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ngik-my.sharepoint.com/personal/edc9566_mail_hongik_ac_kr/Documents/바탕 화면/모의고사&amp;수능 관련/2024/고3/국수/"/>
    </mc:Choice>
  </mc:AlternateContent>
  <xr:revisionPtr revIDLastSave="2266" documentId="13_ncr:1_{DEF02C27-ED6D-4F38-835C-067CED792BFD}" xr6:coauthVersionLast="47" xr6:coauthVersionMax="47" xr10:uidLastSave="{1DA872EF-B969-4489-9C1B-ED9A07407149}"/>
  <bookViews>
    <workbookView xWindow="-110" yWindow="-110" windowWidth="19420" windowHeight="11620" tabRatio="930" firstSheet="4" activeTab="11" xr2:uid="{AB9EE284-95EA-49B1-8133-EE4E7651E7F1}"/>
  </bookViews>
  <sheets>
    <sheet name="인원 입력 기능" sheetId="64" r:id="rId1"/>
    <sheet name="점수 계산기" sheetId="122" r:id="rId2"/>
    <sheet name="국어 백분위 표" sheetId="86" r:id="rId3"/>
    <sheet name="화법과 작문 차트" sheetId="70" r:id="rId4"/>
    <sheet name="언어와 매체 차트" sheetId="73" r:id="rId5"/>
    <sheet name="화법과 작문 등급컷" sheetId="99" r:id="rId6"/>
    <sheet name="언어와 매체 등급컷" sheetId="108" r:id="rId7"/>
    <sheet name="국어 진위판정" sheetId="120" r:id="rId8"/>
    <sheet name="국어 표준점수별 원점수 범위" sheetId="124" r:id="rId9"/>
    <sheet name="Sheet1" sheetId="126" r:id="rId10"/>
    <sheet name="수학 진위판정" sheetId="105" r:id="rId11"/>
    <sheet name="수학 백분위 표" sheetId="87" r:id="rId12"/>
    <sheet name="확률과 통계 차트" sheetId="76" r:id="rId13"/>
    <sheet name="미적분 차트" sheetId="77" r:id="rId14"/>
    <sheet name="기하 차트" sheetId="78" r:id="rId15"/>
    <sheet name="확률과 통계 등급컷" sheetId="110" r:id="rId16"/>
    <sheet name="미적분 등급컷" sheetId="116" r:id="rId17"/>
    <sheet name="기하 등급컷" sheetId="117" r:id="rId18"/>
    <sheet name="수학 표준점수별 원점수 범위" sheetId="125" r:id="rId19"/>
  </sheets>
  <definedNames>
    <definedName name="_xlnm._FilterDatabase" localSheetId="1" hidden="1">'점수 계산기'!$B$11:$B$16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3" i="105" l="1"/>
  <c r="F123" i="120"/>
  <c r="L44" i="105"/>
  <c r="F44" i="105"/>
  <c r="F17" i="105"/>
  <c r="G17" i="105" s="1"/>
  <c r="H17" i="105" s="1"/>
  <c r="F19" i="120"/>
  <c r="G19" i="120" s="1"/>
  <c r="F18" i="120"/>
  <c r="H18" i="120" s="1"/>
  <c r="F141" i="120"/>
  <c r="G141" i="120" s="1"/>
  <c r="H141" i="120" s="1"/>
  <c r="F24" i="105"/>
  <c r="G24" i="105" s="1"/>
  <c r="F135" i="120"/>
  <c r="G135" i="120" s="1"/>
  <c r="F43" i="105"/>
  <c r="G43" i="105" s="1"/>
  <c r="F20" i="120"/>
  <c r="G20" i="120" s="1"/>
  <c r="H20" i="120"/>
  <c r="F82" i="105"/>
  <c r="G82" i="105" s="1"/>
  <c r="F12" i="120"/>
  <c r="G12" i="120" s="1"/>
  <c r="C10" i="70"/>
  <c r="C6" i="70"/>
  <c r="K139" i="105"/>
  <c r="L139" i="105" s="1"/>
  <c r="K140" i="105"/>
  <c r="L140" i="105" s="1"/>
  <c r="K141" i="105"/>
  <c r="L141" i="105" s="1"/>
  <c r="K142" i="105"/>
  <c r="L142" i="105" s="1"/>
  <c r="K143" i="105"/>
  <c r="L143" i="105" s="1"/>
  <c r="K144" i="105"/>
  <c r="L144" i="105" s="1"/>
  <c r="K145" i="105"/>
  <c r="L145" i="105" s="1"/>
  <c r="K146" i="105"/>
  <c r="L146" i="105" s="1"/>
  <c r="K147" i="105"/>
  <c r="L147" i="105" s="1"/>
  <c r="K148" i="105"/>
  <c r="L148" i="105" s="1"/>
  <c r="K149" i="105"/>
  <c r="L149" i="105" s="1"/>
  <c r="K125" i="105"/>
  <c r="L125" i="105" s="1"/>
  <c r="K77" i="105"/>
  <c r="L77" i="105" s="1"/>
  <c r="K116" i="105"/>
  <c r="L116" i="105" s="1"/>
  <c r="K117" i="105"/>
  <c r="L117" i="105" s="1"/>
  <c r="K118" i="105"/>
  <c r="L118" i="105" s="1"/>
  <c r="K119" i="105"/>
  <c r="L119" i="105" s="1"/>
  <c r="K120" i="105"/>
  <c r="L120" i="105" s="1"/>
  <c r="K121" i="105"/>
  <c r="L121" i="105" s="1"/>
  <c r="K122" i="105"/>
  <c r="L122" i="105" s="1"/>
  <c r="K123" i="105"/>
  <c r="L123" i="105" s="1"/>
  <c r="K124" i="105"/>
  <c r="L124" i="105" s="1"/>
  <c r="K126" i="105"/>
  <c r="L126" i="105" s="1"/>
  <c r="K87" i="105"/>
  <c r="L87" i="105" s="1"/>
  <c r="K88" i="105"/>
  <c r="L88" i="105" s="1"/>
  <c r="K89" i="105"/>
  <c r="L89" i="105" s="1"/>
  <c r="K90" i="105"/>
  <c r="L90" i="105" s="1"/>
  <c r="K91" i="105"/>
  <c r="L91" i="105" s="1"/>
  <c r="K92" i="105"/>
  <c r="L92" i="105" s="1"/>
  <c r="K93" i="105"/>
  <c r="L93" i="105" s="1"/>
  <c r="K94" i="105"/>
  <c r="L94" i="105" s="1"/>
  <c r="K95" i="105"/>
  <c r="L95" i="105" s="1"/>
  <c r="K96" i="105"/>
  <c r="L96" i="105" s="1"/>
  <c r="K97" i="105"/>
  <c r="L97" i="105" s="1"/>
  <c r="K98" i="105"/>
  <c r="L98" i="105" s="1"/>
  <c r="K99" i="105"/>
  <c r="L99" i="105" s="1"/>
  <c r="K100" i="105"/>
  <c r="L100" i="105" s="1"/>
  <c r="K101" i="105"/>
  <c r="L101" i="105" s="1"/>
  <c r="K102" i="105"/>
  <c r="L102" i="105" s="1"/>
  <c r="K103" i="105"/>
  <c r="L103" i="105" s="1"/>
  <c r="K104" i="105"/>
  <c r="L104" i="105" s="1"/>
  <c r="K105" i="105"/>
  <c r="L105" i="105" s="1"/>
  <c r="K106" i="105"/>
  <c r="L106" i="105" s="1"/>
  <c r="K107" i="105"/>
  <c r="L107" i="105" s="1"/>
  <c r="K108" i="105"/>
  <c r="L108" i="105" s="1"/>
  <c r="K109" i="105"/>
  <c r="L109" i="105" s="1"/>
  <c r="K110" i="105"/>
  <c r="L110" i="105" s="1"/>
  <c r="K111" i="105"/>
  <c r="L111" i="105" s="1"/>
  <c r="K112" i="105"/>
  <c r="L112" i="105" s="1"/>
  <c r="K113" i="105"/>
  <c r="L113" i="105" s="1"/>
  <c r="K114" i="105"/>
  <c r="L114" i="105" s="1"/>
  <c r="K115" i="105"/>
  <c r="L115" i="105" s="1"/>
  <c r="K85" i="105"/>
  <c r="L85" i="105" s="1"/>
  <c r="K86" i="105"/>
  <c r="L86" i="105" s="1"/>
  <c r="K69" i="105"/>
  <c r="L69" i="105" s="1"/>
  <c r="K70" i="105"/>
  <c r="L70" i="105" s="1"/>
  <c r="K71" i="105"/>
  <c r="L71" i="105" s="1"/>
  <c r="K72" i="105"/>
  <c r="L72" i="105" s="1"/>
  <c r="K73" i="105"/>
  <c r="L73" i="105" s="1"/>
  <c r="K74" i="105"/>
  <c r="L74" i="105" s="1"/>
  <c r="K27" i="105"/>
  <c r="L27" i="105" s="1"/>
  <c r="F85" i="105"/>
  <c r="G85" i="105" s="1"/>
  <c r="H85" i="105" s="1"/>
  <c r="K158" i="120"/>
  <c r="L158" i="120" s="1"/>
  <c r="K139" i="120"/>
  <c r="L139" i="120" s="1"/>
  <c r="K140" i="120"/>
  <c r="L140" i="120" s="1"/>
  <c r="K109" i="120"/>
  <c r="L109" i="120" s="1"/>
  <c r="K40" i="120"/>
  <c r="L40" i="120" s="1"/>
  <c r="K17" i="120"/>
  <c r="L17" i="120" s="1"/>
  <c r="K18" i="120"/>
  <c r="L18" i="120" s="1"/>
  <c r="K21" i="120"/>
  <c r="L21" i="120" s="1"/>
  <c r="K22" i="120"/>
  <c r="L22" i="120" s="1"/>
  <c r="K23" i="120"/>
  <c r="L23" i="120" s="1"/>
  <c r="F22" i="120"/>
  <c r="F140" i="120"/>
  <c r="G140" i="120" s="1"/>
  <c r="F97" i="105"/>
  <c r="G97" i="105" s="1"/>
  <c r="H97" i="105" s="1"/>
  <c r="F17" i="120"/>
  <c r="F139" i="105"/>
  <c r="G139" i="105" s="1"/>
  <c r="H139" i="105" s="1"/>
  <c r="K25" i="105"/>
  <c r="L25" i="105" s="1"/>
  <c r="K9" i="105"/>
  <c r="L9" i="105" s="1"/>
  <c r="K10" i="105"/>
  <c r="L10" i="105" s="1"/>
  <c r="F158" i="120"/>
  <c r="G158" i="120" s="1"/>
  <c r="F115" i="105"/>
  <c r="G115" i="105" s="1"/>
  <c r="H115" i="105" s="1"/>
  <c r="F72" i="105"/>
  <c r="G72" i="105" s="1"/>
  <c r="F10" i="105"/>
  <c r="G10" i="105" s="1"/>
  <c r="H10" i="105" s="1"/>
  <c r="F120" i="105"/>
  <c r="G120" i="105" s="1"/>
  <c r="F74" i="105"/>
  <c r="G74" i="105" s="1"/>
  <c r="H74" i="105" s="1"/>
  <c r="F25" i="105"/>
  <c r="G25" i="105" s="1"/>
  <c r="F40" i="120"/>
  <c r="H40" i="120" s="1"/>
  <c r="F147" i="105"/>
  <c r="G147" i="105" s="1"/>
  <c r="H147" i="105" s="1"/>
  <c r="F148" i="105"/>
  <c r="G148" i="105" s="1"/>
  <c r="H148" i="105" s="1"/>
  <c r="F125" i="105"/>
  <c r="G125" i="105" s="1"/>
  <c r="F110" i="105"/>
  <c r="G110" i="105" s="1"/>
  <c r="F98" i="105"/>
  <c r="G98" i="105" s="1"/>
  <c r="H98" i="105" s="1"/>
  <c r="F96" i="105"/>
  <c r="G96" i="105" s="1"/>
  <c r="F92" i="105"/>
  <c r="G92" i="105" s="1"/>
  <c r="H92" i="105" s="1"/>
  <c r="F109" i="120"/>
  <c r="G109" i="120" s="1"/>
  <c r="H109" i="120" s="1"/>
  <c r="F9" i="105"/>
  <c r="H9" i="105" s="1"/>
  <c r="F139" i="120"/>
  <c r="G139" i="120" s="1"/>
  <c r="F105" i="120"/>
  <c r="G105" i="120" s="1"/>
  <c r="H105" i="120" s="1"/>
  <c r="K14" i="105"/>
  <c r="L14" i="105" s="1"/>
  <c r="K15" i="105"/>
  <c r="L15" i="105" s="1"/>
  <c r="K16" i="105"/>
  <c r="L16" i="105" s="1"/>
  <c r="K18" i="105"/>
  <c r="L18" i="105" s="1"/>
  <c r="K19" i="105"/>
  <c r="L19" i="105" s="1"/>
  <c r="K20" i="105"/>
  <c r="L20" i="105" s="1"/>
  <c r="K22" i="105"/>
  <c r="L22" i="105" s="1"/>
  <c r="K23" i="105"/>
  <c r="L23" i="105" s="1"/>
  <c r="L26" i="105"/>
  <c r="K28" i="105"/>
  <c r="L28" i="105" s="1"/>
  <c r="K29" i="105"/>
  <c r="L29" i="105" s="1"/>
  <c r="K30" i="105"/>
  <c r="L30" i="105" s="1"/>
  <c r="K32" i="105"/>
  <c r="L32" i="105" s="1"/>
  <c r="K33" i="105"/>
  <c r="L33" i="105" s="1"/>
  <c r="K34" i="105"/>
  <c r="L34" i="105" s="1"/>
  <c r="K36" i="105"/>
  <c r="L36" i="105" s="1"/>
  <c r="K37" i="105"/>
  <c r="L37" i="105" s="1"/>
  <c r="K38" i="105"/>
  <c r="L38" i="105" s="1"/>
  <c r="K39" i="105"/>
  <c r="L39" i="105" s="1"/>
  <c r="K42" i="105"/>
  <c r="L42" i="105" s="1"/>
  <c r="K45" i="105"/>
  <c r="L45" i="105" s="1"/>
  <c r="K46" i="105"/>
  <c r="L46" i="105" s="1"/>
  <c r="K47" i="105"/>
  <c r="L47" i="105" s="1"/>
  <c r="K48" i="105"/>
  <c r="L48" i="105" s="1"/>
  <c r="K49" i="105"/>
  <c r="L49" i="105" s="1"/>
  <c r="K7" i="105"/>
  <c r="L7" i="105" s="1"/>
  <c r="K41" i="105"/>
  <c r="L41" i="105" s="1"/>
  <c r="K21" i="105"/>
  <c r="L21" i="105" s="1"/>
  <c r="K35" i="105"/>
  <c r="L35" i="105" s="1"/>
  <c r="K31" i="105"/>
  <c r="L31" i="105" s="1"/>
  <c r="K40" i="105"/>
  <c r="L40" i="105" s="1"/>
  <c r="K50" i="105"/>
  <c r="K115" i="120"/>
  <c r="L115" i="120" s="1"/>
  <c r="B86" i="125"/>
  <c r="C86" i="125" s="1"/>
  <c r="B87" i="125"/>
  <c r="C87" i="125" s="1"/>
  <c r="B88" i="125"/>
  <c r="C88" i="125" s="1"/>
  <c r="B89" i="125"/>
  <c r="C89" i="125" s="1"/>
  <c r="B90" i="125"/>
  <c r="C90" i="125" s="1"/>
  <c r="B91" i="125"/>
  <c r="C91" i="125" s="1"/>
  <c r="B92" i="125"/>
  <c r="C92" i="125" s="1"/>
  <c r="B93" i="125"/>
  <c r="C93" i="125" s="1"/>
  <c r="B94" i="125"/>
  <c r="C94" i="125"/>
  <c r="B95" i="125"/>
  <c r="C95" i="125" s="1"/>
  <c r="B96" i="125"/>
  <c r="C96" i="125" s="1"/>
  <c r="B97" i="125"/>
  <c r="C97" i="125" s="1"/>
  <c r="B98" i="125"/>
  <c r="C98" i="125" s="1"/>
  <c r="B99" i="125"/>
  <c r="C99" i="125" s="1"/>
  <c r="B100" i="125"/>
  <c r="C100" i="125" s="1"/>
  <c r="B101" i="125"/>
  <c r="C101" i="125" s="1"/>
  <c r="B102" i="125"/>
  <c r="C102" i="125" s="1"/>
  <c r="B103" i="125"/>
  <c r="C103" i="125" s="1"/>
  <c r="B104" i="125"/>
  <c r="C104" i="125" s="1"/>
  <c r="B105" i="125"/>
  <c r="C105" i="125" s="1"/>
  <c r="B106" i="125"/>
  <c r="C106" i="125" s="1"/>
  <c r="B86" i="87"/>
  <c r="C86" i="87" s="1"/>
  <c r="E86" i="87"/>
  <c r="B87" i="87"/>
  <c r="C87" i="87" s="1"/>
  <c r="E87" i="87"/>
  <c r="B88" i="87"/>
  <c r="C88" i="87" s="1"/>
  <c r="E88" i="87"/>
  <c r="B89" i="87"/>
  <c r="C89" i="87"/>
  <c r="E89" i="87"/>
  <c r="B90" i="87"/>
  <c r="C90" i="87" s="1"/>
  <c r="E90" i="87"/>
  <c r="B91" i="87"/>
  <c r="C91" i="87"/>
  <c r="E91" i="87"/>
  <c r="G63" i="105" l="1"/>
  <c r="H63" i="105" s="1"/>
  <c r="G123" i="120"/>
  <c r="H123" i="120" s="1"/>
  <c r="G18" i="120"/>
  <c r="G44" i="105"/>
  <c r="H44" i="105" s="1"/>
  <c r="H19" i="120"/>
  <c r="H24" i="105"/>
  <c r="H135" i="120"/>
  <c r="H43" i="105"/>
  <c r="H82" i="105"/>
  <c r="H12" i="120"/>
  <c r="G22" i="120"/>
  <c r="H22" i="120" s="1"/>
  <c r="H140" i="120"/>
  <c r="G40" i="120"/>
  <c r="G17" i="120"/>
  <c r="H17" i="120" s="1"/>
  <c r="H158" i="120"/>
  <c r="H72" i="105"/>
  <c r="H120" i="105"/>
  <c r="H25" i="105"/>
  <c r="G9" i="105"/>
  <c r="H125" i="105"/>
  <c r="H110" i="105"/>
  <c r="H96" i="105"/>
  <c r="H139" i="120"/>
  <c r="B85" i="125" l="1"/>
  <c r="B84" i="125"/>
  <c r="C84" i="125" s="1"/>
  <c r="B83" i="125"/>
  <c r="C83" i="125" s="1"/>
  <c r="B82" i="125"/>
  <c r="C82" i="125" s="1"/>
  <c r="B81" i="125"/>
  <c r="C81" i="125" s="1"/>
  <c r="B80" i="125"/>
  <c r="B79" i="125"/>
  <c r="B78" i="125"/>
  <c r="B77" i="125"/>
  <c r="B76" i="125"/>
  <c r="C76" i="125" s="1"/>
  <c r="B75" i="125"/>
  <c r="C75" i="125" s="1"/>
  <c r="B74" i="125"/>
  <c r="C74" i="125" s="1"/>
  <c r="B73" i="125"/>
  <c r="C73" i="125" s="1"/>
  <c r="B72" i="125"/>
  <c r="B71" i="125"/>
  <c r="B70" i="125"/>
  <c r="B69" i="125"/>
  <c r="B68" i="125"/>
  <c r="C68" i="125" s="1"/>
  <c r="B67" i="125"/>
  <c r="C67" i="125" s="1"/>
  <c r="B66" i="125"/>
  <c r="C66" i="125" s="1"/>
  <c r="B65" i="125"/>
  <c r="C65" i="125" s="1"/>
  <c r="B64" i="125"/>
  <c r="B63" i="125"/>
  <c r="B62" i="125"/>
  <c r="B61" i="125"/>
  <c r="B60" i="125"/>
  <c r="C60" i="125" s="1"/>
  <c r="B59" i="125"/>
  <c r="C59" i="125" s="1"/>
  <c r="B58" i="125"/>
  <c r="C58" i="125" s="1"/>
  <c r="B57" i="125"/>
  <c r="B56" i="125"/>
  <c r="B55" i="125"/>
  <c r="B54" i="125"/>
  <c r="B53" i="125"/>
  <c r="C53" i="125" s="1"/>
  <c r="B52" i="125"/>
  <c r="C52" i="125" s="1"/>
  <c r="B51" i="125"/>
  <c r="C51" i="125" s="1"/>
  <c r="B50" i="125"/>
  <c r="B49" i="125"/>
  <c r="B48" i="125"/>
  <c r="B47" i="125"/>
  <c r="B46" i="125"/>
  <c r="C46" i="125" s="1"/>
  <c r="B45" i="125"/>
  <c r="C45" i="125" s="1"/>
  <c r="B44" i="125"/>
  <c r="C44" i="125" s="1"/>
  <c r="B43" i="125"/>
  <c r="B42" i="125"/>
  <c r="B41" i="125"/>
  <c r="B40" i="125"/>
  <c r="B39" i="125"/>
  <c r="C39" i="125" s="1"/>
  <c r="B38" i="125"/>
  <c r="C38" i="125" s="1"/>
  <c r="B37" i="125"/>
  <c r="C37" i="125" s="1"/>
  <c r="B36" i="125"/>
  <c r="C36" i="125" s="1"/>
  <c r="B35" i="125"/>
  <c r="B34" i="125"/>
  <c r="B33" i="125"/>
  <c r="B32" i="125"/>
  <c r="B31" i="125"/>
  <c r="C31" i="125" s="1"/>
  <c r="B30" i="125"/>
  <c r="C30" i="125" s="1"/>
  <c r="B29" i="125"/>
  <c r="C29" i="125" s="1"/>
  <c r="B28" i="125"/>
  <c r="C28" i="125" s="1"/>
  <c r="B27" i="125"/>
  <c r="B26" i="125"/>
  <c r="B25" i="125"/>
  <c r="B24" i="125"/>
  <c r="B23" i="125"/>
  <c r="C23" i="125" s="1"/>
  <c r="B22" i="125"/>
  <c r="C22" i="125" s="1"/>
  <c r="B21" i="125"/>
  <c r="C21" i="125" s="1"/>
  <c r="B20" i="125"/>
  <c r="C20" i="125" s="1"/>
  <c r="B19" i="125"/>
  <c r="B18" i="125"/>
  <c r="B17" i="125"/>
  <c r="B16" i="125"/>
  <c r="B15" i="125"/>
  <c r="C15" i="125" s="1"/>
  <c r="B14" i="125"/>
  <c r="C14" i="125" s="1"/>
  <c r="B13" i="125"/>
  <c r="C13" i="125" s="1"/>
  <c r="B12" i="125"/>
  <c r="C12" i="125" s="1"/>
  <c r="B11" i="125"/>
  <c r="B10" i="125"/>
  <c r="B9" i="125"/>
  <c r="B8" i="125"/>
  <c r="B7" i="125"/>
  <c r="C7" i="125" s="1"/>
  <c r="I106" i="124"/>
  <c r="K106" i="124" s="1"/>
  <c r="I107" i="124"/>
  <c r="K107" i="124" s="1"/>
  <c r="I108" i="124"/>
  <c r="K108" i="124" s="1"/>
  <c r="I109" i="124"/>
  <c r="K109" i="124" s="1"/>
  <c r="I110" i="124"/>
  <c r="K110" i="124" s="1"/>
  <c r="I111" i="124"/>
  <c r="K111" i="124" s="1"/>
  <c r="I112" i="124"/>
  <c r="K112" i="124" s="1"/>
  <c r="I113" i="124"/>
  <c r="K113" i="124"/>
  <c r="I114" i="124"/>
  <c r="K114" i="124" s="1"/>
  <c r="I115" i="124"/>
  <c r="K115" i="124"/>
  <c r="I116" i="124"/>
  <c r="K116" i="124" s="1"/>
  <c r="I117" i="124"/>
  <c r="K117" i="124"/>
  <c r="I118" i="124"/>
  <c r="K118" i="124" s="1"/>
  <c r="I119" i="124"/>
  <c r="K119" i="124"/>
  <c r="I120" i="124"/>
  <c r="K120" i="124" s="1"/>
  <c r="I121" i="124"/>
  <c r="K121" i="124"/>
  <c r="I122" i="124"/>
  <c r="K122" i="124" s="1"/>
  <c r="I123" i="124"/>
  <c r="K123" i="124" s="1"/>
  <c r="I124" i="124"/>
  <c r="K124" i="124" s="1"/>
  <c r="I125" i="124"/>
  <c r="K125" i="124" s="1"/>
  <c r="I126" i="124"/>
  <c r="K126" i="124" s="1"/>
  <c r="I127" i="124"/>
  <c r="K127" i="124" s="1"/>
  <c r="I128" i="124"/>
  <c r="K128" i="124" s="1"/>
  <c r="I129" i="124"/>
  <c r="K129" i="124"/>
  <c r="I130" i="124"/>
  <c r="K130" i="124" s="1"/>
  <c r="I131" i="124"/>
  <c r="K131" i="124"/>
  <c r="I132" i="124"/>
  <c r="K132" i="124" s="1"/>
  <c r="I133" i="124"/>
  <c r="K133" i="124" s="1"/>
  <c r="I134" i="124"/>
  <c r="K134" i="124"/>
  <c r="I135" i="124"/>
  <c r="K135" i="124"/>
  <c r="I136" i="124"/>
  <c r="K136" i="124" s="1"/>
  <c r="I137" i="124"/>
  <c r="K137" i="124"/>
  <c r="I138" i="124"/>
  <c r="K138" i="124"/>
  <c r="I139" i="124"/>
  <c r="K139" i="124" s="1"/>
  <c r="B141" i="124"/>
  <c r="C141" i="124" s="1"/>
  <c r="B140" i="124"/>
  <c r="C140" i="124" s="1"/>
  <c r="B139" i="124"/>
  <c r="C139" i="124" s="1"/>
  <c r="B138" i="124"/>
  <c r="C138" i="124" s="1"/>
  <c r="B137" i="124"/>
  <c r="C137" i="124" s="1"/>
  <c r="B136" i="124"/>
  <c r="C136" i="124" s="1"/>
  <c r="B135" i="124"/>
  <c r="C135" i="124" s="1"/>
  <c r="B134" i="124"/>
  <c r="C134" i="124" s="1"/>
  <c r="B133" i="124"/>
  <c r="C133" i="124" s="1"/>
  <c r="B132" i="124"/>
  <c r="C132" i="124" s="1"/>
  <c r="B131" i="124"/>
  <c r="C131" i="124" s="1"/>
  <c r="B130" i="124"/>
  <c r="C130" i="124" s="1"/>
  <c r="B129" i="124"/>
  <c r="C129" i="124" s="1"/>
  <c r="B128" i="124"/>
  <c r="C128" i="124" s="1"/>
  <c r="B127" i="124"/>
  <c r="C127" i="124" s="1"/>
  <c r="B126" i="124"/>
  <c r="C126" i="124" s="1"/>
  <c r="B125" i="124"/>
  <c r="C125" i="124" s="1"/>
  <c r="B124" i="124"/>
  <c r="C124" i="124" s="1"/>
  <c r="B123" i="124"/>
  <c r="C123" i="124" s="1"/>
  <c r="B122" i="124"/>
  <c r="C122" i="124" s="1"/>
  <c r="B121" i="124"/>
  <c r="C121" i="124" s="1"/>
  <c r="B120" i="124"/>
  <c r="C120" i="124" s="1"/>
  <c r="B119" i="124"/>
  <c r="C119" i="124" s="1"/>
  <c r="B118" i="124"/>
  <c r="C118" i="124" s="1"/>
  <c r="B117" i="124"/>
  <c r="C117" i="124" s="1"/>
  <c r="B116" i="124"/>
  <c r="C116" i="124" s="1"/>
  <c r="B115" i="124"/>
  <c r="C115" i="124" s="1"/>
  <c r="B114" i="124"/>
  <c r="C114" i="124" s="1"/>
  <c r="B113" i="124"/>
  <c r="C113" i="124" s="1"/>
  <c r="B112" i="124"/>
  <c r="C112" i="124" s="1"/>
  <c r="B111" i="124"/>
  <c r="C111" i="124" s="1"/>
  <c r="B110" i="124"/>
  <c r="C110" i="124" s="1"/>
  <c r="B109" i="124"/>
  <c r="C109" i="124" s="1"/>
  <c r="B108" i="124"/>
  <c r="C108" i="124" s="1"/>
  <c r="B107" i="124"/>
  <c r="C107" i="124" s="1"/>
  <c r="B106" i="124"/>
  <c r="C106" i="124" s="1"/>
  <c r="B105" i="124"/>
  <c r="C105" i="124" s="1"/>
  <c r="B104" i="124"/>
  <c r="C104" i="124" s="1"/>
  <c r="B103" i="124"/>
  <c r="C103" i="124" s="1"/>
  <c r="B102" i="124"/>
  <c r="C102" i="124" s="1"/>
  <c r="B101" i="124"/>
  <c r="C101" i="124" s="1"/>
  <c r="B100" i="124"/>
  <c r="C100" i="124" s="1"/>
  <c r="B99" i="124"/>
  <c r="C99" i="124" s="1"/>
  <c r="B98" i="124"/>
  <c r="C98" i="124" s="1"/>
  <c r="B97" i="124"/>
  <c r="C97" i="124" s="1"/>
  <c r="B96" i="124"/>
  <c r="C96" i="124" s="1"/>
  <c r="B95" i="124"/>
  <c r="C95" i="124" s="1"/>
  <c r="B94" i="124"/>
  <c r="C94" i="124" s="1"/>
  <c r="B93" i="124"/>
  <c r="C93" i="124" s="1"/>
  <c r="B92" i="124"/>
  <c r="C92" i="124" s="1"/>
  <c r="B91" i="124"/>
  <c r="C91" i="124" s="1"/>
  <c r="B90" i="124"/>
  <c r="C90" i="124" s="1"/>
  <c r="B89" i="124"/>
  <c r="C89" i="124" s="1"/>
  <c r="B88" i="124"/>
  <c r="C88" i="124" s="1"/>
  <c r="B87" i="124"/>
  <c r="C87" i="124" s="1"/>
  <c r="B86" i="124"/>
  <c r="C86" i="124" s="1"/>
  <c r="B85" i="124"/>
  <c r="C85" i="124" s="1"/>
  <c r="B84" i="124"/>
  <c r="C84" i="124" s="1"/>
  <c r="B83" i="124"/>
  <c r="C83" i="124" s="1"/>
  <c r="B82" i="124"/>
  <c r="C82" i="124" s="1"/>
  <c r="B81" i="124"/>
  <c r="C81" i="124" s="1"/>
  <c r="B80" i="124"/>
  <c r="C80" i="124" s="1"/>
  <c r="B79" i="124"/>
  <c r="C79" i="124" s="1"/>
  <c r="B78" i="124"/>
  <c r="C78" i="124" s="1"/>
  <c r="B77" i="124"/>
  <c r="C77" i="124" s="1"/>
  <c r="B76" i="124"/>
  <c r="C76" i="124" s="1"/>
  <c r="B75" i="124"/>
  <c r="C75" i="124" s="1"/>
  <c r="B74" i="124"/>
  <c r="C74" i="124" s="1"/>
  <c r="B73" i="124"/>
  <c r="C73" i="124" s="1"/>
  <c r="B72" i="124"/>
  <c r="C72" i="124" s="1"/>
  <c r="B71" i="124"/>
  <c r="C71" i="124" s="1"/>
  <c r="B70" i="124"/>
  <c r="C70" i="124" s="1"/>
  <c r="B69" i="124"/>
  <c r="C69" i="124" s="1"/>
  <c r="B68" i="124"/>
  <c r="C68" i="124" s="1"/>
  <c r="B67" i="124"/>
  <c r="C67" i="124" s="1"/>
  <c r="B66" i="124"/>
  <c r="C66" i="124" s="1"/>
  <c r="B65" i="124"/>
  <c r="C65" i="124" s="1"/>
  <c r="B64" i="124"/>
  <c r="C64" i="124" s="1"/>
  <c r="B63" i="124"/>
  <c r="C63" i="124" s="1"/>
  <c r="B62" i="124"/>
  <c r="C62" i="124" s="1"/>
  <c r="B61" i="124"/>
  <c r="C61" i="124" s="1"/>
  <c r="B60" i="124"/>
  <c r="C60" i="124" s="1"/>
  <c r="B59" i="124"/>
  <c r="C59" i="124" s="1"/>
  <c r="B58" i="124"/>
  <c r="C58" i="124" s="1"/>
  <c r="B57" i="124"/>
  <c r="C57" i="124" s="1"/>
  <c r="B56" i="124"/>
  <c r="C56" i="124" s="1"/>
  <c r="B55" i="124"/>
  <c r="C55" i="124" s="1"/>
  <c r="B54" i="124"/>
  <c r="C54" i="124" s="1"/>
  <c r="B53" i="124"/>
  <c r="C53" i="124" s="1"/>
  <c r="B52" i="124"/>
  <c r="C52" i="124" s="1"/>
  <c r="B51" i="124"/>
  <c r="C51" i="124" s="1"/>
  <c r="B50" i="124"/>
  <c r="C50" i="124" s="1"/>
  <c r="B49" i="124"/>
  <c r="C49" i="124" s="1"/>
  <c r="B48" i="124"/>
  <c r="C48" i="124" s="1"/>
  <c r="B47" i="124"/>
  <c r="C47" i="124" s="1"/>
  <c r="B46" i="124"/>
  <c r="C46" i="124" s="1"/>
  <c r="B45" i="124"/>
  <c r="C45" i="124" s="1"/>
  <c r="B44" i="124"/>
  <c r="C44" i="124" s="1"/>
  <c r="B43" i="124"/>
  <c r="C43" i="124" s="1"/>
  <c r="B42" i="124"/>
  <c r="C42" i="124" s="1"/>
  <c r="B41" i="124"/>
  <c r="C41" i="124" s="1"/>
  <c r="B40" i="124"/>
  <c r="C40" i="124" s="1"/>
  <c r="B39" i="124"/>
  <c r="C39" i="124" s="1"/>
  <c r="B38" i="124"/>
  <c r="C38" i="124" s="1"/>
  <c r="B37" i="124"/>
  <c r="C37" i="124" s="1"/>
  <c r="B36" i="124"/>
  <c r="C36" i="124" s="1"/>
  <c r="B35" i="124"/>
  <c r="C35" i="124" s="1"/>
  <c r="B34" i="124"/>
  <c r="C34" i="124" s="1"/>
  <c r="B33" i="124"/>
  <c r="C33" i="124" s="1"/>
  <c r="B32" i="124"/>
  <c r="C32" i="124" s="1"/>
  <c r="B31" i="124"/>
  <c r="C31" i="124" s="1"/>
  <c r="B30" i="124"/>
  <c r="C30" i="124" s="1"/>
  <c r="B29" i="124"/>
  <c r="C29" i="124" s="1"/>
  <c r="B28" i="124"/>
  <c r="C28" i="124" s="1"/>
  <c r="B27" i="124"/>
  <c r="C27" i="124" s="1"/>
  <c r="B26" i="124"/>
  <c r="C26" i="124" s="1"/>
  <c r="B25" i="124"/>
  <c r="C25" i="124" s="1"/>
  <c r="B24" i="124"/>
  <c r="C24" i="124" s="1"/>
  <c r="B23" i="124"/>
  <c r="C23" i="124" s="1"/>
  <c r="B22" i="124"/>
  <c r="C22" i="124" s="1"/>
  <c r="B21" i="124"/>
  <c r="C21" i="124" s="1"/>
  <c r="B20" i="124"/>
  <c r="C20" i="124" s="1"/>
  <c r="B19" i="124"/>
  <c r="C19" i="124" s="1"/>
  <c r="B18" i="124"/>
  <c r="C18" i="124" s="1"/>
  <c r="B17" i="124"/>
  <c r="C17" i="124" s="1"/>
  <c r="B16" i="124"/>
  <c r="C16" i="124" s="1"/>
  <c r="B15" i="124"/>
  <c r="C15" i="124" s="1"/>
  <c r="B14" i="124"/>
  <c r="C14" i="124" s="1"/>
  <c r="B13" i="124"/>
  <c r="C13" i="124" s="1"/>
  <c r="B12" i="124"/>
  <c r="C12" i="124" s="1"/>
  <c r="B11" i="124"/>
  <c r="C11" i="124" s="1"/>
  <c r="B10" i="124"/>
  <c r="C10" i="124" s="1"/>
  <c r="B9" i="124"/>
  <c r="C9" i="124" s="1"/>
  <c r="B8" i="124"/>
  <c r="C8" i="124" s="1"/>
  <c r="B7" i="124"/>
  <c r="C7" i="124" s="1"/>
  <c r="F56" i="105"/>
  <c r="F55" i="105"/>
  <c r="G55" i="105" s="1"/>
  <c r="F54" i="105"/>
  <c r="F53" i="105"/>
  <c r="G53" i="105" s="1"/>
  <c r="F52" i="105"/>
  <c r="F51" i="105"/>
  <c r="G51" i="105" s="1"/>
  <c r="F50" i="105"/>
  <c r="F40" i="105"/>
  <c r="G40" i="105" s="1"/>
  <c r="F31" i="105"/>
  <c r="G31" i="105" s="1"/>
  <c r="F35" i="105"/>
  <c r="F21" i="105"/>
  <c r="G21" i="105" s="1"/>
  <c r="F41" i="105"/>
  <c r="G41" i="105" s="1"/>
  <c r="F7" i="105"/>
  <c r="F15" i="105"/>
  <c r="G15" i="105" s="1"/>
  <c r="F11" i="105"/>
  <c r="F34" i="105"/>
  <c r="G34" i="105" s="1"/>
  <c r="F47" i="105"/>
  <c r="G47" i="105" s="1"/>
  <c r="H47" i="105" s="1"/>
  <c r="F46" i="105"/>
  <c r="G46" i="105" s="1"/>
  <c r="F32" i="105"/>
  <c r="F26" i="105"/>
  <c r="G26" i="105" s="1"/>
  <c r="F12" i="105"/>
  <c r="F27" i="105"/>
  <c r="G27" i="105" s="1"/>
  <c r="F19" i="105"/>
  <c r="F14" i="105"/>
  <c r="G14" i="105" s="1"/>
  <c r="F28" i="105"/>
  <c r="F42" i="105"/>
  <c r="F100" i="105"/>
  <c r="F103" i="105"/>
  <c r="G103" i="105" s="1"/>
  <c r="F116" i="105"/>
  <c r="F71" i="105"/>
  <c r="F112" i="105"/>
  <c r="G112" i="105" s="1"/>
  <c r="F95" i="105"/>
  <c r="F87" i="105"/>
  <c r="F104" i="105"/>
  <c r="G104" i="105" s="1"/>
  <c r="F90" i="105"/>
  <c r="G90" i="105" s="1"/>
  <c r="F60" i="105"/>
  <c r="G60" i="105" s="1"/>
  <c r="F121" i="105"/>
  <c r="G121" i="105" s="1"/>
  <c r="H121" i="105" s="1"/>
  <c r="F75" i="105"/>
  <c r="F123" i="105"/>
  <c r="F79" i="105"/>
  <c r="F80" i="105"/>
  <c r="F127" i="105"/>
  <c r="G127" i="105" s="1"/>
  <c r="F66" i="105"/>
  <c r="G66" i="105" s="1"/>
  <c r="H66" i="105" s="1"/>
  <c r="F88" i="105"/>
  <c r="G88" i="105" s="1"/>
  <c r="F124" i="105"/>
  <c r="G124" i="105" s="1"/>
  <c r="F108" i="105"/>
  <c r="G108" i="105" s="1"/>
  <c r="F77" i="105"/>
  <c r="G77" i="105" s="1"/>
  <c r="K127" i="105"/>
  <c r="L127" i="105" s="1"/>
  <c r="F128" i="105"/>
  <c r="G128" i="105" s="1"/>
  <c r="K128" i="105"/>
  <c r="L128" i="105" s="1"/>
  <c r="F129" i="105"/>
  <c r="K129" i="105"/>
  <c r="L129" i="105" s="1"/>
  <c r="F130" i="105"/>
  <c r="K130" i="105"/>
  <c r="L130" i="105" s="1"/>
  <c r="F131" i="105"/>
  <c r="G131" i="105" s="1"/>
  <c r="K131" i="105"/>
  <c r="L131" i="105" s="1"/>
  <c r="F132" i="105"/>
  <c r="G132" i="105" s="1"/>
  <c r="K132" i="105"/>
  <c r="L132" i="105" s="1"/>
  <c r="F133" i="105"/>
  <c r="G133" i="105" s="1"/>
  <c r="K133" i="105"/>
  <c r="L133" i="105" s="1"/>
  <c r="F134" i="105"/>
  <c r="K134" i="105"/>
  <c r="L134" i="105" s="1"/>
  <c r="F135" i="105"/>
  <c r="G135" i="105" s="1"/>
  <c r="K135" i="105"/>
  <c r="L135" i="105" s="1"/>
  <c r="F136" i="105"/>
  <c r="K136" i="105"/>
  <c r="L136" i="105" s="1"/>
  <c r="F137" i="105"/>
  <c r="G137" i="105" s="1"/>
  <c r="K137" i="105"/>
  <c r="L137" i="105" s="1"/>
  <c r="F148" i="120"/>
  <c r="G148" i="120" s="1"/>
  <c r="H148" i="120" s="1"/>
  <c r="E86" i="86"/>
  <c r="B98" i="86"/>
  <c r="C98" i="86" s="1"/>
  <c r="E98" i="86"/>
  <c r="B99" i="86"/>
  <c r="C99" i="86" s="1"/>
  <c r="E99" i="86"/>
  <c r="B100" i="86"/>
  <c r="C100" i="86" s="1"/>
  <c r="E100" i="86"/>
  <c r="B101" i="86"/>
  <c r="C101" i="86" s="1"/>
  <c r="E101" i="86"/>
  <c r="B102" i="86"/>
  <c r="C102" i="86" s="1"/>
  <c r="E102" i="86"/>
  <c r="B103" i="86"/>
  <c r="C103" i="86" s="1"/>
  <c r="E103" i="86"/>
  <c r="B104" i="86"/>
  <c r="C104" i="86" s="1"/>
  <c r="E104" i="86"/>
  <c r="B105" i="86"/>
  <c r="C105" i="86" s="1"/>
  <c r="E105" i="86"/>
  <c r="B106" i="86"/>
  <c r="C106" i="86" s="1"/>
  <c r="E106" i="86"/>
  <c r="B107" i="86"/>
  <c r="C107" i="86" s="1"/>
  <c r="E107" i="86"/>
  <c r="B108" i="86"/>
  <c r="C108" i="86" s="1"/>
  <c r="E108" i="86"/>
  <c r="B109" i="86"/>
  <c r="C109" i="86" s="1"/>
  <c r="E109" i="86"/>
  <c r="B110" i="86"/>
  <c r="C110" i="86" s="1"/>
  <c r="E110" i="86"/>
  <c r="B111" i="86"/>
  <c r="C111" i="86" s="1"/>
  <c r="E111" i="86"/>
  <c r="B112" i="86"/>
  <c r="C112" i="86" s="1"/>
  <c r="E112" i="86"/>
  <c r="B113" i="86"/>
  <c r="C113" i="86" s="1"/>
  <c r="E113" i="86"/>
  <c r="B114" i="86"/>
  <c r="C114" i="86" s="1"/>
  <c r="E114" i="86"/>
  <c r="B115" i="86"/>
  <c r="C115" i="86" s="1"/>
  <c r="E115" i="86"/>
  <c r="B116" i="86"/>
  <c r="C116" i="86"/>
  <c r="E116" i="86"/>
  <c r="B117" i="86"/>
  <c r="C117" i="86" s="1"/>
  <c r="E117" i="86"/>
  <c r="C15" i="122"/>
  <c r="C54" i="125" l="1"/>
  <c r="C78" i="125"/>
  <c r="C47" i="125"/>
  <c r="C55" i="125"/>
  <c r="C63" i="125"/>
  <c r="C71" i="125"/>
  <c r="C79" i="125"/>
  <c r="C69" i="125"/>
  <c r="C70" i="125"/>
  <c r="C8" i="125"/>
  <c r="C16" i="125"/>
  <c r="C24" i="125"/>
  <c r="C32" i="125"/>
  <c r="C40" i="125"/>
  <c r="C48" i="125"/>
  <c r="C56" i="125"/>
  <c r="C64" i="125"/>
  <c r="C72" i="125"/>
  <c r="C80" i="125"/>
  <c r="C61" i="125"/>
  <c r="C85" i="125"/>
  <c r="C62" i="125"/>
  <c r="C9" i="125"/>
  <c r="C17" i="125"/>
  <c r="C25" i="125"/>
  <c r="C33" i="125"/>
  <c r="C41" i="125"/>
  <c r="C49" i="125"/>
  <c r="C57" i="125"/>
  <c r="C77" i="125"/>
  <c r="C18" i="125"/>
  <c r="C34" i="125"/>
  <c r="C42" i="125"/>
  <c r="C11" i="125"/>
  <c r="C19" i="125"/>
  <c r="C27" i="125"/>
  <c r="C35" i="125"/>
  <c r="C43" i="125"/>
  <c r="C10" i="125"/>
  <c r="C26" i="125"/>
  <c r="C50" i="125"/>
  <c r="G54" i="105"/>
  <c r="H54" i="105" s="1"/>
  <c r="H31" i="105"/>
  <c r="G42" i="105"/>
  <c r="H42" i="105" s="1"/>
  <c r="H21" i="105"/>
  <c r="G116" i="105"/>
  <c r="H116" i="105" s="1"/>
  <c r="G95" i="105"/>
  <c r="H95" i="105" s="1"/>
  <c r="H41" i="105"/>
  <c r="G35" i="105"/>
  <c r="H35" i="105" s="1"/>
  <c r="G129" i="105"/>
  <c r="H129" i="105" s="1"/>
  <c r="H46" i="105"/>
  <c r="H55" i="105"/>
  <c r="H26" i="105"/>
  <c r="G56" i="105"/>
  <c r="H56" i="105" s="1"/>
  <c r="G28" i="105"/>
  <c r="H28" i="105" s="1"/>
  <c r="G32" i="105"/>
  <c r="H32" i="105" s="1"/>
  <c r="H53" i="105"/>
  <c r="H131" i="105"/>
  <c r="G79" i="105"/>
  <c r="H79" i="105" s="1"/>
  <c r="H90" i="105"/>
  <c r="H14" i="105"/>
  <c r="G12" i="105"/>
  <c r="H12" i="105" s="1"/>
  <c r="H34" i="105"/>
  <c r="G7" i="105"/>
  <c r="H7" i="105" s="1"/>
  <c r="H40" i="105"/>
  <c r="G52" i="105"/>
  <c r="H52" i="105" s="1"/>
  <c r="H27" i="105"/>
  <c r="H15" i="105"/>
  <c r="H51" i="105"/>
  <c r="G19" i="105"/>
  <c r="H19" i="105" s="1"/>
  <c r="G11" i="105"/>
  <c r="H11" i="105" s="1"/>
  <c r="G50" i="105"/>
  <c r="H50" i="105" s="1"/>
  <c r="H127" i="105"/>
  <c r="G123" i="105"/>
  <c r="H123" i="105" s="1"/>
  <c r="H104" i="105"/>
  <c r="G80" i="105"/>
  <c r="H80" i="105" s="1"/>
  <c r="H60" i="105"/>
  <c r="G87" i="105"/>
  <c r="H87" i="105" s="1"/>
  <c r="H103" i="105"/>
  <c r="G75" i="105"/>
  <c r="H75" i="105" s="1"/>
  <c r="G71" i="105"/>
  <c r="H71" i="105" s="1"/>
  <c r="H112" i="105"/>
  <c r="G100" i="105"/>
  <c r="H100" i="105" s="1"/>
  <c r="H137" i="105"/>
  <c r="G134" i="105"/>
  <c r="H134" i="105" s="1"/>
  <c r="H132" i="105"/>
  <c r="H108" i="105"/>
  <c r="H88" i="105"/>
  <c r="G136" i="105"/>
  <c r="H136" i="105" s="1"/>
  <c r="G130" i="105"/>
  <c r="H130" i="105" s="1"/>
  <c r="H128" i="105"/>
  <c r="H135" i="105"/>
  <c r="H77" i="105"/>
  <c r="H133" i="105"/>
  <c r="H124" i="105"/>
  <c r="F120" i="120"/>
  <c r="G120" i="120" s="1"/>
  <c r="F132" i="120"/>
  <c r="G132" i="120" s="1"/>
  <c r="H132" i="120" s="1"/>
  <c r="F81" i="120"/>
  <c r="G81" i="120" s="1"/>
  <c r="H81" i="120" s="1"/>
  <c r="F98" i="120"/>
  <c r="G98" i="120" s="1"/>
  <c r="F143" i="120"/>
  <c r="G143" i="120" s="1"/>
  <c r="F86" i="120"/>
  <c r="G86" i="120" s="1"/>
  <c r="F115" i="120"/>
  <c r="G115" i="120" s="1"/>
  <c r="H115" i="120" s="1"/>
  <c r="F159" i="120"/>
  <c r="G159" i="120" s="1"/>
  <c r="F85" i="120"/>
  <c r="G85" i="120" s="1"/>
  <c r="F90" i="120"/>
  <c r="G90" i="120" s="1"/>
  <c r="H90" i="120" s="1"/>
  <c r="F129" i="120"/>
  <c r="G129" i="120" s="1"/>
  <c r="H129" i="120" s="1"/>
  <c r="F118" i="120"/>
  <c r="G118" i="120" s="1"/>
  <c r="F110" i="120"/>
  <c r="G110" i="120" s="1"/>
  <c r="H110" i="120" s="1"/>
  <c r="F156" i="120"/>
  <c r="G156" i="120" s="1"/>
  <c r="H156" i="120" s="1"/>
  <c r="F155" i="120"/>
  <c r="G155" i="120" s="1"/>
  <c r="H155" i="120" s="1"/>
  <c r="F124" i="120"/>
  <c r="G124" i="120" s="1"/>
  <c r="F95" i="120"/>
  <c r="G95" i="120" s="1"/>
  <c r="H95" i="120" s="1"/>
  <c r="F142" i="120"/>
  <c r="G142" i="120" s="1"/>
  <c r="H142" i="120" s="1"/>
  <c r="F113" i="120"/>
  <c r="G113" i="120" s="1"/>
  <c r="F92" i="120"/>
  <c r="G92" i="120" s="1"/>
  <c r="F89" i="120"/>
  <c r="G89" i="120" s="1"/>
  <c r="H89" i="120" s="1"/>
  <c r="F160" i="120"/>
  <c r="G160" i="120" s="1"/>
  <c r="H160" i="120" s="1"/>
  <c r="F100" i="120"/>
  <c r="G100" i="120" s="1"/>
  <c r="F162" i="120"/>
  <c r="G162" i="120" s="1"/>
  <c r="F87" i="120"/>
  <c r="G87" i="120" s="1"/>
  <c r="H87" i="120" s="1"/>
  <c r="F84" i="120"/>
  <c r="G84" i="120" s="1"/>
  <c r="H84" i="120" s="1"/>
  <c r="F102" i="120"/>
  <c r="F99" i="120"/>
  <c r="G99" i="120" s="1"/>
  <c r="F101" i="120"/>
  <c r="G101" i="120" s="1"/>
  <c r="H101" i="120" s="1"/>
  <c r="F88" i="120"/>
  <c r="G88" i="120" s="1"/>
  <c r="H88" i="120" s="1"/>
  <c r="F125" i="120"/>
  <c r="G125" i="120" s="1"/>
  <c r="F130" i="120"/>
  <c r="G130" i="120" s="1"/>
  <c r="F128" i="120"/>
  <c r="G128" i="120" s="1"/>
  <c r="H128" i="120" s="1"/>
  <c r="F161" i="120"/>
  <c r="G161" i="120" s="1"/>
  <c r="H161" i="120" s="1"/>
  <c r="F150" i="120"/>
  <c r="G150" i="120" s="1"/>
  <c r="F153" i="120"/>
  <c r="G153" i="120" s="1"/>
  <c r="F146" i="120"/>
  <c r="G146" i="120" s="1"/>
  <c r="H146" i="120" s="1"/>
  <c r="F103" i="120"/>
  <c r="G103" i="120" s="1"/>
  <c r="H103" i="120" s="1"/>
  <c r="F116" i="120"/>
  <c r="G116" i="120" s="1"/>
  <c r="F157" i="120"/>
  <c r="G157" i="120" s="1"/>
  <c r="F104" i="120"/>
  <c r="G104" i="120" s="1"/>
  <c r="H104" i="120" s="1"/>
  <c r="F117" i="120"/>
  <c r="G117" i="120" s="1"/>
  <c r="H117" i="120" s="1"/>
  <c r="F133" i="120"/>
  <c r="G133" i="120" s="1"/>
  <c r="F93" i="120"/>
  <c r="G93" i="120" s="1"/>
  <c r="F131" i="120"/>
  <c r="G131" i="120" s="1"/>
  <c r="H131" i="120" s="1"/>
  <c r="F94" i="120"/>
  <c r="G94" i="120" s="1"/>
  <c r="H94" i="120" s="1"/>
  <c r="F112" i="120"/>
  <c r="G112" i="120" s="1"/>
  <c r="F136" i="120"/>
  <c r="F96" i="120"/>
  <c r="G96" i="120" s="1"/>
  <c r="H96" i="120" s="1"/>
  <c r="F121" i="120"/>
  <c r="G121" i="120" s="1"/>
  <c r="H121" i="120" s="1"/>
  <c r="F134" i="120"/>
  <c r="G134" i="120" s="1"/>
  <c r="F83" i="120"/>
  <c r="G83" i="120" s="1"/>
  <c r="F119" i="120"/>
  <c r="G119" i="120" s="1"/>
  <c r="H119" i="120" s="1"/>
  <c r="F152" i="120"/>
  <c r="G152" i="120" s="1"/>
  <c r="F138" i="120"/>
  <c r="G138" i="120" s="1"/>
  <c r="F126" i="120"/>
  <c r="G126" i="120" s="1"/>
  <c r="F106" i="120"/>
  <c r="F145" i="120"/>
  <c r="G145" i="120" s="1"/>
  <c r="F154" i="120"/>
  <c r="G154" i="120" s="1"/>
  <c r="H154" i="120" s="1"/>
  <c r="F127" i="120"/>
  <c r="G127" i="120" s="1"/>
  <c r="H127" i="120" s="1"/>
  <c r="F97" i="120"/>
  <c r="G97" i="120" s="1"/>
  <c r="H97" i="120" s="1"/>
  <c r="F114" i="120"/>
  <c r="G114" i="120" s="1"/>
  <c r="F151" i="120"/>
  <c r="G151" i="120" s="1"/>
  <c r="F137" i="120"/>
  <c r="G137" i="120" s="1"/>
  <c r="F147" i="120"/>
  <c r="G147" i="120" s="1"/>
  <c r="H147" i="120" s="1"/>
  <c r="F149" i="120"/>
  <c r="G149" i="120" s="1"/>
  <c r="H149" i="120" s="1"/>
  <c r="F111" i="120"/>
  <c r="G111" i="120" s="1"/>
  <c r="F108" i="120"/>
  <c r="F144" i="120"/>
  <c r="G144" i="120" s="1"/>
  <c r="H144" i="120" s="1"/>
  <c r="F107" i="120"/>
  <c r="G107" i="120" s="1"/>
  <c r="H107" i="120" s="1"/>
  <c r="F91" i="120"/>
  <c r="G91" i="120" s="1"/>
  <c r="F82" i="120"/>
  <c r="G82" i="120" s="1"/>
  <c r="F163" i="120"/>
  <c r="G163" i="120" s="1"/>
  <c r="H163" i="120" s="1"/>
  <c r="F164" i="120"/>
  <c r="F165" i="120"/>
  <c r="F166" i="120"/>
  <c r="F167" i="120"/>
  <c r="G167" i="120" s="1"/>
  <c r="H167" i="120" s="1"/>
  <c r="F168" i="120"/>
  <c r="G168" i="120" s="1"/>
  <c r="F169" i="120"/>
  <c r="G169" i="120" s="1"/>
  <c r="F170" i="120"/>
  <c r="G170" i="120" s="1"/>
  <c r="F171" i="120"/>
  <c r="G171" i="120" s="1"/>
  <c r="H171" i="120" s="1"/>
  <c r="F172" i="120"/>
  <c r="G172" i="120" s="1"/>
  <c r="F173" i="120"/>
  <c r="G173" i="120" s="1"/>
  <c r="F174" i="120"/>
  <c r="G174" i="120" s="1"/>
  <c r="H174" i="120" s="1"/>
  <c r="F175" i="120"/>
  <c r="G175" i="120" s="1"/>
  <c r="H175" i="120" s="1"/>
  <c r="F176" i="120"/>
  <c r="G176" i="120" s="1"/>
  <c r="F177" i="120"/>
  <c r="G177" i="120" s="1"/>
  <c r="F178" i="120"/>
  <c r="G178" i="120" s="1"/>
  <c r="F179" i="120"/>
  <c r="G179" i="120" s="1"/>
  <c r="F180" i="120"/>
  <c r="G180" i="120" s="1"/>
  <c r="F181" i="120"/>
  <c r="G181" i="120" s="1"/>
  <c r="F182" i="120"/>
  <c r="G182" i="120" s="1"/>
  <c r="F183" i="120"/>
  <c r="G183" i="120" s="1"/>
  <c r="F184" i="120"/>
  <c r="G184" i="120" s="1"/>
  <c r="F185" i="120"/>
  <c r="G185" i="120" s="1"/>
  <c r="F186" i="120"/>
  <c r="G186" i="120" s="1"/>
  <c r="F187" i="120"/>
  <c r="G187" i="120" s="1"/>
  <c r="F188" i="120"/>
  <c r="G188" i="120" s="1"/>
  <c r="F189" i="120"/>
  <c r="G189" i="120" s="1"/>
  <c r="F122" i="120"/>
  <c r="G122" i="120" s="1"/>
  <c r="F28" i="120"/>
  <c r="F7" i="120"/>
  <c r="G7" i="120" s="1"/>
  <c r="F39" i="120"/>
  <c r="F25" i="120"/>
  <c r="F6" i="120"/>
  <c r="F16" i="120"/>
  <c r="F15" i="120"/>
  <c r="F33" i="120"/>
  <c r="F11" i="120"/>
  <c r="F23" i="120"/>
  <c r="G23" i="120" s="1"/>
  <c r="F38" i="120"/>
  <c r="F24" i="120"/>
  <c r="F41" i="120"/>
  <c r="F30" i="120"/>
  <c r="F35" i="120"/>
  <c r="F31" i="120"/>
  <c r="F9" i="120"/>
  <c r="F43" i="120"/>
  <c r="F29" i="120"/>
  <c r="F37" i="120"/>
  <c r="F10" i="120"/>
  <c r="F13" i="120"/>
  <c r="F34" i="120"/>
  <c r="F27" i="120"/>
  <c r="F26" i="120"/>
  <c r="F8" i="120"/>
  <c r="F36" i="120"/>
  <c r="F42" i="120"/>
  <c r="F32" i="120"/>
  <c r="F14" i="120"/>
  <c r="F44" i="120"/>
  <c r="F45" i="120"/>
  <c r="F46" i="120"/>
  <c r="F47" i="120"/>
  <c r="F48" i="120"/>
  <c r="G48" i="120" s="1"/>
  <c r="H48" i="120" s="1"/>
  <c r="F49" i="120"/>
  <c r="G49" i="120" s="1"/>
  <c r="F50" i="120"/>
  <c r="G50" i="120" s="1"/>
  <c r="F51" i="120"/>
  <c r="G51" i="120" s="1"/>
  <c r="F52" i="120"/>
  <c r="G52" i="120" s="1"/>
  <c r="H52" i="120" s="1"/>
  <c r="F53" i="120"/>
  <c r="G53" i="120" s="1"/>
  <c r="H53" i="120" s="1"/>
  <c r="F54" i="120"/>
  <c r="G54" i="120" s="1"/>
  <c r="F55" i="120"/>
  <c r="G55" i="120" s="1"/>
  <c r="F56" i="120"/>
  <c r="G56" i="120" s="1"/>
  <c r="H56" i="120" s="1"/>
  <c r="F57" i="120"/>
  <c r="G57" i="120" s="1"/>
  <c r="F58" i="120"/>
  <c r="G58" i="120" s="1"/>
  <c r="F59" i="120"/>
  <c r="G59" i="120" s="1"/>
  <c r="H59" i="120" s="1"/>
  <c r="F60" i="120"/>
  <c r="G60" i="120" s="1"/>
  <c r="H60" i="120" s="1"/>
  <c r="F61" i="120"/>
  <c r="G61" i="120" s="1"/>
  <c r="H61" i="120" s="1"/>
  <c r="F62" i="120"/>
  <c r="G62" i="120" s="1"/>
  <c r="F63" i="120"/>
  <c r="F64" i="120"/>
  <c r="G64" i="120" s="1"/>
  <c r="H64" i="120" s="1"/>
  <c r="F65" i="120"/>
  <c r="G65" i="120" s="1"/>
  <c r="F66" i="120"/>
  <c r="G66" i="120" s="1"/>
  <c r="F67" i="120"/>
  <c r="G67" i="120" s="1"/>
  <c r="F68" i="120"/>
  <c r="G68" i="120" s="1"/>
  <c r="F69" i="120"/>
  <c r="G69" i="120" s="1"/>
  <c r="H69" i="120" s="1"/>
  <c r="F70" i="120"/>
  <c r="G70" i="120" s="1"/>
  <c r="F71" i="120"/>
  <c r="G71" i="120" s="1"/>
  <c r="F72" i="120"/>
  <c r="G72" i="120" s="1"/>
  <c r="H72" i="120" s="1"/>
  <c r="F73" i="120"/>
  <c r="G73" i="120" s="1"/>
  <c r="F74" i="120"/>
  <c r="G74" i="120" s="1"/>
  <c r="F75" i="120"/>
  <c r="G75" i="120" s="1"/>
  <c r="F76" i="120"/>
  <c r="G76" i="120" s="1"/>
  <c r="F77" i="120"/>
  <c r="G77" i="120" s="1"/>
  <c r="H77" i="120" s="1"/>
  <c r="F78" i="120"/>
  <c r="G78" i="120" s="1"/>
  <c r="F79" i="120"/>
  <c r="G79" i="120" s="1"/>
  <c r="F80" i="120"/>
  <c r="G80" i="120" s="1"/>
  <c r="H80" i="120" s="1"/>
  <c r="F21" i="120"/>
  <c r="G102" i="120" l="1"/>
  <c r="H102" i="120"/>
  <c r="G136" i="120"/>
  <c r="H136" i="120" s="1"/>
  <c r="G47" i="120"/>
  <c r="H47" i="120" s="1"/>
  <c r="G8" i="120"/>
  <c r="H8" i="120" s="1"/>
  <c r="G9" i="120"/>
  <c r="H9" i="120" s="1"/>
  <c r="G45" i="120"/>
  <c r="H45" i="120" s="1"/>
  <c r="G33" i="120"/>
  <c r="H33" i="120" s="1"/>
  <c r="G35" i="120"/>
  <c r="H35" i="120" s="1"/>
  <c r="G15" i="120"/>
  <c r="H15" i="120" s="1"/>
  <c r="G13" i="120"/>
  <c r="H13" i="120" s="1"/>
  <c r="G16" i="120"/>
  <c r="H16" i="120" s="1"/>
  <c r="G165" i="120"/>
  <c r="H165" i="120" s="1"/>
  <c r="G32" i="120"/>
  <c r="H32" i="120" s="1"/>
  <c r="G164" i="120"/>
  <c r="H164" i="120" s="1"/>
  <c r="G43" i="120"/>
  <c r="H43" i="120" s="1"/>
  <c r="G26" i="120"/>
  <c r="H26" i="120" s="1"/>
  <c r="G28" i="120"/>
  <c r="H28" i="120" s="1"/>
  <c r="G34" i="120"/>
  <c r="H34" i="120" s="1"/>
  <c r="G166" i="120"/>
  <c r="H166" i="120" s="1"/>
  <c r="G108" i="120"/>
  <c r="H108" i="120" s="1"/>
  <c r="G14" i="120"/>
  <c r="H14" i="120" s="1"/>
  <c r="G30" i="120"/>
  <c r="H30" i="120" s="1"/>
  <c r="G10" i="120"/>
  <c r="H10" i="120" s="1"/>
  <c r="G6" i="120"/>
  <c r="H6" i="120" s="1"/>
  <c r="G42" i="120"/>
  <c r="H42" i="120" s="1"/>
  <c r="G24" i="120"/>
  <c r="H24" i="120" s="1"/>
  <c r="G11" i="120"/>
  <c r="H11" i="120" s="1"/>
  <c r="G27" i="120"/>
  <c r="H27" i="120" s="1"/>
  <c r="G44" i="120"/>
  <c r="H44" i="120" s="1"/>
  <c r="G41" i="120"/>
  <c r="H41" i="120" s="1"/>
  <c r="G37" i="120"/>
  <c r="H37" i="120" s="1"/>
  <c r="G25" i="120"/>
  <c r="H25" i="120" s="1"/>
  <c r="G36" i="120"/>
  <c r="H36" i="120" s="1"/>
  <c r="G29" i="120"/>
  <c r="H29" i="120" s="1"/>
  <c r="G38" i="120"/>
  <c r="H38" i="120" s="1"/>
  <c r="G39" i="120"/>
  <c r="H39" i="120" s="1"/>
  <c r="G106" i="120"/>
  <c r="H106" i="120" s="1"/>
  <c r="H76" i="120"/>
  <c r="H51" i="120"/>
  <c r="H71" i="120"/>
  <c r="H67" i="120"/>
  <c r="H54" i="120"/>
  <c r="H79" i="120"/>
  <c r="H75" i="120"/>
  <c r="H62" i="120"/>
  <c r="H7" i="120"/>
  <c r="H168" i="120"/>
  <c r="H70" i="120"/>
  <c r="H23" i="120"/>
  <c r="H83" i="120"/>
  <c r="H78" i="120"/>
  <c r="H153" i="120"/>
  <c r="H145" i="120"/>
  <c r="H172" i="120"/>
  <c r="H68" i="120"/>
  <c r="H93" i="120"/>
  <c r="H176" i="120"/>
  <c r="H114" i="120"/>
  <c r="G63" i="120"/>
  <c r="H63" i="120" s="1"/>
  <c r="H55" i="120"/>
  <c r="G46" i="120"/>
  <c r="H46" i="120" s="1"/>
  <c r="G31" i="120"/>
  <c r="H31" i="120" s="1"/>
  <c r="H92" i="120"/>
  <c r="H99" i="120"/>
  <c r="H86" i="120"/>
  <c r="H143" i="120"/>
  <c r="G21" i="120"/>
  <c r="H21" i="120" s="1"/>
  <c r="H152" i="120"/>
  <c r="H150" i="120"/>
  <c r="H98" i="120"/>
  <c r="H118" i="120"/>
  <c r="H173" i="120"/>
  <c r="H111" i="120"/>
  <c r="H134" i="120"/>
  <c r="H133" i="120"/>
  <c r="H113" i="120"/>
  <c r="H177" i="120"/>
  <c r="H169" i="120"/>
  <c r="H91" i="120"/>
  <c r="H151" i="120"/>
  <c r="H138" i="120"/>
  <c r="H112" i="120"/>
  <c r="H116" i="120"/>
  <c r="H125" i="120"/>
  <c r="H100" i="120"/>
  <c r="H159" i="120"/>
  <c r="H122" i="120"/>
  <c r="H73" i="120"/>
  <c r="H65" i="120"/>
  <c r="H57" i="120"/>
  <c r="H49" i="120"/>
  <c r="H170" i="120"/>
  <c r="H82" i="120"/>
  <c r="H157" i="120"/>
  <c r="H130" i="120"/>
  <c r="H162" i="120"/>
  <c r="H85" i="120"/>
  <c r="H120" i="120"/>
  <c r="H74" i="120"/>
  <c r="H66" i="120"/>
  <c r="H58" i="120"/>
  <c r="H50" i="120"/>
  <c r="H137" i="120"/>
  <c r="H126" i="120"/>
  <c r="H124" i="120"/>
  <c r="K39" i="120" l="1"/>
  <c r="L39" i="120" s="1"/>
  <c r="K59" i="105"/>
  <c r="K159" i="120" l="1"/>
  <c r="L159" i="120" s="1"/>
  <c r="K160" i="120"/>
  <c r="L160" i="120" s="1"/>
  <c r="K161" i="120"/>
  <c r="L161" i="120" s="1"/>
  <c r="K162" i="120"/>
  <c r="L162" i="120" s="1"/>
  <c r="K163" i="120"/>
  <c r="L163" i="120" s="1"/>
  <c r="K164" i="120"/>
  <c r="L164" i="120" s="1"/>
  <c r="K165" i="120"/>
  <c r="L165" i="120" s="1"/>
  <c r="K166" i="120"/>
  <c r="L166" i="120" s="1"/>
  <c r="K167" i="120"/>
  <c r="L167" i="120" s="1"/>
  <c r="K168" i="120"/>
  <c r="L168" i="120" s="1"/>
  <c r="K169" i="120"/>
  <c r="L169" i="120" s="1"/>
  <c r="K170" i="120"/>
  <c r="L170" i="120" s="1"/>
  <c r="K171" i="120"/>
  <c r="L171" i="120" s="1"/>
  <c r="K172" i="120"/>
  <c r="L172" i="120" s="1"/>
  <c r="K173" i="120"/>
  <c r="L173" i="120" s="1"/>
  <c r="K174" i="120"/>
  <c r="L174" i="120" s="1"/>
  <c r="K175" i="120"/>
  <c r="L175" i="120" s="1"/>
  <c r="K176" i="120"/>
  <c r="L176" i="120" s="1"/>
  <c r="K177" i="120"/>
  <c r="L177" i="120" s="1"/>
  <c r="K178" i="120"/>
  <c r="L178" i="120" s="1"/>
  <c r="K179" i="120"/>
  <c r="L179" i="120" s="1"/>
  <c r="K180" i="120"/>
  <c r="L180" i="120" s="1"/>
  <c r="K181" i="120"/>
  <c r="K182" i="120"/>
  <c r="K183" i="120"/>
  <c r="K184" i="120"/>
  <c r="K185" i="120"/>
  <c r="K186" i="120"/>
  <c r="K187" i="120"/>
  <c r="K188" i="120"/>
  <c r="K189" i="120"/>
  <c r="K157" i="120"/>
  <c r="L157" i="120" s="1"/>
  <c r="B118" i="86"/>
  <c r="C118" i="86" s="1"/>
  <c r="B119" i="86"/>
  <c r="C119" i="86" s="1"/>
  <c r="B120" i="86"/>
  <c r="C120" i="86" s="1"/>
  <c r="B121" i="86"/>
  <c r="C121" i="86" s="1"/>
  <c r="B122" i="86"/>
  <c r="C122" i="86" s="1"/>
  <c r="B123" i="86"/>
  <c r="C123" i="86" s="1"/>
  <c r="B124" i="86"/>
  <c r="C124" i="86" s="1"/>
  <c r="B125" i="86"/>
  <c r="C125" i="86" s="1"/>
  <c r="B126" i="86"/>
  <c r="C126" i="86" s="1"/>
  <c r="B127" i="86"/>
  <c r="C127" i="86" s="1"/>
  <c r="B128" i="86"/>
  <c r="C128" i="86" s="1"/>
  <c r="B129" i="86"/>
  <c r="C129" i="86" s="1"/>
  <c r="B130" i="86"/>
  <c r="C130" i="86" s="1"/>
  <c r="B131" i="86"/>
  <c r="C131" i="86" s="1"/>
  <c r="B132" i="86"/>
  <c r="C132" i="86" s="1"/>
  <c r="B133" i="86"/>
  <c r="C133" i="86" s="1"/>
  <c r="B134" i="86"/>
  <c r="C134" i="86" s="1"/>
  <c r="B135" i="86"/>
  <c r="C135" i="86" s="1"/>
  <c r="B136" i="86"/>
  <c r="C136" i="86" s="1"/>
  <c r="B137" i="86"/>
  <c r="C137" i="86" s="1"/>
  <c r="B138" i="86"/>
  <c r="C138" i="86" s="1"/>
  <c r="B139" i="86"/>
  <c r="C139" i="86" s="1"/>
  <c r="B140" i="86"/>
  <c r="C140" i="86" s="1"/>
  <c r="F150" i="105"/>
  <c r="F143" i="105"/>
  <c r="F142" i="105"/>
  <c r="F140" i="105"/>
  <c r="F155" i="105"/>
  <c r="F156" i="105"/>
  <c r="F146" i="105"/>
  <c r="F152" i="105"/>
  <c r="F153" i="105"/>
  <c r="F154" i="105"/>
  <c r="F144" i="105"/>
  <c r="F149" i="105"/>
  <c r="F141" i="105"/>
  <c r="F145" i="105"/>
  <c r="F138" i="105"/>
  <c r="F151" i="105"/>
  <c r="F157" i="105"/>
  <c r="F158" i="105"/>
  <c r="F159" i="105"/>
  <c r="F160" i="105"/>
  <c r="F161" i="105"/>
  <c r="F70" i="105"/>
  <c r="F126" i="105"/>
  <c r="F61" i="105"/>
  <c r="F68" i="105"/>
  <c r="F81" i="105"/>
  <c r="F91" i="105"/>
  <c r="F65" i="105"/>
  <c r="F78" i="105"/>
  <c r="F122" i="105"/>
  <c r="F99" i="105"/>
  <c r="F111" i="105"/>
  <c r="F62" i="105"/>
  <c r="F76" i="105"/>
  <c r="F109" i="105"/>
  <c r="F106" i="105"/>
  <c r="F113" i="105"/>
  <c r="F89" i="105"/>
  <c r="F105" i="105"/>
  <c r="F73" i="105"/>
  <c r="F84" i="105"/>
  <c r="F83" i="105"/>
  <c r="F69" i="105"/>
  <c r="F94" i="105"/>
  <c r="F86" i="105"/>
  <c r="F118" i="105"/>
  <c r="F114" i="105"/>
  <c r="F64" i="105"/>
  <c r="F117" i="105"/>
  <c r="F119" i="105"/>
  <c r="F102" i="105"/>
  <c r="F101" i="105"/>
  <c r="F93" i="105"/>
  <c r="F67" i="105"/>
  <c r="F107" i="105"/>
  <c r="F59" i="105"/>
  <c r="F30" i="105"/>
  <c r="G30" i="105" s="1"/>
  <c r="F36" i="105"/>
  <c r="F23" i="105"/>
  <c r="G23" i="105" s="1"/>
  <c r="H23" i="105" s="1"/>
  <c r="F22" i="105"/>
  <c r="F48" i="105"/>
  <c r="F20" i="105"/>
  <c r="F8" i="105"/>
  <c r="F6" i="105"/>
  <c r="F58" i="105"/>
  <c r="C16" i="122"/>
  <c r="C14" i="122"/>
  <c r="G117" i="105" l="1"/>
  <c r="H117" i="105" s="1"/>
  <c r="G111" i="105"/>
  <c r="H111" i="105" s="1"/>
  <c r="G119" i="105"/>
  <c r="H119" i="105" s="1"/>
  <c r="G78" i="105"/>
  <c r="H78" i="105" s="1"/>
  <c r="H189" i="120"/>
  <c r="H185" i="120"/>
  <c r="G153" i="105"/>
  <c r="H153" i="105" s="1"/>
  <c r="G59" i="105"/>
  <c r="H59" i="105" s="1"/>
  <c r="G91" i="105"/>
  <c r="H91" i="105" s="1"/>
  <c r="G126" i="105"/>
  <c r="H126" i="105" s="1"/>
  <c r="G138" i="105"/>
  <c r="H138" i="105" s="1"/>
  <c r="G144" i="105"/>
  <c r="H144" i="105" s="1"/>
  <c r="G146" i="105"/>
  <c r="H146" i="105" s="1"/>
  <c r="G142" i="105"/>
  <c r="H142" i="105" s="1"/>
  <c r="G157" i="105"/>
  <c r="H157" i="105" s="1"/>
  <c r="G81" i="105"/>
  <c r="H81" i="105" s="1"/>
  <c r="G158" i="105"/>
  <c r="H158" i="105" s="1"/>
  <c r="G145" i="105"/>
  <c r="H145" i="105" s="1"/>
  <c r="G154" i="105"/>
  <c r="H154" i="105" s="1"/>
  <c r="G156" i="105"/>
  <c r="H156" i="105" s="1"/>
  <c r="G143" i="105"/>
  <c r="H143" i="105" s="1"/>
  <c r="G150" i="105"/>
  <c r="H150" i="105" s="1"/>
  <c r="G68" i="105"/>
  <c r="H68" i="105" s="1"/>
  <c r="G161" i="105"/>
  <c r="H161" i="105" s="1"/>
  <c r="G141" i="105"/>
  <c r="H141" i="105" s="1"/>
  <c r="G65" i="105"/>
  <c r="H65" i="105" s="1"/>
  <c r="G61" i="105"/>
  <c r="H61" i="105" s="1"/>
  <c r="G160" i="105"/>
  <c r="H160" i="105" s="1"/>
  <c r="G151" i="105"/>
  <c r="H151" i="105" s="1"/>
  <c r="G152" i="105"/>
  <c r="H152" i="105" s="1"/>
  <c r="G140" i="105"/>
  <c r="H140" i="105" s="1"/>
  <c r="G58" i="105"/>
  <c r="H58" i="105" s="1"/>
  <c r="G6" i="105"/>
  <c r="H6" i="105" s="1"/>
  <c r="G20" i="105"/>
  <c r="H20" i="105" s="1"/>
  <c r="G8" i="105"/>
  <c r="H8" i="105" s="1"/>
  <c r="G48" i="105"/>
  <c r="H48" i="105" s="1"/>
  <c r="H188" i="120"/>
  <c r="H186" i="120"/>
  <c r="H184" i="120"/>
  <c r="H182" i="120"/>
  <c r="H180" i="120"/>
  <c r="H178" i="120"/>
  <c r="H187" i="120"/>
  <c r="H183" i="120"/>
  <c r="H181" i="120"/>
  <c r="H179" i="120"/>
  <c r="G159" i="105"/>
  <c r="H159" i="105" s="1"/>
  <c r="G114" i="105"/>
  <c r="H114" i="105" s="1"/>
  <c r="G69" i="105"/>
  <c r="H69" i="105" s="1"/>
  <c r="G105" i="105"/>
  <c r="H105" i="105" s="1"/>
  <c r="G109" i="105"/>
  <c r="H109" i="105" s="1"/>
  <c r="G99" i="105"/>
  <c r="H99" i="105" s="1"/>
  <c r="G67" i="105"/>
  <c r="H67" i="105" s="1"/>
  <c r="G118" i="105"/>
  <c r="H118" i="105" s="1"/>
  <c r="G89" i="105"/>
  <c r="H89" i="105" s="1"/>
  <c r="G70" i="105"/>
  <c r="H70" i="105" s="1"/>
  <c r="G83" i="105"/>
  <c r="H83" i="105" s="1"/>
  <c r="G122" i="105"/>
  <c r="H122" i="105" s="1"/>
  <c r="G93" i="105"/>
  <c r="H93" i="105" s="1"/>
  <c r="G86" i="105"/>
  <c r="H86" i="105" s="1"/>
  <c r="G84" i="105"/>
  <c r="H84" i="105" s="1"/>
  <c r="G113" i="105"/>
  <c r="H113" i="105" s="1"/>
  <c r="G62" i="105"/>
  <c r="H62" i="105" s="1"/>
  <c r="G101" i="105"/>
  <c r="H101" i="105" s="1"/>
  <c r="G64" i="105"/>
  <c r="H64" i="105" s="1"/>
  <c r="G94" i="105"/>
  <c r="H94" i="105" s="1"/>
  <c r="G73" i="105"/>
  <c r="H73" i="105" s="1"/>
  <c r="G106" i="105"/>
  <c r="H106" i="105" s="1"/>
  <c r="G102" i="105"/>
  <c r="H102" i="105" s="1"/>
  <c r="G76" i="105"/>
  <c r="H76" i="105" s="1"/>
  <c r="G155" i="105"/>
  <c r="H155" i="105" s="1"/>
  <c r="G107" i="105"/>
  <c r="H107" i="105" s="1"/>
  <c r="G22" i="105"/>
  <c r="H22" i="105" s="1"/>
  <c r="G36" i="105"/>
  <c r="H36" i="105" s="1"/>
  <c r="H30" i="105"/>
  <c r="G149" i="105"/>
  <c r="H149" i="105" s="1"/>
  <c r="C12" i="122"/>
  <c r="C13" i="122"/>
  <c r="P8" i="105" l="1"/>
  <c r="R88" i="122"/>
  <c r="B96" i="87"/>
  <c r="C96" i="87" s="1"/>
  <c r="E96" i="87"/>
  <c r="B97" i="87"/>
  <c r="C97" i="87" s="1"/>
  <c r="E97" i="87"/>
  <c r="B98" i="87"/>
  <c r="C98" i="87" s="1"/>
  <c r="E98" i="87"/>
  <c r="B99" i="87"/>
  <c r="C99" i="87" s="1"/>
  <c r="E99" i="87"/>
  <c r="B100" i="87"/>
  <c r="C100" i="87" s="1"/>
  <c r="E100" i="87"/>
  <c r="B101" i="87"/>
  <c r="C101" i="87" s="1"/>
  <c r="E101" i="87"/>
  <c r="B102" i="87"/>
  <c r="C102" i="87" s="1"/>
  <c r="E102" i="87"/>
  <c r="B103" i="87"/>
  <c r="C103" i="87" s="1"/>
  <c r="E103" i="87"/>
  <c r="B92" i="87"/>
  <c r="C92" i="87" s="1"/>
  <c r="E92" i="87"/>
  <c r="B93" i="87"/>
  <c r="C93" i="87" s="1"/>
  <c r="E93" i="87"/>
  <c r="B94" i="87"/>
  <c r="C94" i="87" s="1"/>
  <c r="E94" i="87"/>
  <c r="B95" i="87"/>
  <c r="C95" i="87" s="1"/>
  <c r="E95" i="87"/>
  <c r="F162" i="105"/>
  <c r="F163" i="105"/>
  <c r="S31" i="108"/>
  <c r="G31" i="108" s="1"/>
  <c r="S35" i="108"/>
  <c r="S86" i="122"/>
  <c r="S89" i="122" s="1"/>
  <c r="Q88" i="122"/>
  <c r="P88" i="122"/>
  <c r="G36" i="122"/>
  <c r="K36" i="122" s="1"/>
  <c r="H36" i="122"/>
  <c r="J36" i="122" s="1"/>
  <c r="G37" i="122"/>
  <c r="I37" i="122" s="1"/>
  <c r="H37" i="122"/>
  <c r="J37" i="122" s="1"/>
  <c r="G38" i="122"/>
  <c r="I38" i="122" s="1"/>
  <c r="H38" i="122"/>
  <c r="J38" i="122" s="1"/>
  <c r="G39" i="122"/>
  <c r="I39" i="122" s="1"/>
  <c r="H39" i="122"/>
  <c r="J39" i="122" s="1"/>
  <c r="H40" i="122"/>
  <c r="L40" i="122" s="1"/>
  <c r="G40" i="122"/>
  <c r="I40" i="122" s="1"/>
  <c r="R79" i="122"/>
  <c r="R82" i="122" s="1"/>
  <c r="L150" i="105"/>
  <c r="K151" i="105"/>
  <c r="L151" i="105" s="1"/>
  <c r="K152" i="105"/>
  <c r="L152" i="105" s="1"/>
  <c r="K153" i="105"/>
  <c r="L153" i="105" s="1"/>
  <c r="K154" i="105"/>
  <c r="L154" i="105" s="1"/>
  <c r="K155" i="105"/>
  <c r="L155" i="105" s="1"/>
  <c r="K156" i="105"/>
  <c r="L156" i="105" s="1"/>
  <c r="K157" i="105"/>
  <c r="L157" i="105" s="1"/>
  <c r="K158" i="105"/>
  <c r="L158" i="105" s="1"/>
  <c r="K159" i="105"/>
  <c r="L159" i="105" s="1"/>
  <c r="K160" i="105"/>
  <c r="L160" i="105" s="1"/>
  <c r="K161" i="105"/>
  <c r="L161" i="105" s="1"/>
  <c r="K162" i="105"/>
  <c r="L162" i="105" s="1"/>
  <c r="K163" i="105"/>
  <c r="L163" i="105" s="1"/>
  <c r="K138" i="105"/>
  <c r="L138" i="105" s="1"/>
  <c r="K193" i="120"/>
  <c r="L193" i="120" s="1"/>
  <c r="K192" i="120"/>
  <c r="L192" i="120" s="1"/>
  <c r="K156" i="120"/>
  <c r="L156" i="120" s="1"/>
  <c r="K155" i="120"/>
  <c r="L155" i="120" s="1"/>
  <c r="K154" i="120"/>
  <c r="L154" i="120" s="1"/>
  <c r="K153" i="120"/>
  <c r="L153" i="120" s="1"/>
  <c r="K152" i="120"/>
  <c r="L152" i="120" s="1"/>
  <c r="K151" i="120"/>
  <c r="L151" i="120" s="1"/>
  <c r="K150" i="120"/>
  <c r="L150" i="120" s="1"/>
  <c r="K149" i="120"/>
  <c r="L149" i="120" s="1"/>
  <c r="K148" i="120"/>
  <c r="L148" i="120" s="1"/>
  <c r="K147" i="120"/>
  <c r="L147" i="120" s="1"/>
  <c r="K146" i="120"/>
  <c r="L146" i="120" s="1"/>
  <c r="K145" i="120"/>
  <c r="L145" i="120" s="1"/>
  <c r="K144" i="120"/>
  <c r="L144" i="120" s="1"/>
  <c r="K93" i="120"/>
  <c r="L93" i="120" s="1"/>
  <c r="K143" i="120"/>
  <c r="L143" i="120" s="1"/>
  <c r="K95" i="120"/>
  <c r="L95" i="120" s="1"/>
  <c r="K106" i="120"/>
  <c r="L106" i="120" s="1"/>
  <c r="K88" i="120"/>
  <c r="L88" i="120" s="1"/>
  <c r="K100" i="120"/>
  <c r="L100" i="120" s="1"/>
  <c r="K85" i="120"/>
  <c r="L85" i="120" s="1"/>
  <c r="K89" i="120"/>
  <c r="L89" i="120" s="1"/>
  <c r="K121" i="120"/>
  <c r="L121" i="120" s="1"/>
  <c r="K131" i="120"/>
  <c r="L131" i="120" s="1"/>
  <c r="K128" i="120"/>
  <c r="L128" i="120" s="1"/>
  <c r="K118" i="120"/>
  <c r="L118" i="120" s="1"/>
  <c r="K111" i="120"/>
  <c r="L111" i="120" s="1"/>
  <c r="K91" i="120"/>
  <c r="L91" i="120" s="1"/>
  <c r="K114" i="120"/>
  <c r="L114" i="120" s="1"/>
  <c r="K124" i="120"/>
  <c r="L124" i="120" s="1"/>
  <c r="K98" i="120"/>
  <c r="L98" i="120" s="1"/>
  <c r="K112" i="120"/>
  <c r="L112" i="120" s="1"/>
  <c r="K122" i="120"/>
  <c r="L122" i="120" s="1"/>
  <c r="K134" i="120"/>
  <c r="L134" i="120" s="1"/>
  <c r="K84" i="120"/>
  <c r="L84" i="120" s="1"/>
  <c r="K101" i="120"/>
  <c r="L101" i="120" s="1"/>
  <c r="K107" i="120"/>
  <c r="L107" i="120" s="1"/>
  <c r="K133" i="120"/>
  <c r="L133" i="120" s="1"/>
  <c r="K142" i="120"/>
  <c r="L142" i="120" s="1"/>
  <c r="K138" i="120"/>
  <c r="L138" i="120" s="1"/>
  <c r="K136" i="120"/>
  <c r="L136" i="120" s="1"/>
  <c r="K132" i="120"/>
  <c r="L132" i="120" s="1"/>
  <c r="K130" i="120"/>
  <c r="L130" i="120" s="1"/>
  <c r="K129" i="120"/>
  <c r="L129" i="120" s="1"/>
  <c r="K125" i="120"/>
  <c r="L125" i="120" s="1"/>
  <c r="K127" i="120"/>
  <c r="L127" i="120" s="1"/>
  <c r="K126" i="120"/>
  <c r="L126" i="120" s="1"/>
  <c r="K120" i="120"/>
  <c r="L120" i="120" s="1"/>
  <c r="K117" i="120"/>
  <c r="L117" i="120" s="1"/>
  <c r="K119" i="120"/>
  <c r="L119" i="120" s="1"/>
  <c r="K116" i="120"/>
  <c r="L116" i="120" s="1"/>
  <c r="K113" i="120"/>
  <c r="L113" i="120" s="1"/>
  <c r="K110" i="120"/>
  <c r="L110" i="120" s="1"/>
  <c r="K108" i="120"/>
  <c r="L108" i="120" s="1"/>
  <c r="K104" i="120"/>
  <c r="L104" i="120" s="1"/>
  <c r="K103" i="120"/>
  <c r="L103" i="120" s="1"/>
  <c r="K102" i="120"/>
  <c r="L102" i="120" s="1"/>
  <c r="K99" i="120"/>
  <c r="L99" i="120" s="1"/>
  <c r="K97" i="120"/>
  <c r="L97" i="120" s="1"/>
  <c r="K96" i="120"/>
  <c r="L96" i="120" s="1"/>
  <c r="K94" i="120"/>
  <c r="L94" i="120" s="1"/>
  <c r="K92" i="120"/>
  <c r="L92" i="120" s="1"/>
  <c r="K90" i="120"/>
  <c r="L90" i="120" s="1"/>
  <c r="K87" i="120"/>
  <c r="L87" i="120" s="1"/>
  <c r="K86" i="120"/>
  <c r="L86" i="120" s="1"/>
  <c r="K137" i="120"/>
  <c r="L137" i="120" s="1"/>
  <c r="K83" i="120"/>
  <c r="L83" i="120" s="1"/>
  <c r="K82" i="120"/>
  <c r="L82" i="120" s="1"/>
  <c r="K81" i="120"/>
  <c r="L81" i="120" s="1"/>
  <c r="K80" i="120"/>
  <c r="L80" i="120" s="1"/>
  <c r="K79" i="120"/>
  <c r="L79" i="120" s="1"/>
  <c r="K78" i="120"/>
  <c r="L78" i="120" s="1"/>
  <c r="K77" i="120"/>
  <c r="L77" i="120" s="1"/>
  <c r="K76" i="120"/>
  <c r="L76" i="120" s="1"/>
  <c r="K75" i="120"/>
  <c r="L75" i="120" s="1"/>
  <c r="K74" i="120"/>
  <c r="L74" i="120" s="1"/>
  <c r="K73" i="120"/>
  <c r="L73" i="120" s="1"/>
  <c r="K72" i="120"/>
  <c r="L72" i="120" s="1"/>
  <c r="K71" i="120"/>
  <c r="L71" i="120" s="1"/>
  <c r="K70" i="120"/>
  <c r="L70" i="120" s="1"/>
  <c r="K69" i="120"/>
  <c r="L69" i="120" s="1"/>
  <c r="K68" i="120"/>
  <c r="L68" i="120" s="1"/>
  <c r="K67" i="120"/>
  <c r="L67" i="120" s="1"/>
  <c r="K66" i="120"/>
  <c r="L66" i="120" s="1"/>
  <c r="K65" i="120"/>
  <c r="L65" i="120" s="1"/>
  <c r="K64" i="120"/>
  <c r="L64" i="120" s="1"/>
  <c r="K63" i="120"/>
  <c r="L63" i="120" s="1"/>
  <c r="K62" i="120"/>
  <c r="L62" i="120" s="1"/>
  <c r="K61" i="120"/>
  <c r="L61" i="120" s="1"/>
  <c r="K60" i="120"/>
  <c r="L60" i="120" s="1"/>
  <c r="K59" i="120"/>
  <c r="L59" i="120" s="1"/>
  <c r="K58" i="120"/>
  <c r="L58" i="120" s="1"/>
  <c r="K57" i="120"/>
  <c r="L57" i="120" s="1"/>
  <c r="K56" i="120"/>
  <c r="L56" i="120" s="1"/>
  <c r="K55" i="120"/>
  <c r="L55" i="120" s="1"/>
  <c r="K54" i="120"/>
  <c r="L54" i="120" s="1"/>
  <c r="K53" i="120"/>
  <c r="L53" i="120" s="1"/>
  <c r="K52" i="120"/>
  <c r="L52" i="120" s="1"/>
  <c r="K51" i="120"/>
  <c r="L51" i="120" s="1"/>
  <c r="K50" i="120"/>
  <c r="L50" i="120" s="1"/>
  <c r="K49" i="120"/>
  <c r="L49" i="120" s="1"/>
  <c r="K48" i="120"/>
  <c r="L48" i="120" s="1"/>
  <c r="K47" i="120"/>
  <c r="L47" i="120" s="1"/>
  <c r="K46" i="120"/>
  <c r="L46" i="120" s="1"/>
  <c r="K45" i="120"/>
  <c r="L45" i="120" s="1"/>
  <c r="K44" i="120"/>
  <c r="L44" i="120" s="1"/>
  <c r="K43" i="120"/>
  <c r="L43" i="120" s="1"/>
  <c r="K42" i="120"/>
  <c r="L42" i="120" s="1"/>
  <c r="K41" i="120"/>
  <c r="L41" i="120" s="1"/>
  <c r="K31" i="120"/>
  <c r="L31" i="120" s="1"/>
  <c r="K38" i="120"/>
  <c r="L38" i="120" s="1"/>
  <c r="K37" i="120"/>
  <c r="L37" i="120" s="1"/>
  <c r="K36" i="120"/>
  <c r="L36" i="120" s="1"/>
  <c r="K35" i="120"/>
  <c r="L35" i="120" s="1"/>
  <c r="K34" i="120"/>
  <c r="L34" i="120" s="1"/>
  <c r="K33" i="120"/>
  <c r="L33" i="120" s="1"/>
  <c r="K28" i="120"/>
  <c r="L28" i="120" s="1"/>
  <c r="K15" i="120"/>
  <c r="L15" i="120" s="1"/>
  <c r="K10" i="120"/>
  <c r="L10" i="120" s="1"/>
  <c r="K32" i="120"/>
  <c r="L32" i="120" s="1"/>
  <c r="K27" i="120"/>
  <c r="L27" i="120" s="1"/>
  <c r="K13" i="120"/>
  <c r="L13" i="120" s="1"/>
  <c r="K29" i="120"/>
  <c r="L29" i="120" s="1"/>
  <c r="K30" i="120"/>
  <c r="L30" i="120" s="1"/>
  <c r="K24" i="120"/>
  <c r="L24" i="120" s="1"/>
  <c r="K11" i="120"/>
  <c r="L11" i="120" s="1"/>
  <c r="K25" i="120"/>
  <c r="L25" i="120" s="1"/>
  <c r="K26" i="120"/>
  <c r="L26" i="120" s="1"/>
  <c r="K6" i="120"/>
  <c r="K7" i="120"/>
  <c r="L7" i="120" s="1"/>
  <c r="K9" i="120"/>
  <c r="L9" i="120" s="1"/>
  <c r="K8" i="120"/>
  <c r="L8" i="120" s="1"/>
  <c r="K14" i="120"/>
  <c r="L14" i="120" s="1"/>
  <c r="K16" i="120"/>
  <c r="L16" i="120" s="1"/>
  <c r="F39" i="105"/>
  <c r="F16" i="105"/>
  <c r="F37" i="105"/>
  <c r="F29" i="105"/>
  <c r="F38" i="105"/>
  <c r="F45" i="105"/>
  <c r="F13" i="105"/>
  <c r="K12" i="105"/>
  <c r="L12" i="105" s="1"/>
  <c r="K8" i="105"/>
  <c r="L8" i="105" s="1"/>
  <c r="K6" i="105"/>
  <c r="L6" i="105" s="1"/>
  <c r="K13" i="105"/>
  <c r="L13" i="105" s="1"/>
  <c r="K11" i="105"/>
  <c r="L11" i="105" s="1"/>
  <c r="L50" i="105"/>
  <c r="K51" i="105"/>
  <c r="L51" i="105" s="1"/>
  <c r="K52" i="105"/>
  <c r="L52" i="105" s="1"/>
  <c r="K53" i="105"/>
  <c r="L53" i="105" s="1"/>
  <c r="K54" i="105"/>
  <c r="L54" i="105" s="1"/>
  <c r="K55" i="105"/>
  <c r="L55" i="105" s="1"/>
  <c r="K56" i="105"/>
  <c r="L56" i="105" s="1"/>
  <c r="K57" i="105"/>
  <c r="L57" i="105" s="1"/>
  <c r="K58" i="105"/>
  <c r="L58" i="105" s="1"/>
  <c r="L59" i="105"/>
  <c r="K60" i="105"/>
  <c r="L60" i="105" s="1"/>
  <c r="K61" i="105"/>
  <c r="K66" i="105"/>
  <c r="K76" i="105"/>
  <c r="K83" i="105"/>
  <c r="K80" i="105"/>
  <c r="K67" i="105"/>
  <c r="K65" i="105"/>
  <c r="K84" i="105"/>
  <c r="L84" i="105" s="1"/>
  <c r="K64" i="105"/>
  <c r="K75" i="105"/>
  <c r="K78" i="105"/>
  <c r="K62" i="105"/>
  <c r="K81" i="105"/>
  <c r="K79" i="105"/>
  <c r="K68" i="105"/>
  <c r="F18" i="105"/>
  <c r="F33" i="105"/>
  <c r="F49" i="105"/>
  <c r="Q20" i="117"/>
  <c r="E20" i="117" s="1"/>
  <c r="R20" i="117"/>
  <c r="F20" i="117" s="1"/>
  <c r="S20" i="117"/>
  <c r="G20" i="117" s="1"/>
  <c r="T20" i="117"/>
  <c r="H20" i="117" s="1"/>
  <c r="U20" i="117"/>
  <c r="I20" i="117" s="1"/>
  <c r="V20" i="117"/>
  <c r="J20" i="117" s="1"/>
  <c r="W20" i="117"/>
  <c r="K20" i="117" s="1"/>
  <c r="X20" i="117"/>
  <c r="L20" i="117" s="1"/>
  <c r="Q21" i="117"/>
  <c r="R21" i="117"/>
  <c r="S21" i="117"/>
  <c r="T21" i="117"/>
  <c r="U21" i="117"/>
  <c r="V21" i="117"/>
  <c r="W21" i="117"/>
  <c r="X21" i="117"/>
  <c r="L21" i="117" s="1"/>
  <c r="Q22" i="117"/>
  <c r="R22" i="117"/>
  <c r="S22" i="117"/>
  <c r="T22" i="117"/>
  <c r="U22" i="117"/>
  <c r="V22" i="117"/>
  <c r="W22" i="117"/>
  <c r="X22" i="117"/>
  <c r="Q23" i="117"/>
  <c r="R23" i="117"/>
  <c r="S23" i="117"/>
  <c r="T23" i="117"/>
  <c r="U23" i="117"/>
  <c r="V23" i="117"/>
  <c r="W23" i="117"/>
  <c r="X23" i="117"/>
  <c r="Q24" i="117"/>
  <c r="R24" i="117"/>
  <c r="S24" i="117"/>
  <c r="T24" i="117"/>
  <c r="U24" i="117"/>
  <c r="V24" i="117"/>
  <c r="W24" i="117"/>
  <c r="X24" i="117"/>
  <c r="Q25" i="117"/>
  <c r="R25" i="117"/>
  <c r="S25" i="117"/>
  <c r="T25" i="117"/>
  <c r="U25" i="117"/>
  <c r="V25" i="117"/>
  <c r="W25" i="117"/>
  <c r="X25" i="117"/>
  <c r="Q26" i="117"/>
  <c r="R26" i="117"/>
  <c r="S26" i="117"/>
  <c r="T26" i="117"/>
  <c r="U26" i="117"/>
  <c r="V26" i="117"/>
  <c r="W26" i="117"/>
  <c r="X26" i="117"/>
  <c r="Q27" i="117"/>
  <c r="R27" i="117"/>
  <c r="S27" i="117"/>
  <c r="T27" i="117"/>
  <c r="U27" i="117"/>
  <c r="V27" i="117"/>
  <c r="W27" i="117"/>
  <c r="X27" i="117"/>
  <c r="P21" i="117"/>
  <c r="P22" i="117"/>
  <c r="P23" i="117"/>
  <c r="P24" i="117"/>
  <c r="P25" i="117"/>
  <c r="P26" i="117"/>
  <c r="P27" i="117"/>
  <c r="P20" i="117"/>
  <c r="D20" i="117" s="1"/>
  <c r="Q9" i="117"/>
  <c r="E9" i="117" s="1"/>
  <c r="R9" i="117"/>
  <c r="F9" i="117" s="1"/>
  <c r="S9" i="117"/>
  <c r="G9" i="117" s="1"/>
  <c r="T9" i="117"/>
  <c r="H9" i="117" s="1"/>
  <c r="U9" i="117"/>
  <c r="I9" i="117" s="1"/>
  <c r="V9" i="117"/>
  <c r="J9" i="117" s="1"/>
  <c r="W9" i="117"/>
  <c r="K9" i="117" s="1"/>
  <c r="X9" i="117"/>
  <c r="L9" i="117" s="1"/>
  <c r="Q10" i="117"/>
  <c r="R10" i="117"/>
  <c r="S10" i="117"/>
  <c r="T10" i="117"/>
  <c r="H10" i="117" s="1"/>
  <c r="U10" i="117"/>
  <c r="V10" i="117"/>
  <c r="W10" i="117"/>
  <c r="X10" i="117"/>
  <c r="Q11" i="117"/>
  <c r="R11" i="117"/>
  <c r="S11" i="117"/>
  <c r="T11" i="117"/>
  <c r="U11" i="117"/>
  <c r="V11" i="117"/>
  <c r="W11" i="117"/>
  <c r="X11" i="117"/>
  <c r="Q12" i="117"/>
  <c r="R12" i="117"/>
  <c r="S12" i="117"/>
  <c r="T12" i="117"/>
  <c r="U12" i="117"/>
  <c r="V12" i="117"/>
  <c r="W12" i="117"/>
  <c r="X12" i="117"/>
  <c r="Q13" i="117"/>
  <c r="R13" i="117"/>
  <c r="S13" i="117"/>
  <c r="T13" i="117"/>
  <c r="U13" i="117"/>
  <c r="V13" i="117"/>
  <c r="W13" i="117"/>
  <c r="X13" i="117"/>
  <c r="Q14" i="117"/>
  <c r="R14" i="117"/>
  <c r="S14" i="117"/>
  <c r="T14" i="117"/>
  <c r="U14" i="117"/>
  <c r="V14" i="117"/>
  <c r="W14" i="117"/>
  <c r="X14" i="117"/>
  <c r="Q15" i="117"/>
  <c r="R15" i="117"/>
  <c r="S15" i="117"/>
  <c r="T15" i="117"/>
  <c r="U15" i="117"/>
  <c r="V15" i="117"/>
  <c r="W15" i="117"/>
  <c r="X15" i="117"/>
  <c r="Q16" i="117"/>
  <c r="R16" i="117"/>
  <c r="S16" i="117"/>
  <c r="T16" i="117"/>
  <c r="U16" i="117"/>
  <c r="V16" i="117"/>
  <c r="W16" i="117"/>
  <c r="X16" i="117"/>
  <c r="P16" i="117"/>
  <c r="P10" i="117"/>
  <c r="P11" i="117"/>
  <c r="P12" i="117"/>
  <c r="P13" i="117"/>
  <c r="P14" i="117"/>
  <c r="P15" i="117"/>
  <c r="P9" i="117"/>
  <c r="D9" i="117" s="1"/>
  <c r="Q31" i="117"/>
  <c r="E31" i="117" s="1"/>
  <c r="R31" i="117"/>
  <c r="F31" i="117" s="1"/>
  <c r="S31" i="117"/>
  <c r="G31" i="117" s="1"/>
  <c r="T31" i="117"/>
  <c r="H31" i="117" s="1"/>
  <c r="U31" i="117"/>
  <c r="I31" i="117" s="1"/>
  <c r="V31" i="117"/>
  <c r="J31" i="117" s="1"/>
  <c r="Q32" i="117"/>
  <c r="R32" i="117"/>
  <c r="S32" i="117"/>
  <c r="T32" i="117"/>
  <c r="U32" i="117"/>
  <c r="V32" i="117"/>
  <c r="Q33" i="117"/>
  <c r="R33" i="117"/>
  <c r="S33" i="117"/>
  <c r="T33" i="117"/>
  <c r="U33" i="117"/>
  <c r="V33" i="117"/>
  <c r="Q34" i="117"/>
  <c r="R34" i="117"/>
  <c r="S34" i="117"/>
  <c r="T34" i="117"/>
  <c r="U34" i="117"/>
  <c r="V34" i="117"/>
  <c r="Q35" i="117"/>
  <c r="R35" i="117"/>
  <c r="S35" i="117"/>
  <c r="T35" i="117"/>
  <c r="U35" i="117"/>
  <c r="V35" i="117"/>
  <c r="Q36" i="117"/>
  <c r="R36" i="117"/>
  <c r="S36" i="117"/>
  <c r="T36" i="117"/>
  <c r="U36" i="117"/>
  <c r="V36" i="117"/>
  <c r="Q37" i="117"/>
  <c r="R37" i="117"/>
  <c r="S37" i="117"/>
  <c r="T37" i="117"/>
  <c r="U37" i="117"/>
  <c r="V37" i="117"/>
  <c r="Q38" i="117"/>
  <c r="R38" i="117"/>
  <c r="S38" i="117"/>
  <c r="T38" i="117"/>
  <c r="U38" i="117"/>
  <c r="V38" i="117"/>
  <c r="P32" i="117"/>
  <c r="P33" i="117"/>
  <c r="P34" i="117"/>
  <c r="P35" i="117"/>
  <c r="P36" i="117"/>
  <c r="P37" i="117"/>
  <c r="P38" i="117"/>
  <c r="P31" i="117"/>
  <c r="D31" i="117" s="1"/>
  <c r="Q31" i="116"/>
  <c r="E31" i="116" s="1"/>
  <c r="R31" i="116"/>
  <c r="F31" i="116" s="1"/>
  <c r="S31" i="116"/>
  <c r="G31" i="116" s="1"/>
  <c r="T31" i="116"/>
  <c r="H31" i="116" s="1"/>
  <c r="U31" i="116"/>
  <c r="I31" i="116" s="1"/>
  <c r="V31" i="116"/>
  <c r="J31" i="116" s="1"/>
  <c r="Q32" i="116"/>
  <c r="R32" i="116"/>
  <c r="S32" i="116"/>
  <c r="T32" i="116"/>
  <c r="U32" i="116"/>
  <c r="V32" i="116"/>
  <c r="Q33" i="116"/>
  <c r="R33" i="116"/>
  <c r="S33" i="116"/>
  <c r="T33" i="116"/>
  <c r="U33" i="116"/>
  <c r="V33" i="116"/>
  <c r="Q34" i="116"/>
  <c r="R34" i="116"/>
  <c r="S34" i="116"/>
  <c r="T34" i="116"/>
  <c r="U34" i="116"/>
  <c r="V34" i="116"/>
  <c r="Q35" i="116"/>
  <c r="R35" i="116"/>
  <c r="S35" i="116"/>
  <c r="T35" i="116"/>
  <c r="U35" i="116"/>
  <c r="V35" i="116"/>
  <c r="Q36" i="116"/>
  <c r="R36" i="116"/>
  <c r="S36" i="116"/>
  <c r="T36" i="116"/>
  <c r="U36" i="116"/>
  <c r="V36" i="116"/>
  <c r="Q37" i="116"/>
  <c r="R37" i="116"/>
  <c r="S37" i="116"/>
  <c r="T37" i="116"/>
  <c r="U37" i="116"/>
  <c r="V37" i="116"/>
  <c r="Q38" i="116"/>
  <c r="R38" i="116"/>
  <c r="S38" i="116"/>
  <c r="T38" i="116"/>
  <c r="U38" i="116"/>
  <c r="V38" i="116"/>
  <c r="P32" i="116"/>
  <c r="P33" i="116"/>
  <c r="P34" i="116"/>
  <c r="P35" i="116"/>
  <c r="P36" i="116"/>
  <c r="P37" i="116"/>
  <c r="P38" i="116"/>
  <c r="P31" i="116"/>
  <c r="D31" i="116" s="1"/>
  <c r="P31" i="110"/>
  <c r="D31" i="110" s="1"/>
  <c r="Q20" i="116"/>
  <c r="E20" i="116" s="1"/>
  <c r="R20" i="116"/>
  <c r="F20" i="116" s="1"/>
  <c r="S20" i="116"/>
  <c r="G20" i="116" s="1"/>
  <c r="T20" i="116"/>
  <c r="H20" i="116" s="1"/>
  <c r="U20" i="116"/>
  <c r="I20" i="116" s="1"/>
  <c r="V20" i="116"/>
  <c r="J20" i="116" s="1"/>
  <c r="W20" i="116"/>
  <c r="K20" i="116" s="1"/>
  <c r="X20" i="116"/>
  <c r="L20" i="116" s="1"/>
  <c r="Q21" i="116"/>
  <c r="R21" i="116"/>
  <c r="S21" i="116"/>
  <c r="T21" i="116"/>
  <c r="U21" i="116"/>
  <c r="V21" i="116"/>
  <c r="W21" i="116"/>
  <c r="X21" i="116"/>
  <c r="Q22" i="116"/>
  <c r="R22" i="116"/>
  <c r="S22" i="116"/>
  <c r="T22" i="116"/>
  <c r="U22" i="116"/>
  <c r="V22" i="116"/>
  <c r="W22" i="116"/>
  <c r="X22" i="116"/>
  <c r="Q23" i="116"/>
  <c r="R23" i="116"/>
  <c r="S23" i="116"/>
  <c r="T23" i="116"/>
  <c r="U23" i="116"/>
  <c r="V23" i="116"/>
  <c r="W23" i="116"/>
  <c r="X23" i="116"/>
  <c r="Q24" i="116"/>
  <c r="R24" i="116"/>
  <c r="S24" i="116"/>
  <c r="T24" i="116"/>
  <c r="U24" i="116"/>
  <c r="V24" i="116"/>
  <c r="W24" i="116"/>
  <c r="X24" i="116"/>
  <c r="Q25" i="116"/>
  <c r="R25" i="116"/>
  <c r="S25" i="116"/>
  <c r="T25" i="116"/>
  <c r="U25" i="116"/>
  <c r="V25" i="116"/>
  <c r="W25" i="116"/>
  <c r="X25" i="116"/>
  <c r="Q26" i="116"/>
  <c r="R26" i="116"/>
  <c r="S26" i="116"/>
  <c r="T26" i="116"/>
  <c r="U26" i="116"/>
  <c r="V26" i="116"/>
  <c r="W26" i="116"/>
  <c r="X26" i="116"/>
  <c r="Q27" i="116"/>
  <c r="R27" i="116"/>
  <c r="S27" i="116"/>
  <c r="T27" i="116"/>
  <c r="U27" i="116"/>
  <c r="V27" i="116"/>
  <c r="W27" i="116"/>
  <c r="X27" i="116"/>
  <c r="P21" i="116"/>
  <c r="P22" i="116"/>
  <c r="P23" i="116"/>
  <c r="P24" i="116"/>
  <c r="P25" i="116"/>
  <c r="P26" i="116"/>
  <c r="P27" i="116"/>
  <c r="P20" i="116"/>
  <c r="D20" i="116" s="1"/>
  <c r="Q9" i="116"/>
  <c r="E9" i="116" s="1"/>
  <c r="R9" i="116"/>
  <c r="F9" i="116" s="1"/>
  <c r="S9" i="116"/>
  <c r="G9" i="116" s="1"/>
  <c r="T9" i="116"/>
  <c r="H9" i="116" s="1"/>
  <c r="U9" i="116"/>
  <c r="I9" i="116" s="1"/>
  <c r="V9" i="116"/>
  <c r="J9" i="116" s="1"/>
  <c r="W9" i="116"/>
  <c r="K9" i="116" s="1"/>
  <c r="X9" i="116"/>
  <c r="L9" i="116" s="1"/>
  <c r="Q10" i="116"/>
  <c r="R10" i="116"/>
  <c r="S10" i="116"/>
  <c r="T10" i="116"/>
  <c r="U10" i="116"/>
  <c r="V10" i="116"/>
  <c r="W10" i="116"/>
  <c r="X10" i="116"/>
  <c r="Q11" i="116"/>
  <c r="R11" i="116"/>
  <c r="S11" i="116"/>
  <c r="T11" i="116"/>
  <c r="U11" i="116"/>
  <c r="V11" i="116"/>
  <c r="W11" i="116"/>
  <c r="X11" i="116"/>
  <c r="Q12" i="116"/>
  <c r="R12" i="116"/>
  <c r="S12" i="116"/>
  <c r="T12" i="116"/>
  <c r="U12" i="116"/>
  <c r="V12" i="116"/>
  <c r="W12" i="116"/>
  <c r="X12" i="116"/>
  <c r="Q13" i="116"/>
  <c r="R13" i="116"/>
  <c r="S13" i="116"/>
  <c r="T13" i="116"/>
  <c r="U13" i="116"/>
  <c r="V13" i="116"/>
  <c r="W13" i="116"/>
  <c r="X13" i="116"/>
  <c r="Q14" i="116"/>
  <c r="R14" i="116"/>
  <c r="S14" i="116"/>
  <c r="T14" i="116"/>
  <c r="U14" i="116"/>
  <c r="V14" i="116"/>
  <c r="W14" i="116"/>
  <c r="X14" i="116"/>
  <c r="Q15" i="116"/>
  <c r="R15" i="116"/>
  <c r="S15" i="116"/>
  <c r="T15" i="116"/>
  <c r="U15" i="116"/>
  <c r="V15" i="116"/>
  <c r="W15" i="116"/>
  <c r="X15" i="116"/>
  <c r="Q16" i="116"/>
  <c r="R16" i="116"/>
  <c r="S16" i="116"/>
  <c r="T16" i="116"/>
  <c r="U16" i="116"/>
  <c r="V16" i="116"/>
  <c r="W16" i="116"/>
  <c r="X16" i="116"/>
  <c r="P10" i="116"/>
  <c r="P11" i="116"/>
  <c r="P12" i="116"/>
  <c r="P13" i="116"/>
  <c r="P14" i="116"/>
  <c r="P15" i="116"/>
  <c r="P16" i="116"/>
  <c r="P9" i="116"/>
  <c r="D9" i="116" s="1"/>
  <c r="Q31" i="110"/>
  <c r="E31" i="110" s="1"/>
  <c r="R31" i="110"/>
  <c r="F31" i="110" s="1"/>
  <c r="S31" i="110"/>
  <c r="G31" i="110" s="1"/>
  <c r="T31" i="110"/>
  <c r="H31" i="110" s="1"/>
  <c r="U31" i="110"/>
  <c r="I31" i="110" s="1"/>
  <c r="V31" i="110"/>
  <c r="J31" i="110" s="1"/>
  <c r="Q32" i="110"/>
  <c r="R32" i="110"/>
  <c r="S32" i="110"/>
  <c r="T32" i="110"/>
  <c r="U32" i="110"/>
  <c r="V32" i="110"/>
  <c r="Q33" i="110"/>
  <c r="R33" i="110"/>
  <c r="S33" i="110"/>
  <c r="T33" i="110"/>
  <c r="U33" i="110"/>
  <c r="V33" i="110"/>
  <c r="Q34" i="110"/>
  <c r="R34" i="110"/>
  <c r="S34" i="110"/>
  <c r="T34" i="110"/>
  <c r="U34" i="110"/>
  <c r="V34" i="110"/>
  <c r="Q35" i="110"/>
  <c r="R35" i="110"/>
  <c r="S35" i="110"/>
  <c r="T35" i="110"/>
  <c r="U35" i="110"/>
  <c r="V35" i="110"/>
  <c r="Q36" i="110"/>
  <c r="R36" i="110"/>
  <c r="S36" i="110"/>
  <c r="T36" i="110"/>
  <c r="U36" i="110"/>
  <c r="V36" i="110"/>
  <c r="Q37" i="110"/>
  <c r="R37" i="110"/>
  <c r="S37" i="110"/>
  <c r="T37" i="110"/>
  <c r="U37" i="110"/>
  <c r="V37" i="110"/>
  <c r="Q38" i="110"/>
  <c r="R38" i="110"/>
  <c r="S38" i="110"/>
  <c r="T38" i="110"/>
  <c r="U38" i="110"/>
  <c r="V38" i="110"/>
  <c r="P32" i="110"/>
  <c r="P33" i="110"/>
  <c r="P34" i="110"/>
  <c r="P35" i="110"/>
  <c r="P36" i="110"/>
  <c r="P37" i="110"/>
  <c r="P38" i="110"/>
  <c r="P20" i="110"/>
  <c r="D20" i="110" s="1"/>
  <c r="Q20" i="110"/>
  <c r="E20" i="110" s="1"/>
  <c r="R20" i="110"/>
  <c r="F20" i="110" s="1"/>
  <c r="S20" i="110"/>
  <c r="G20" i="110" s="1"/>
  <c r="T20" i="110"/>
  <c r="H20" i="110" s="1"/>
  <c r="U20" i="110"/>
  <c r="I20" i="110" s="1"/>
  <c r="V20" i="110"/>
  <c r="J20" i="110" s="1"/>
  <c r="W20" i="110"/>
  <c r="K20" i="110" s="1"/>
  <c r="X20" i="110"/>
  <c r="L20" i="110" s="1"/>
  <c r="Q21" i="110"/>
  <c r="R21" i="110"/>
  <c r="S21" i="110"/>
  <c r="T21" i="110"/>
  <c r="U21" i="110"/>
  <c r="V21" i="110"/>
  <c r="W21" i="110"/>
  <c r="X21" i="110"/>
  <c r="Q22" i="110"/>
  <c r="R22" i="110"/>
  <c r="S22" i="110"/>
  <c r="T22" i="110"/>
  <c r="U22" i="110"/>
  <c r="V22" i="110"/>
  <c r="W22" i="110"/>
  <c r="X22" i="110"/>
  <c r="Q23" i="110"/>
  <c r="R23" i="110"/>
  <c r="S23" i="110"/>
  <c r="T23" i="110"/>
  <c r="U23" i="110"/>
  <c r="V23" i="110"/>
  <c r="W23" i="110"/>
  <c r="X23" i="110"/>
  <c r="Q24" i="110"/>
  <c r="R24" i="110"/>
  <c r="S24" i="110"/>
  <c r="T24" i="110"/>
  <c r="U24" i="110"/>
  <c r="V24" i="110"/>
  <c r="W24" i="110"/>
  <c r="X24" i="110"/>
  <c r="Q25" i="110"/>
  <c r="R25" i="110"/>
  <c r="S25" i="110"/>
  <c r="T25" i="110"/>
  <c r="U25" i="110"/>
  <c r="V25" i="110"/>
  <c r="W25" i="110"/>
  <c r="X25" i="110"/>
  <c r="Q26" i="110"/>
  <c r="R26" i="110"/>
  <c r="S26" i="110"/>
  <c r="T26" i="110"/>
  <c r="U26" i="110"/>
  <c r="V26" i="110"/>
  <c r="W26" i="110"/>
  <c r="X26" i="110"/>
  <c r="Q27" i="110"/>
  <c r="R27" i="110"/>
  <c r="S27" i="110"/>
  <c r="T27" i="110"/>
  <c r="U27" i="110"/>
  <c r="V27" i="110"/>
  <c r="W27" i="110"/>
  <c r="X27" i="110"/>
  <c r="P21" i="110"/>
  <c r="P22" i="110"/>
  <c r="P23" i="110"/>
  <c r="P24" i="110"/>
  <c r="P25" i="110"/>
  <c r="P26" i="110"/>
  <c r="P27" i="110"/>
  <c r="Q9" i="110"/>
  <c r="E9" i="110" s="1"/>
  <c r="R9" i="110"/>
  <c r="F9" i="110" s="1"/>
  <c r="S9" i="110"/>
  <c r="G9" i="110" s="1"/>
  <c r="T9" i="110"/>
  <c r="H9" i="110" s="1"/>
  <c r="U9" i="110"/>
  <c r="I9" i="110" s="1"/>
  <c r="V9" i="110"/>
  <c r="J9" i="110" s="1"/>
  <c r="W9" i="110"/>
  <c r="K9" i="110" s="1"/>
  <c r="X9" i="110"/>
  <c r="L9" i="110" s="1"/>
  <c r="Q10" i="110"/>
  <c r="R10" i="110"/>
  <c r="S10" i="110"/>
  <c r="T10" i="110"/>
  <c r="U10" i="110"/>
  <c r="V10" i="110"/>
  <c r="W10" i="110"/>
  <c r="X10" i="110"/>
  <c r="Q11" i="110"/>
  <c r="R11" i="110"/>
  <c r="S11" i="110"/>
  <c r="T11" i="110"/>
  <c r="U11" i="110"/>
  <c r="V11" i="110"/>
  <c r="W11" i="110"/>
  <c r="X11" i="110"/>
  <c r="Q12" i="110"/>
  <c r="R12" i="110"/>
  <c r="S12" i="110"/>
  <c r="T12" i="110"/>
  <c r="U12" i="110"/>
  <c r="V12" i="110"/>
  <c r="W12" i="110"/>
  <c r="X12" i="110"/>
  <c r="Q13" i="110"/>
  <c r="R13" i="110"/>
  <c r="S13" i="110"/>
  <c r="T13" i="110"/>
  <c r="U13" i="110"/>
  <c r="V13" i="110"/>
  <c r="W13" i="110"/>
  <c r="X13" i="110"/>
  <c r="Q14" i="110"/>
  <c r="R14" i="110"/>
  <c r="S14" i="110"/>
  <c r="T14" i="110"/>
  <c r="U14" i="110"/>
  <c r="V14" i="110"/>
  <c r="W14" i="110"/>
  <c r="X14" i="110"/>
  <c r="Q15" i="110"/>
  <c r="R15" i="110"/>
  <c r="S15" i="110"/>
  <c r="T15" i="110"/>
  <c r="U15" i="110"/>
  <c r="V15" i="110"/>
  <c r="W15" i="110"/>
  <c r="X15" i="110"/>
  <c r="Q16" i="110"/>
  <c r="R16" i="110"/>
  <c r="S16" i="110"/>
  <c r="T16" i="110"/>
  <c r="U16" i="110"/>
  <c r="V16" i="110"/>
  <c r="W16" i="110"/>
  <c r="X16" i="110"/>
  <c r="P9" i="110"/>
  <c r="D9" i="110" s="1"/>
  <c r="P10" i="110"/>
  <c r="P11" i="110"/>
  <c r="P12" i="110"/>
  <c r="P13" i="110"/>
  <c r="P14" i="110"/>
  <c r="P15" i="110"/>
  <c r="P16" i="110"/>
  <c r="D6" i="78"/>
  <c r="E6" i="78"/>
  <c r="F6" i="78"/>
  <c r="G6" i="78"/>
  <c r="H6" i="78"/>
  <c r="I6" i="78"/>
  <c r="J6" i="78"/>
  <c r="K6" i="78"/>
  <c r="L6" i="78"/>
  <c r="M6" i="78"/>
  <c r="N6" i="78"/>
  <c r="O6" i="78"/>
  <c r="P6" i="78"/>
  <c r="Q6" i="78"/>
  <c r="R6" i="78"/>
  <c r="S6" i="78"/>
  <c r="T6" i="78"/>
  <c r="U6" i="78"/>
  <c r="V6" i="78"/>
  <c r="W6" i="78"/>
  <c r="X6" i="78"/>
  <c r="Y6" i="78"/>
  <c r="Z6" i="78"/>
  <c r="AA6" i="78"/>
  <c r="D7" i="78"/>
  <c r="E7" i="78"/>
  <c r="F7" i="78"/>
  <c r="G7" i="78"/>
  <c r="H7" i="78"/>
  <c r="I7" i="78"/>
  <c r="J7" i="78"/>
  <c r="K7" i="78"/>
  <c r="L7" i="78"/>
  <c r="M7" i="78"/>
  <c r="N7" i="78"/>
  <c r="O7" i="78"/>
  <c r="P7" i="78"/>
  <c r="Q7" i="78"/>
  <c r="R7" i="78"/>
  <c r="S7" i="78"/>
  <c r="T7" i="78"/>
  <c r="U7" i="78"/>
  <c r="V7" i="78"/>
  <c r="W7" i="78"/>
  <c r="X7" i="78"/>
  <c r="Y7" i="78"/>
  <c r="Z7" i="78"/>
  <c r="AA7" i="78"/>
  <c r="D8" i="78"/>
  <c r="E8" i="78"/>
  <c r="F8" i="78"/>
  <c r="G8" i="78"/>
  <c r="H8" i="78"/>
  <c r="I8" i="78"/>
  <c r="J8" i="78"/>
  <c r="K8" i="78"/>
  <c r="L8" i="78"/>
  <c r="M8" i="78"/>
  <c r="N8" i="78"/>
  <c r="O8" i="78"/>
  <c r="P8" i="78"/>
  <c r="Q8" i="78"/>
  <c r="R8" i="78"/>
  <c r="S8" i="78"/>
  <c r="T8" i="78"/>
  <c r="U8" i="78"/>
  <c r="V8" i="78"/>
  <c r="W8" i="78"/>
  <c r="X8" i="78"/>
  <c r="Y8" i="78"/>
  <c r="Z8" i="78"/>
  <c r="AA8" i="78"/>
  <c r="D9" i="78"/>
  <c r="E9" i="78"/>
  <c r="F9" i="78"/>
  <c r="G9" i="78"/>
  <c r="H9" i="78"/>
  <c r="I9" i="78"/>
  <c r="J9" i="78"/>
  <c r="K9" i="78"/>
  <c r="L9" i="78"/>
  <c r="M9" i="78"/>
  <c r="N9" i="78"/>
  <c r="O9" i="78"/>
  <c r="P9" i="78"/>
  <c r="Q9" i="78"/>
  <c r="R9" i="78"/>
  <c r="S9" i="78"/>
  <c r="T9" i="78"/>
  <c r="U9" i="78"/>
  <c r="V9" i="78"/>
  <c r="W9" i="78"/>
  <c r="X9" i="78"/>
  <c r="Y9" i="78"/>
  <c r="Z9" i="78"/>
  <c r="AA9" i="78"/>
  <c r="D10" i="78"/>
  <c r="E10" i="78"/>
  <c r="F10" i="78"/>
  <c r="G10" i="78"/>
  <c r="H10" i="78"/>
  <c r="I10" i="78"/>
  <c r="J10" i="78"/>
  <c r="K10" i="78"/>
  <c r="L10" i="78"/>
  <c r="M10" i="78"/>
  <c r="N10" i="78"/>
  <c r="O10" i="78"/>
  <c r="P10" i="78"/>
  <c r="Q10" i="78"/>
  <c r="R10" i="78"/>
  <c r="S10" i="78"/>
  <c r="T10" i="78"/>
  <c r="U10" i="78"/>
  <c r="V10" i="78"/>
  <c r="W10" i="78"/>
  <c r="X10" i="78"/>
  <c r="Y10" i="78"/>
  <c r="Z10" i="78"/>
  <c r="AA10" i="78"/>
  <c r="D11" i="78"/>
  <c r="E11" i="78"/>
  <c r="F11" i="78"/>
  <c r="G11" i="78"/>
  <c r="H11" i="78"/>
  <c r="I11" i="78"/>
  <c r="J11" i="78"/>
  <c r="K11" i="78"/>
  <c r="L11" i="78"/>
  <c r="M11" i="78"/>
  <c r="N11" i="78"/>
  <c r="O11" i="78"/>
  <c r="P11" i="78"/>
  <c r="Q11" i="78"/>
  <c r="R11" i="78"/>
  <c r="S11" i="78"/>
  <c r="T11" i="78"/>
  <c r="U11" i="78"/>
  <c r="V11" i="78"/>
  <c r="W11" i="78"/>
  <c r="X11" i="78"/>
  <c r="Y11" i="78"/>
  <c r="Z11" i="78"/>
  <c r="AA11" i="78"/>
  <c r="D12" i="78"/>
  <c r="E12" i="78"/>
  <c r="F12" i="78"/>
  <c r="G12" i="78"/>
  <c r="H12" i="78"/>
  <c r="I12" i="78"/>
  <c r="J12" i="78"/>
  <c r="K12" i="78"/>
  <c r="L12" i="78"/>
  <c r="M12" i="78"/>
  <c r="N12" i="78"/>
  <c r="O12" i="78"/>
  <c r="P12" i="78"/>
  <c r="Q12" i="78"/>
  <c r="R12" i="78"/>
  <c r="S12" i="78"/>
  <c r="T12" i="78"/>
  <c r="U12" i="78"/>
  <c r="V12" i="78"/>
  <c r="W12" i="78"/>
  <c r="X12" i="78"/>
  <c r="Y12" i="78"/>
  <c r="Z12" i="78"/>
  <c r="AA12" i="78"/>
  <c r="D13" i="78"/>
  <c r="E13" i="78"/>
  <c r="F13" i="78"/>
  <c r="G13" i="78"/>
  <c r="H13" i="78"/>
  <c r="I13" i="78"/>
  <c r="J13" i="78"/>
  <c r="K13" i="78"/>
  <c r="L13" i="78"/>
  <c r="M13" i="78"/>
  <c r="N13" i="78"/>
  <c r="O13" i="78"/>
  <c r="P13" i="78"/>
  <c r="Q13" i="78"/>
  <c r="R13" i="78"/>
  <c r="S13" i="78"/>
  <c r="T13" i="78"/>
  <c r="U13" i="78"/>
  <c r="V13" i="78"/>
  <c r="W13" i="78"/>
  <c r="X13" i="78"/>
  <c r="Y13" i="78"/>
  <c r="Z13" i="78"/>
  <c r="AA13" i="78"/>
  <c r="D14" i="78"/>
  <c r="E14" i="78"/>
  <c r="F14" i="78"/>
  <c r="G14" i="78"/>
  <c r="H14" i="78"/>
  <c r="I14" i="78"/>
  <c r="J14" i="78"/>
  <c r="K14" i="78"/>
  <c r="L14" i="78"/>
  <c r="M14" i="78"/>
  <c r="N14" i="78"/>
  <c r="O14" i="78"/>
  <c r="P14" i="78"/>
  <c r="Q14" i="78"/>
  <c r="R14" i="78"/>
  <c r="S14" i="78"/>
  <c r="T14" i="78"/>
  <c r="U14" i="78"/>
  <c r="V14" i="78"/>
  <c r="W14" i="78"/>
  <c r="X14" i="78"/>
  <c r="Y14" i="78"/>
  <c r="Z14" i="78"/>
  <c r="AA14" i="78"/>
  <c r="D15" i="78"/>
  <c r="E15" i="78"/>
  <c r="F15" i="78"/>
  <c r="G15" i="78"/>
  <c r="H15" i="78"/>
  <c r="I15" i="78"/>
  <c r="J15" i="78"/>
  <c r="K15" i="78"/>
  <c r="L15" i="78"/>
  <c r="M15" i="78"/>
  <c r="N15" i="78"/>
  <c r="O15" i="78"/>
  <c r="P15" i="78"/>
  <c r="Q15" i="78"/>
  <c r="R15" i="78"/>
  <c r="S15" i="78"/>
  <c r="T15" i="78"/>
  <c r="U15" i="78"/>
  <c r="V15" i="78"/>
  <c r="W15" i="78"/>
  <c r="X15" i="78"/>
  <c r="Y15" i="78"/>
  <c r="Z15" i="78"/>
  <c r="AA15" i="78"/>
  <c r="D16" i="78"/>
  <c r="E16" i="78"/>
  <c r="F16" i="78"/>
  <c r="G16" i="78"/>
  <c r="H16" i="78"/>
  <c r="I16" i="78"/>
  <c r="J16" i="78"/>
  <c r="K16" i="78"/>
  <c r="L16" i="78"/>
  <c r="M16" i="78"/>
  <c r="N16" i="78"/>
  <c r="O16" i="78"/>
  <c r="P16" i="78"/>
  <c r="Q16" i="78"/>
  <c r="R16" i="78"/>
  <c r="S16" i="78"/>
  <c r="T16" i="78"/>
  <c r="U16" i="78"/>
  <c r="V16" i="78"/>
  <c r="W16" i="78"/>
  <c r="X16" i="78"/>
  <c r="Y16" i="78"/>
  <c r="Z16" i="78"/>
  <c r="AA16" i="78"/>
  <c r="D17" i="78"/>
  <c r="E17" i="78"/>
  <c r="F17" i="78"/>
  <c r="G17" i="78"/>
  <c r="H17" i="78"/>
  <c r="I17" i="78"/>
  <c r="J17" i="78"/>
  <c r="K17" i="78"/>
  <c r="L17" i="78"/>
  <c r="M17" i="78"/>
  <c r="N17" i="78"/>
  <c r="O17" i="78"/>
  <c r="P17" i="78"/>
  <c r="Q17" i="78"/>
  <c r="R17" i="78"/>
  <c r="S17" i="78"/>
  <c r="T17" i="78"/>
  <c r="U17" i="78"/>
  <c r="V17" i="78"/>
  <c r="W17" i="78"/>
  <c r="X17" i="78"/>
  <c r="Y17" i="78"/>
  <c r="Z17" i="78"/>
  <c r="AA17" i="78"/>
  <c r="D18" i="78"/>
  <c r="E18" i="78"/>
  <c r="F18" i="78"/>
  <c r="G18" i="78"/>
  <c r="H18" i="78"/>
  <c r="I18" i="78"/>
  <c r="J18" i="78"/>
  <c r="K18" i="78"/>
  <c r="L18" i="78"/>
  <c r="M18" i="78"/>
  <c r="N18" i="78"/>
  <c r="O18" i="78"/>
  <c r="P18" i="78"/>
  <c r="Q18" i="78"/>
  <c r="R18" i="78"/>
  <c r="S18" i="78"/>
  <c r="T18" i="78"/>
  <c r="U18" i="78"/>
  <c r="V18" i="78"/>
  <c r="W18" i="78"/>
  <c r="X18" i="78"/>
  <c r="Y18" i="78"/>
  <c r="Z18" i="78"/>
  <c r="AA18" i="78"/>
  <c r="D19" i="78"/>
  <c r="E19" i="78"/>
  <c r="F19" i="78"/>
  <c r="G19" i="78"/>
  <c r="H19" i="78"/>
  <c r="I19" i="78"/>
  <c r="J19" i="78"/>
  <c r="K19" i="78"/>
  <c r="L19" i="78"/>
  <c r="M19" i="78"/>
  <c r="N19" i="78"/>
  <c r="O19" i="78"/>
  <c r="P19" i="78"/>
  <c r="Q19" i="78"/>
  <c r="R19" i="78"/>
  <c r="S19" i="78"/>
  <c r="T19" i="78"/>
  <c r="U19" i="78"/>
  <c r="V19" i="78"/>
  <c r="W19" i="78"/>
  <c r="X19" i="78"/>
  <c r="Y19" i="78"/>
  <c r="Z19" i="78"/>
  <c r="AA19" i="78"/>
  <c r="D20" i="78"/>
  <c r="E20" i="78"/>
  <c r="F20" i="78"/>
  <c r="G20" i="78"/>
  <c r="H20" i="78"/>
  <c r="I20" i="78"/>
  <c r="J20" i="78"/>
  <c r="K20" i="78"/>
  <c r="L20" i="78"/>
  <c r="M20" i="78"/>
  <c r="N20" i="78"/>
  <c r="O20" i="78"/>
  <c r="P20" i="78"/>
  <c r="Q20" i="78"/>
  <c r="R20" i="78"/>
  <c r="S20" i="78"/>
  <c r="T20" i="78"/>
  <c r="U20" i="78"/>
  <c r="V20" i="78"/>
  <c r="W20" i="78"/>
  <c r="X20" i="78"/>
  <c r="Y20" i="78"/>
  <c r="Z20" i="78"/>
  <c r="AA20" i="78"/>
  <c r="D21" i="78"/>
  <c r="E21" i="78"/>
  <c r="F21" i="78"/>
  <c r="G21" i="78"/>
  <c r="H21" i="78"/>
  <c r="I21" i="78"/>
  <c r="J21" i="78"/>
  <c r="K21" i="78"/>
  <c r="L21" i="78"/>
  <c r="M21" i="78"/>
  <c r="N21" i="78"/>
  <c r="O21" i="78"/>
  <c r="P21" i="78"/>
  <c r="Q21" i="78"/>
  <c r="R21" i="78"/>
  <c r="S21" i="78"/>
  <c r="T21" i="78"/>
  <c r="U21" i="78"/>
  <c r="V21" i="78"/>
  <c r="W21" i="78"/>
  <c r="X21" i="78"/>
  <c r="Y21" i="78"/>
  <c r="Z21" i="78"/>
  <c r="AA21" i="78"/>
  <c r="D22" i="78"/>
  <c r="E22" i="78"/>
  <c r="F22" i="78"/>
  <c r="G22" i="78"/>
  <c r="H22" i="78"/>
  <c r="I22" i="78"/>
  <c r="J22" i="78"/>
  <c r="K22" i="78"/>
  <c r="L22" i="78"/>
  <c r="M22" i="78"/>
  <c r="N22" i="78"/>
  <c r="O22" i="78"/>
  <c r="P22" i="78"/>
  <c r="Q22" i="78"/>
  <c r="R22" i="78"/>
  <c r="S22" i="78"/>
  <c r="T22" i="78"/>
  <c r="U22" i="78"/>
  <c r="V22" i="78"/>
  <c r="W22" i="78"/>
  <c r="X22" i="78"/>
  <c r="Y22" i="78"/>
  <c r="Z22" i="78"/>
  <c r="AA22" i="78"/>
  <c r="D23" i="78"/>
  <c r="E23" i="78"/>
  <c r="F23" i="78"/>
  <c r="G23" i="78"/>
  <c r="H23" i="78"/>
  <c r="I23" i="78"/>
  <c r="J23" i="78"/>
  <c r="K23" i="78"/>
  <c r="L23" i="78"/>
  <c r="M23" i="78"/>
  <c r="N23" i="78"/>
  <c r="O23" i="78"/>
  <c r="P23" i="78"/>
  <c r="Q23" i="78"/>
  <c r="R23" i="78"/>
  <c r="S23" i="78"/>
  <c r="T23" i="78"/>
  <c r="U23" i="78"/>
  <c r="V23" i="78"/>
  <c r="W23" i="78"/>
  <c r="X23" i="78"/>
  <c r="Y23" i="78"/>
  <c r="Z23" i="78"/>
  <c r="AA23" i="78"/>
  <c r="D24" i="78"/>
  <c r="E24" i="78"/>
  <c r="F24" i="78"/>
  <c r="G24" i="78"/>
  <c r="H24" i="78"/>
  <c r="I24" i="78"/>
  <c r="J24" i="78"/>
  <c r="K24" i="78"/>
  <c r="L24" i="78"/>
  <c r="M24" i="78"/>
  <c r="N24" i="78"/>
  <c r="O24" i="78"/>
  <c r="P24" i="78"/>
  <c r="Q24" i="78"/>
  <c r="R24" i="78"/>
  <c r="S24" i="78"/>
  <c r="T24" i="78"/>
  <c r="U24" i="78"/>
  <c r="V24" i="78"/>
  <c r="W24" i="78"/>
  <c r="X24" i="78"/>
  <c r="Y24" i="78"/>
  <c r="Z24" i="78"/>
  <c r="AA24" i="78"/>
  <c r="D25" i="78"/>
  <c r="E25" i="78"/>
  <c r="F25" i="78"/>
  <c r="G25" i="78"/>
  <c r="H25" i="78"/>
  <c r="I25" i="78"/>
  <c r="J25" i="78"/>
  <c r="K25" i="78"/>
  <c r="L25" i="78"/>
  <c r="M25" i="78"/>
  <c r="N25" i="78"/>
  <c r="O25" i="78"/>
  <c r="P25" i="78"/>
  <c r="Q25" i="78"/>
  <c r="R25" i="78"/>
  <c r="S25" i="78"/>
  <c r="T25" i="78"/>
  <c r="U25" i="78"/>
  <c r="V25" i="78"/>
  <c r="W25" i="78"/>
  <c r="X25" i="78"/>
  <c r="Y25" i="78"/>
  <c r="Z25" i="78"/>
  <c r="AA25" i="78"/>
  <c r="D26" i="78"/>
  <c r="E26" i="78"/>
  <c r="F26" i="78"/>
  <c r="G26" i="78"/>
  <c r="H26" i="78"/>
  <c r="I26" i="78"/>
  <c r="J26" i="78"/>
  <c r="K26" i="78"/>
  <c r="L26" i="78"/>
  <c r="M26" i="78"/>
  <c r="N26" i="78"/>
  <c r="O26" i="78"/>
  <c r="P26" i="78"/>
  <c r="Q26" i="78"/>
  <c r="R26" i="78"/>
  <c r="S26" i="78"/>
  <c r="T26" i="78"/>
  <c r="U26" i="78"/>
  <c r="V26" i="78"/>
  <c r="W26" i="78"/>
  <c r="X26" i="78"/>
  <c r="Y26" i="78"/>
  <c r="Z26" i="78"/>
  <c r="AA26" i="78"/>
  <c r="D27" i="78"/>
  <c r="E27" i="78"/>
  <c r="F27" i="78"/>
  <c r="G27" i="78"/>
  <c r="H27" i="78"/>
  <c r="I27" i="78"/>
  <c r="J27" i="78"/>
  <c r="K27" i="78"/>
  <c r="L27" i="78"/>
  <c r="M27" i="78"/>
  <c r="N27" i="78"/>
  <c r="O27" i="78"/>
  <c r="P27" i="78"/>
  <c r="Q27" i="78"/>
  <c r="R27" i="78"/>
  <c r="S27" i="78"/>
  <c r="T27" i="78"/>
  <c r="U27" i="78"/>
  <c r="V27" i="78"/>
  <c r="W27" i="78"/>
  <c r="X27" i="78"/>
  <c r="Y27" i="78"/>
  <c r="Z27" i="78"/>
  <c r="AA27" i="78"/>
  <c r="D28" i="78"/>
  <c r="E28" i="78"/>
  <c r="F28" i="78"/>
  <c r="G28" i="78"/>
  <c r="H28" i="78"/>
  <c r="I28" i="78"/>
  <c r="J28" i="78"/>
  <c r="K28" i="78"/>
  <c r="L28" i="78"/>
  <c r="M28" i="78"/>
  <c r="N28" i="78"/>
  <c r="O28" i="78"/>
  <c r="P28" i="78"/>
  <c r="Q28" i="78"/>
  <c r="R28" i="78"/>
  <c r="S28" i="78"/>
  <c r="T28" i="78"/>
  <c r="U28" i="78"/>
  <c r="V28" i="78"/>
  <c r="W28" i="78"/>
  <c r="X28" i="78"/>
  <c r="Y28" i="78"/>
  <c r="Z28" i="78"/>
  <c r="AA28" i="78"/>
  <c r="D29" i="78"/>
  <c r="E29" i="78"/>
  <c r="F29" i="78"/>
  <c r="G29" i="78"/>
  <c r="H29" i="78"/>
  <c r="I29" i="78"/>
  <c r="J29" i="78"/>
  <c r="K29" i="78"/>
  <c r="L29" i="78"/>
  <c r="M29" i="78"/>
  <c r="N29" i="78"/>
  <c r="O29" i="78"/>
  <c r="P29" i="78"/>
  <c r="Q29" i="78"/>
  <c r="R29" i="78"/>
  <c r="S29" i="78"/>
  <c r="T29" i="78"/>
  <c r="U29" i="78"/>
  <c r="V29" i="78"/>
  <c r="W29" i="78"/>
  <c r="X29" i="78"/>
  <c r="Y29" i="78"/>
  <c r="Z29" i="78"/>
  <c r="AA29" i="78"/>
  <c r="D30" i="78"/>
  <c r="E30" i="78"/>
  <c r="F30" i="78"/>
  <c r="G30" i="78"/>
  <c r="H30" i="78"/>
  <c r="I30" i="78"/>
  <c r="J30" i="78"/>
  <c r="K30" i="78"/>
  <c r="L30" i="78"/>
  <c r="M30" i="78"/>
  <c r="N30" i="78"/>
  <c r="O30" i="78"/>
  <c r="P30" i="78"/>
  <c r="Q30" i="78"/>
  <c r="R30" i="78"/>
  <c r="S30" i="78"/>
  <c r="T30" i="78"/>
  <c r="U30" i="78"/>
  <c r="V30" i="78"/>
  <c r="W30" i="78"/>
  <c r="X30" i="78"/>
  <c r="Y30" i="78"/>
  <c r="Z30" i="78"/>
  <c r="AA30" i="78"/>
  <c r="D31" i="78"/>
  <c r="E31" i="78"/>
  <c r="F31" i="78"/>
  <c r="G31" i="78"/>
  <c r="H31" i="78"/>
  <c r="I31" i="78"/>
  <c r="J31" i="78"/>
  <c r="K31" i="78"/>
  <c r="L31" i="78"/>
  <c r="M31" i="78"/>
  <c r="N31" i="78"/>
  <c r="O31" i="78"/>
  <c r="P31" i="78"/>
  <c r="Q31" i="78"/>
  <c r="R31" i="78"/>
  <c r="S31" i="78"/>
  <c r="T31" i="78"/>
  <c r="U31" i="78"/>
  <c r="V31" i="78"/>
  <c r="W31" i="78"/>
  <c r="X31" i="78"/>
  <c r="Y31" i="78"/>
  <c r="Z31" i="78"/>
  <c r="AA31" i="78"/>
  <c r="D32" i="78"/>
  <c r="E32" i="78"/>
  <c r="F32" i="78"/>
  <c r="G32" i="78"/>
  <c r="H32" i="78"/>
  <c r="I32" i="78"/>
  <c r="J32" i="78"/>
  <c r="K32" i="78"/>
  <c r="L32" i="78"/>
  <c r="M32" i="78"/>
  <c r="N32" i="78"/>
  <c r="O32" i="78"/>
  <c r="P32" i="78"/>
  <c r="Q32" i="78"/>
  <c r="R32" i="78"/>
  <c r="S32" i="78"/>
  <c r="T32" i="78"/>
  <c r="U32" i="78"/>
  <c r="V32" i="78"/>
  <c r="W32" i="78"/>
  <c r="X32" i="78"/>
  <c r="Y32" i="78"/>
  <c r="Z32" i="78"/>
  <c r="AA32" i="78"/>
  <c r="D33" i="78"/>
  <c r="E33" i="78"/>
  <c r="F33" i="78"/>
  <c r="G33" i="78"/>
  <c r="H33" i="78"/>
  <c r="I33" i="78"/>
  <c r="J33" i="78"/>
  <c r="K33" i="78"/>
  <c r="L33" i="78"/>
  <c r="M33" i="78"/>
  <c r="N33" i="78"/>
  <c r="O33" i="78"/>
  <c r="P33" i="78"/>
  <c r="Q33" i="78"/>
  <c r="R33" i="78"/>
  <c r="S33" i="78"/>
  <c r="T33" i="78"/>
  <c r="U33" i="78"/>
  <c r="V33" i="78"/>
  <c r="W33" i="78"/>
  <c r="X33" i="78"/>
  <c r="Y33" i="78"/>
  <c r="Z33" i="78"/>
  <c r="AA33" i="78"/>
  <c r="D34" i="78"/>
  <c r="E34" i="78"/>
  <c r="F34" i="78"/>
  <c r="G34" i="78"/>
  <c r="H34" i="78"/>
  <c r="I34" i="78"/>
  <c r="J34" i="78"/>
  <c r="K34" i="78"/>
  <c r="L34" i="78"/>
  <c r="M34" i="78"/>
  <c r="N34" i="78"/>
  <c r="O34" i="78"/>
  <c r="P34" i="78"/>
  <c r="Q34" i="78"/>
  <c r="R34" i="78"/>
  <c r="S34" i="78"/>
  <c r="T34" i="78"/>
  <c r="U34" i="78"/>
  <c r="V34" i="78"/>
  <c r="W34" i="78"/>
  <c r="X34" i="78"/>
  <c r="Y34" i="78"/>
  <c r="Z34" i="78"/>
  <c r="AA34" i="78"/>
  <c r="D35" i="78"/>
  <c r="E35" i="78"/>
  <c r="F35" i="78"/>
  <c r="G35" i="78"/>
  <c r="H35" i="78"/>
  <c r="I35" i="78"/>
  <c r="J35" i="78"/>
  <c r="K35" i="78"/>
  <c r="L35" i="78"/>
  <c r="M35" i="78"/>
  <c r="N35" i="78"/>
  <c r="O35" i="78"/>
  <c r="P35" i="78"/>
  <c r="Q35" i="78"/>
  <c r="R35" i="78"/>
  <c r="S35" i="78"/>
  <c r="T35" i="78"/>
  <c r="U35" i="78"/>
  <c r="V35" i="78"/>
  <c r="W35" i="78"/>
  <c r="X35" i="78"/>
  <c r="Y35" i="78"/>
  <c r="Z35" i="78"/>
  <c r="AA35" i="78"/>
  <c r="D36" i="78"/>
  <c r="E36" i="78"/>
  <c r="F36" i="78"/>
  <c r="G36" i="78"/>
  <c r="H36" i="78"/>
  <c r="I36" i="78"/>
  <c r="J36" i="78"/>
  <c r="K36" i="78"/>
  <c r="L36" i="78"/>
  <c r="M36" i="78"/>
  <c r="N36" i="78"/>
  <c r="O36" i="78"/>
  <c r="P36" i="78"/>
  <c r="Q36" i="78"/>
  <c r="R36" i="78"/>
  <c r="S36" i="78"/>
  <c r="T36" i="78"/>
  <c r="U36" i="78"/>
  <c r="V36" i="78"/>
  <c r="W36" i="78"/>
  <c r="X36" i="78"/>
  <c r="Y36" i="78"/>
  <c r="Z36" i="78"/>
  <c r="AA36" i="78"/>
  <c r="D37" i="78"/>
  <c r="E37" i="78"/>
  <c r="F37" i="78"/>
  <c r="G37" i="78"/>
  <c r="H37" i="78"/>
  <c r="I37" i="78"/>
  <c r="J37" i="78"/>
  <c r="K37" i="78"/>
  <c r="L37" i="78"/>
  <c r="M37" i="78"/>
  <c r="N37" i="78"/>
  <c r="O37" i="78"/>
  <c r="P37" i="78"/>
  <c r="Q37" i="78"/>
  <c r="R37" i="78"/>
  <c r="S37" i="78"/>
  <c r="T37" i="78"/>
  <c r="U37" i="78"/>
  <c r="V37" i="78"/>
  <c r="W37" i="78"/>
  <c r="X37" i="78"/>
  <c r="Y37" i="78"/>
  <c r="Z37" i="78"/>
  <c r="AA37" i="78"/>
  <c r="D38" i="78"/>
  <c r="E38" i="78"/>
  <c r="F38" i="78"/>
  <c r="G38" i="78"/>
  <c r="H38" i="78"/>
  <c r="I38" i="78"/>
  <c r="J38" i="78"/>
  <c r="K38" i="78"/>
  <c r="L38" i="78"/>
  <c r="M38" i="78"/>
  <c r="N38" i="78"/>
  <c r="O38" i="78"/>
  <c r="P38" i="78"/>
  <c r="Q38" i="78"/>
  <c r="R38" i="78"/>
  <c r="S38" i="78"/>
  <c r="T38" i="78"/>
  <c r="U38" i="78"/>
  <c r="V38" i="78"/>
  <c r="W38" i="78"/>
  <c r="X38" i="78"/>
  <c r="Y38" i="78"/>
  <c r="Z38" i="78"/>
  <c r="AA38" i="78"/>
  <c r="D39" i="78"/>
  <c r="E39" i="78"/>
  <c r="F39" i="78"/>
  <c r="G39" i="78"/>
  <c r="H39" i="78"/>
  <c r="I39" i="78"/>
  <c r="J39" i="78"/>
  <c r="K39" i="78"/>
  <c r="L39" i="78"/>
  <c r="M39" i="78"/>
  <c r="N39" i="78"/>
  <c r="O39" i="78"/>
  <c r="P39" i="78"/>
  <c r="Q39" i="78"/>
  <c r="R39" i="78"/>
  <c r="S39" i="78"/>
  <c r="T39" i="78"/>
  <c r="U39" i="78"/>
  <c r="V39" i="78"/>
  <c r="W39" i="78"/>
  <c r="X39" i="78"/>
  <c r="Y39" i="78"/>
  <c r="Z39" i="78"/>
  <c r="AA39" i="78"/>
  <c r="D40" i="78"/>
  <c r="E40" i="78"/>
  <c r="F40" i="78"/>
  <c r="G40" i="78"/>
  <c r="H40" i="78"/>
  <c r="I40" i="78"/>
  <c r="J40" i="78"/>
  <c r="K40" i="78"/>
  <c r="L40" i="78"/>
  <c r="M40" i="78"/>
  <c r="N40" i="78"/>
  <c r="O40" i="78"/>
  <c r="P40" i="78"/>
  <c r="Q40" i="78"/>
  <c r="R40" i="78"/>
  <c r="S40" i="78"/>
  <c r="T40" i="78"/>
  <c r="U40" i="78"/>
  <c r="V40" i="78"/>
  <c r="W40" i="78"/>
  <c r="X40" i="78"/>
  <c r="Y40" i="78"/>
  <c r="Z40" i="78"/>
  <c r="AA40" i="78"/>
  <c r="D41" i="78"/>
  <c r="E41" i="78"/>
  <c r="F41" i="78"/>
  <c r="G41" i="78"/>
  <c r="H41" i="78"/>
  <c r="I41" i="78"/>
  <c r="J41" i="78"/>
  <c r="K41" i="78"/>
  <c r="L41" i="78"/>
  <c r="M41" i="78"/>
  <c r="N41" i="78"/>
  <c r="O41" i="78"/>
  <c r="P41" i="78"/>
  <c r="Q41" i="78"/>
  <c r="R41" i="78"/>
  <c r="S41" i="78"/>
  <c r="T41" i="78"/>
  <c r="U41" i="78"/>
  <c r="V41" i="78"/>
  <c r="W41" i="78"/>
  <c r="X41" i="78"/>
  <c r="Y41" i="78"/>
  <c r="Z41" i="78"/>
  <c r="AA41" i="78"/>
  <c r="D42" i="78"/>
  <c r="E42" i="78"/>
  <c r="F42" i="78"/>
  <c r="G42" i="78"/>
  <c r="H42" i="78"/>
  <c r="I42" i="78"/>
  <c r="J42" i="78"/>
  <c r="K42" i="78"/>
  <c r="L42" i="78"/>
  <c r="M42" i="78"/>
  <c r="N42" i="78"/>
  <c r="O42" i="78"/>
  <c r="P42" i="78"/>
  <c r="Q42" i="78"/>
  <c r="R42" i="78"/>
  <c r="S42" i="78"/>
  <c r="T42" i="78"/>
  <c r="U42" i="78"/>
  <c r="V42" i="78"/>
  <c r="W42" i="78"/>
  <c r="X42" i="78"/>
  <c r="Y42" i="78"/>
  <c r="Z42" i="78"/>
  <c r="AA42" i="78"/>
  <c r="D43" i="78"/>
  <c r="E43" i="78"/>
  <c r="F43" i="78"/>
  <c r="G43" i="78"/>
  <c r="H43" i="78"/>
  <c r="I43" i="78"/>
  <c r="J43" i="78"/>
  <c r="K43" i="78"/>
  <c r="L43" i="78"/>
  <c r="M43" i="78"/>
  <c r="N43" i="78"/>
  <c r="O43" i="78"/>
  <c r="P43" i="78"/>
  <c r="Q43" i="78"/>
  <c r="R43" i="78"/>
  <c r="S43" i="78"/>
  <c r="T43" i="78"/>
  <c r="U43" i="78"/>
  <c r="V43" i="78"/>
  <c r="W43" i="78"/>
  <c r="X43" i="78"/>
  <c r="Y43" i="78"/>
  <c r="Z43" i="78"/>
  <c r="AA43" i="78"/>
  <c r="D44" i="78"/>
  <c r="E44" i="78"/>
  <c r="F44" i="78"/>
  <c r="G44" i="78"/>
  <c r="H44" i="78"/>
  <c r="I44" i="78"/>
  <c r="J44" i="78"/>
  <c r="K44" i="78"/>
  <c r="L44" i="78"/>
  <c r="M44" i="78"/>
  <c r="N44" i="78"/>
  <c r="O44" i="78"/>
  <c r="P44" i="78"/>
  <c r="Q44" i="78"/>
  <c r="R44" i="78"/>
  <c r="S44" i="78"/>
  <c r="T44" i="78"/>
  <c r="U44" i="78"/>
  <c r="V44" i="78"/>
  <c r="W44" i="78"/>
  <c r="X44" i="78"/>
  <c r="Y44" i="78"/>
  <c r="Z44" i="78"/>
  <c r="AA44" i="78"/>
  <c r="D45" i="78"/>
  <c r="E45" i="78"/>
  <c r="F45" i="78"/>
  <c r="G45" i="78"/>
  <c r="H45" i="78"/>
  <c r="I45" i="78"/>
  <c r="J45" i="78"/>
  <c r="K45" i="78"/>
  <c r="L45" i="78"/>
  <c r="M45" i="78"/>
  <c r="N45" i="78"/>
  <c r="O45" i="78"/>
  <c r="P45" i="78"/>
  <c r="Q45" i="78"/>
  <c r="R45" i="78"/>
  <c r="S45" i="78"/>
  <c r="T45" i="78"/>
  <c r="U45" i="78"/>
  <c r="V45" i="78"/>
  <c r="W45" i="78"/>
  <c r="X45" i="78"/>
  <c r="Y45" i="78"/>
  <c r="Z45" i="78"/>
  <c r="AA45" i="78"/>
  <c r="D46" i="78"/>
  <c r="E46" i="78"/>
  <c r="F46" i="78"/>
  <c r="G46" i="78"/>
  <c r="H46" i="78"/>
  <c r="I46" i="78"/>
  <c r="J46" i="78"/>
  <c r="K46" i="78"/>
  <c r="L46" i="78"/>
  <c r="M46" i="78"/>
  <c r="N46" i="78"/>
  <c r="O46" i="78"/>
  <c r="P46" i="78"/>
  <c r="Q46" i="78"/>
  <c r="R46" i="78"/>
  <c r="S46" i="78"/>
  <c r="T46" i="78"/>
  <c r="U46" i="78"/>
  <c r="V46" i="78"/>
  <c r="W46" i="78"/>
  <c r="X46" i="78"/>
  <c r="Y46" i="78"/>
  <c r="Z46" i="78"/>
  <c r="AA46" i="78"/>
  <c r="D47" i="78"/>
  <c r="E47" i="78"/>
  <c r="F47" i="78"/>
  <c r="G47" i="78"/>
  <c r="H47" i="78"/>
  <c r="I47" i="78"/>
  <c r="J47" i="78"/>
  <c r="K47" i="78"/>
  <c r="L47" i="78"/>
  <c r="M47" i="78"/>
  <c r="N47" i="78"/>
  <c r="O47" i="78"/>
  <c r="P47" i="78"/>
  <c r="Q47" i="78"/>
  <c r="R47" i="78"/>
  <c r="S47" i="78"/>
  <c r="T47" i="78"/>
  <c r="U47" i="78"/>
  <c r="V47" i="78"/>
  <c r="W47" i="78"/>
  <c r="X47" i="78"/>
  <c r="Y47" i="78"/>
  <c r="Z47" i="78"/>
  <c r="AA47" i="78"/>
  <c r="D48" i="78"/>
  <c r="E48" i="78"/>
  <c r="F48" i="78"/>
  <c r="G48" i="78"/>
  <c r="H48" i="78"/>
  <c r="I48" i="78"/>
  <c r="J48" i="78"/>
  <c r="K48" i="78"/>
  <c r="L48" i="78"/>
  <c r="M48" i="78"/>
  <c r="N48" i="78"/>
  <c r="O48" i="78"/>
  <c r="P48" i="78"/>
  <c r="Q48" i="78"/>
  <c r="R48" i="78"/>
  <c r="S48" i="78"/>
  <c r="T48" i="78"/>
  <c r="U48" i="78"/>
  <c r="V48" i="78"/>
  <c r="W48" i="78"/>
  <c r="X48" i="78"/>
  <c r="Y48" i="78"/>
  <c r="Z48" i="78"/>
  <c r="AA48" i="78"/>
  <c r="D49" i="78"/>
  <c r="E49" i="78"/>
  <c r="F49" i="78"/>
  <c r="G49" i="78"/>
  <c r="H49" i="78"/>
  <c r="I49" i="78"/>
  <c r="J49" i="78"/>
  <c r="K49" i="78"/>
  <c r="L49" i="78"/>
  <c r="M49" i="78"/>
  <c r="N49" i="78"/>
  <c r="O49" i="78"/>
  <c r="P49" i="78"/>
  <c r="Q49" i="78"/>
  <c r="R49" i="78"/>
  <c r="S49" i="78"/>
  <c r="T49" i="78"/>
  <c r="U49" i="78"/>
  <c r="V49" i="78"/>
  <c r="W49" i="78"/>
  <c r="X49" i="78"/>
  <c r="Y49" i="78"/>
  <c r="Z49" i="78"/>
  <c r="AA49" i="78"/>
  <c r="D50" i="78"/>
  <c r="E50" i="78"/>
  <c r="F50" i="78"/>
  <c r="G50" i="78"/>
  <c r="H50" i="78"/>
  <c r="I50" i="78"/>
  <c r="J50" i="78"/>
  <c r="K50" i="78"/>
  <c r="L50" i="78"/>
  <c r="M50" i="78"/>
  <c r="N50" i="78"/>
  <c r="O50" i="78"/>
  <c r="P50" i="78"/>
  <c r="Q50" i="78"/>
  <c r="R50" i="78"/>
  <c r="S50" i="78"/>
  <c r="T50" i="78"/>
  <c r="U50" i="78"/>
  <c r="V50" i="78"/>
  <c r="W50" i="78"/>
  <c r="X50" i="78"/>
  <c r="Y50" i="78"/>
  <c r="Z50" i="78"/>
  <c r="AA50" i="78"/>
  <c r="D51" i="78"/>
  <c r="E51" i="78"/>
  <c r="F51" i="78"/>
  <c r="G51" i="78"/>
  <c r="H51" i="78"/>
  <c r="I51" i="78"/>
  <c r="J51" i="78"/>
  <c r="K51" i="78"/>
  <c r="L51" i="78"/>
  <c r="M51" i="78"/>
  <c r="N51" i="78"/>
  <c r="O51" i="78"/>
  <c r="P51" i="78"/>
  <c r="Q51" i="78"/>
  <c r="R51" i="78"/>
  <c r="S51" i="78"/>
  <c r="T51" i="78"/>
  <c r="U51" i="78"/>
  <c r="V51" i="78"/>
  <c r="W51" i="78"/>
  <c r="X51" i="78"/>
  <c r="Y51" i="78"/>
  <c r="Z51" i="78"/>
  <c r="AA51" i="78"/>
  <c r="D52" i="78"/>
  <c r="E52" i="78"/>
  <c r="F52" i="78"/>
  <c r="G52" i="78"/>
  <c r="H52" i="78"/>
  <c r="I52" i="78"/>
  <c r="J52" i="78"/>
  <c r="K52" i="78"/>
  <c r="L52" i="78"/>
  <c r="M52" i="78"/>
  <c r="N52" i="78"/>
  <c r="O52" i="78"/>
  <c r="P52" i="78"/>
  <c r="Q52" i="78"/>
  <c r="R52" i="78"/>
  <c r="S52" i="78"/>
  <c r="T52" i="78"/>
  <c r="U52" i="78"/>
  <c r="V52" i="78"/>
  <c r="W52" i="78"/>
  <c r="X52" i="78"/>
  <c r="Y52" i="78"/>
  <c r="Z52" i="78"/>
  <c r="AA52" i="78"/>
  <c r="D53" i="78"/>
  <c r="E53" i="78"/>
  <c r="F53" i="78"/>
  <c r="G53" i="78"/>
  <c r="H53" i="78"/>
  <c r="I53" i="78"/>
  <c r="J53" i="78"/>
  <c r="K53" i="78"/>
  <c r="L53" i="78"/>
  <c r="M53" i="78"/>
  <c r="N53" i="78"/>
  <c r="O53" i="78"/>
  <c r="P53" i="78"/>
  <c r="Q53" i="78"/>
  <c r="R53" i="78"/>
  <c r="S53" i="78"/>
  <c r="T53" i="78"/>
  <c r="U53" i="78"/>
  <c r="V53" i="78"/>
  <c r="W53" i="78"/>
  <c r="X53" i="78"/>
  <c r="Y53" i="78"/>
  <c r="Z53" i="78"/>
  <c r="AA53" i="78"/>
  <c r="D54" i="78"/>
  <c r="E54" i="78"/>
  <c r="F54" i="78"/>
  <c r="G54" i="78"/>
  <c r="H54" i="78"/>
  <c r="I54" i="78"/>
  <c r="J54" i="78"/>
  <c r="K54" i="78"/>
  <c r="L54" i="78"/>
  <c r="M54" i="78"/>
  <c r="N54" i="78"/>
  <c r="O54" i="78"/>
  <c r="P54" i="78"/>
  <c r="Q54" i="78"/>
  <c r="R54" i="78"/>
  <c r="S54" i="78"/>
  <c r="T54" i="78"/>
  <c r="U54" i="78"/>
  <c r="V54" i="78"/>
  <c r="W54" i="78"/>
  <c r="X54" i="78"/>
  <c r="Y54" i="78"/>
  <c r="Z54" i="78"/>
  <c r="AA54" i="78"/>
  <c r="D55" i="78"/>
  <c r="E55" i="78"/>
  <c r="F55" i="78"/>
  <c r="G55" i="78"/>
  <c r="H55" i="78"/>
  <c r="I55" i="78"/>
  <c r="J55" i="78"/>
  <c r="K55" i="78"/>
  <c r="L55" i="78"/>
  <c r="M55" i="78"/>
  <c r="N55" i="78"/>
  <c r="O55" i="78"/>
  <c r="P55" i="78"/>
  <c r="Q55" i="78"/>
  <c r="R55" i="78"/>
  <c r="S55" i="78"/>
  <c r="T55" i="78"/>
  <c r="U55" i="78"/>
  <c r="V55" i="78"/>
  <c r="W55" i="78"/>
  <c r="X55" i="78"/>
  <c r="Y55" i="78"/>
  <c r="Z55" i="78"/>
  <c r="AA55" i="78"/>
  <c r="D56" i="78"/>
  <c r="E56" i="78"/>
  <c r="F56" i="78"/>
  <c r="G56" i="78"/>
  <c r="H56" i="78"/>
  <c r="I56" i="78"/>
  <c r="J56" i="78"/>
  <c r="K56" i="78"/>
  <c r="L56" i="78"/>
  <c r="M56" i="78"/>
  <c r="N56" i="78"/>
  <c r="O56" i="78"/>
  <c r="P56" i="78"/>
  <c r="Q56" i="78"/>
  <c r="R56" i="78"/>
  <c r="S56" i="78"/>
  <c r="T56" i="78"/>
  <c r="U56" i="78"/>
  <c r="V56" i="78"/>
  <c r="W56" i="78"/>
  <c r="X56" i="78"/>
  <c r="Y56" i="78"/>
  <c r="Z56" i="78"/>
  <c r="AA56" i="78"/>
  <c r="D57" i="78"/>
  <c r="E57" i="78"/>
  <c r="F57" i="78"/>
  <c r="G57" i="78"/>
  <c r="H57" i="78"/>
  <c r="I57" i="78"/>
  <c r="J57" i="78"/>
  <c r="K57" i="78"/>
  <c r="L57" i="78"/>
  <c r="M57" i="78"/>
  <c r="N57" i="78"/>
  <c r="O57" i="78"/>
  <c r="P57" i="78"/>
  <c r="Q57" i="78"/>
  <c r="R57" i="78"/>
  <c r="S57" i="78"/>
  <c r="T57" i="78"/>
  <c r="U57" i="78"/>
  <c r="V57" i="78"/>
  <c r="W57" i="78"/>
  <c r="X57" i="78"/>
  <c r="Y57" i="78"/>
  <c r="Z57" i="78"/>
  <c r="AA57" i="78"/>
  <c r="D58" i="78"/>
  <c r="E58" i="78"/>
  <c r="F58" i="78"/>
  <c r="G58" i="78"/>
  <c r="H58" i="78"/>
  <c r="I58" i="78"/>
  <c r="J58" i="78"/>
  <c r="K58" i="78"/>
  <c r="L58" i="78"/>
  <c r="M58" i="78"/>
  <c r="N58" i="78"/>
  <c r="O58" i="78"/>
  <c r="P58" i="78"/>
  <c r="Q58" i="78"/>
  <c r="R58" i="78"/>
  <c r="S58" i="78"/>
  <c r="T58" i="78"/>
  <c r="U58" i="78"/>
  <c r="V58" i="78"/>
  <c r="W58" i="78"/>
  <c r="X58" i="78"/>
  <c r="Y58" i="78"/>
  <c r="Z58" i="78"/>
  <c r="AA58" i="78"/>
  <c r="D59" i="78"/>
  <c r="E59" i="78"/>
  <c r="F59" i="78"/>
  <c r="G59" i="78"/>
  <c r="H59" i="78"/>
  <c r="I59" i="78"/>
  <c r="J59" i="78"/>
  <c r="K59" i="78"/>
  <c r="L59" i="78"/>
  <c r="M59" i="78"/>
  <c r="N59" i="78"/>
  <c r="O59" i="78"/>
  <c r="P59" i="78"/>
  <c r="Q59" i="78"/>
  <c r="R59" i="78"/>
  <c r="S59" i="78"/>
  <c r="T59" i="78"/>
  <c r="U59" i="78"/>
  <c r="V59" i="78"/>
  <c r="W59" i="78"/>
  <c r="X59" i="78"/>
  <c r="Y59" i="78"/>
  <c r="Z59" i="78"/>
  <c r="AA59" i="78"/>
  <c r="D60" i="78"/>
  <c r="E60" i="78"/>
  <c r="F60" i="78"/>
  <c r="G60" i="78"/>
  <c r="H60" i="78"/>
  <c r="I60" i="78"/>
  <c r="J60" i="78"/>
  <c r="K60" i="78"/>
  <c r="L60" i="78"/>
  <c r="M60" i="78"/>
  <c r="N60" i="78"/>
  <c r="O60" i="78"/>
  <c r="P60" i="78"/>
  <c r="Q60" i="78"/>
  <c r="R60" i="78"/>
  <c r="S60" i="78"/>
  <c r="T60" i="78"/>
  <c r="U60" i="78"/>
  <c r="V60" i="78"/>
  <c r="W60" i="78"/>
  <c r="X60" i="78"/>
  <c r="Y60" i="78"/>
  <c r="Z60" i="78"/>
  <c r="AA60" i="78"/>
  <c r="D61" i="78"/>
  <c r="E61" i="78"/>
  <c r="F61" i="78"/>
  <c r="G61" i="78"/>
  <c r="H61" i="78"/>
  <c r="I61" i="78"/>
  <c r="J61" i="78"/>
  <c r="K61" i="78"/>
  <c r="L61" i="78"/>
  <c r="M61" i="78"/>
  <c r="N61" i="78"/>
  <c r="O61" i="78"/>
  <c r="P61" i="78"/>
  <c r="Q61" i="78"/>
  <c r="R61" i="78"/>
  <c r="S61" i="78"/>
  <c r="T61" i="78"/>
  <c r="U61" i="78"/>
  <c r="V61" i="78"/>
  <c r="W61" i="78"/>
  <c r="X61" i="78"/>
  <c r="Y61" i="78"/>
  <c r="Z61" i="78"/>
  <c r="AA61" i="78"/>
  <c r="D62" i="78"/>
  <c r="E62" i="78"/>
  <c r="F62" i="78"/>
  <c r="G62" i="78"/>
  <c r="H62" i="78"/>
  <c r="I62" i="78"/>
  <c r="J62" i="78"/>
  <c r="K62" i="78"/>
  <c r="L62" i="78"/>
  <c r="M62" i="78"/>
  <c r="N62" i="78"/>
  <c r="O62" i="78"/>
  <c r="P62" i="78"/>
  <c r="Q62" i="78"/>
  <c r="R62" i="78"/>
  <c r="S62" i="78"/>
  <c r="T62" i="78"/>
  <c r="U62" i="78"/>
  <c r="V62" i="78"/>
  <c r="W62" i="78"/>
  <c r="X62" i="78"/>
  <c r="Y62" i="78"/>
  <c r="Z62" i="78"/>
  <c r="AA62" i="78"/>
  <c r="D63" i="78"/>
  <c r="E63" i="78"/>
  <c r="F63" i="78"/>
  <c r="G63" i="78"/>
  <c r="H63" i="78"/>
  <c r="I63" i="78"/>
  <c r="J63" i="78"/>
  <c r="K63" i="78"/>
  <c r="L63" i="78"/>
  <c r="M63" i="78"/>
  <c r="N63" i="78"/>
  <c r="O63" i="78"/>
  <c r="P63" i="78"/>
  <c r="Q63" i="78"/>
  <c r="R63" i="78"/>
  <c r="S63" i="78"/>
  <c r="T63" i="78"/>
  <c r="U63" i="78"/>
  <c r="V63" i="78"/>
  <c r="W63" i="78"/>
  <c r="X63" i="78"/>
  <c r="Y63" i="78"/>
  <c r="Z63" i="78"/>
  <c r="AA63" i="78"/>
  <c r="D64" i="78"/>
  <c r="E64" i="78"/>
  <c r="F64" i="78"/>
  <c r="G64" i="78"/>
  <c r="H64" i="78"/>
  <c r="I64" i="78"/>
  <c r="J64" i="78"/>
  <c r="K64" i="78"/>
  <c r="L64" i="78"/>
  <c r="M64" i="78"/>
  <c r="N64" i="78"/>
  <c r="O64" i="78"/>
  <c r="P64" i="78"/>
  <c r="Q64" i="78"/>
  <c r="R64" i="78"/>
  <c r="S64" i="78"/>
  <c r="T64" i="78"/>
  <c r="U64" i="78"/>
  <c r="V64" i="78"/>
  <c r="W64" i="78"/>
  <c r="X64" i="78"/>
  <c r="Y64" i="78"/>
  <c r="Z64" i="78"/>
  <c r="AA64" i="78"/>
  <c r="D65" i="78"/>
  <c r="E65" i="78"/>
  <c r="F65" i="78"/>
  <c r="G65" i="78"/>
  <c r="H65" i="78"/>
  <c r="I65" i="78"/>
  <c r="J65" i="78"/>
  <c r="K65" i="78"/>
  <c r="L65" i="78"/>
  <c r="M65" i="78"/>
  <c r="N65" i="78"/>
  <c r="O65" i="78"/>
  <c r="P65" i="78"/>
  <c r="Q65" i="78"/>
  <c r="R65" i="78"/>
  <c r="S65" i="78"/>
  <c r="T65" i="78"/>
  <c r="U65" i="78"/>
  <c r="V65" i="78"/>
  <c r="W65" i="78"/>
  <c r="X65" i="78"/>
  <c r="Y65" i="78"/>
  <c r="Z65" i="78"/>
  <c r="AA65" i="78"/>
  <c r="D66" i="78"/>
  <c r="E66" i="78"/>
  <c r="F66" i="78"/>
  <c r="G66" i="78"/>
  <c r="H66" i="78"/>
  <c r="I66" i="78"/>
  <c r="J66" i="78"/>
  <c r="K66" i="78"/>
  <c r="L66" i="78"/>
  <c r="M66" i="78"/>
  <c r="N66" i="78"/>
  <c r="O66" i="78"/>
  <c r="P66" i="78"/>
  <c r="Q66" i="78"/>
  <c r="R66" i="78"/>
  <c r="S66" i="78"/>
  <c r="T66" i="78"/>
  <c r="U66" i="78"/>
  <c r="V66" i="78"/>
  <c r="W66" i="78"/>
  <c r="X66" i="78"/>
  <c r="Y66" i="78"/>
  <c r="Z66" i="78"/>
  <c r="AA66" i="78"/>
  <c r="D67" i="78"/>
  <c r="E67" i="78"/>
  <c r="F67" i="78"/>
  <c r="G67" i="78"/>
  <c r="H67" i="78"/>
  <c r="I67" i="78"/>
  <c r="J67" i="78"/>
  <c r="K67" i="78"/>
  <c r="L67" i="78"/>
  <c r="M67" i="78"/>
  <c r="N67" i="78"/>
  <c r="O67" i="78"/>
  <c r="P67" i="78"/>
  <c r="Q67" i="78"/>
  <c r="R67" i="78"/>
  <c r="S67" i="78"/>
  <c r="T67" i="78"/>
  <c r="U67" i="78"/>
  <c r="V67" i="78"/>
  <c r="W67" i="78"/>
  <c r="X67" i="78"/>
  <c r="Y67" i="78"/>
  <c r="Z67" i="78"/>
  <c r="AA67" i="78"/>
  <c r="D68" i="78"/>
  <c r="E68" i="78"/>
  <c r="F68" i="78"/>
  <c r="G68" i="78"/>
  <c r="H68" i="78"/>
  <c r="I68" i="78"/>
  <c r="J68" i="78"/>
  <c r="K68" i="78"/>
  <c r="L68" i="78"/>
  <c r="M68" i="78"/>
  <c r="N68" i="78"/>
  <c r="O68" i="78"/>
  <c r="P68" i="78"/>
  <c r="Q68" i="78"/>
  <c r="R68" i="78"/>
  <c r="S68" i="78"/>
  <c r="T68" i="78"/>
  <c r="U68" i="78"/>
  <c r="V68" i="78"/>
  <c r="W68" i="78"/>
  <c r="X68" i="78"/>
  <c r="Y68" i="78"/>
  <c r="Z68" i="78"/>
  <c r="AA68" i="78"/>
  <c r="D69" i="78"/>
  <c r="E69" i="78"/>
  <c r="F69" i="78"/>
  <c r="G69" i="78"/>
  <c r="H69" i="78"/>
  <c r="I69" i="78"/>
  <c r="J69" i="78"/>
  <c r="K69" i="78"/>
  <c r="L69" i="78"/>
  <c r="M69" i="78"/>
  <c r="N69" i="78"/>
  <c r="O69" i="78"/>
  <c r="P69" i="78"/>
  <c r="Q69" i="78"/>
  <c r="R69" i="78"/>
  <c r="S69" i="78"/>
  <c r="T69" i="78"/>
  <c r="U69" i="78"/>
  <c r="V69" i="78"/>
  <c r="W69" i="78"/>
  <c r="X69" i="78"/>
  <c r="Y69" i="78"/>
  <c r="Z69" i="78"/>
  <c r="AA69" i="78"/>
  <c r="D70" i="78"/>
  <c r="E70" i="78"/>
  <c r="F70" i="78"/>
  <c r="G70" i="78"/>
  <c r="H70" i="78"/>
  <c r="I70" i="78"/>
  <c r="J70" i="78"/>
  <c r="K70" i="78"/>
  <c r="L70" i="78"/>
  <c r="M70" i="78"/>
  <c r="N70" i="78"/>
  <c r="O70" i="78"/>
  <c r="P70" i="78"/>
  <c r="Q70" i="78"/>
  <c r="R70" i="78"/>
  <c r="S70" i="78"/>
  <c r="T70" i="78"/>
  <c r="U70" i="78"/>
  <c r="V70" i="78"/>
  <c r="W70" i="78"/>
  <c r="X70" i="78"/>
  <c r="Y70" i="78"/>
  <c r="Z70" i="78"/>
  <c r="AA70" i="78"/>
  <c r="D71" i="78"/>
  <c r="E71" i="78"/>
  <c r="F71" i="78"/>
  <c r="G71" i="78"/>
  <c r="H71" i="78"/>
  <c r="I71" i="78"/>
  <c r="J71" i="78"/>
  <c r="K71" i="78"/>
  <c r="L71" i="78"/>
  <c r="M71" i="78"/>
  <c r="N71" i="78"/>
  <c r="O71" i="78"/>
  <c r="P71" i="78"/>
  <c r="Q71" i="78"/>
  <c r="R71" i="78"/>
  <c r="S71" i="78"/>
  <c r="T71" i="78"/>
  <c r="U71" i="78"/>
  <c r="V71" i="78"/>
  <c r="W71" i="78"/>
  <c r="X71" i="78"/>
  <c r="Y71" i="78"/>
  <c r="Z71" i="78"/>
  <c r="AA71" i="78"/>
  <c r="D72" i="78"/>
  <c r="E72" i="78"/>
  <c r="F72" i="78"/>
  <c r="G72" i="78"/>
  <c r="H72" i="78"/>
  <c r="I72" i="78"/>
  <c r="J72" i="78"/>
  <c r="K72" i="78"/>
  <c r="L72" i="78"/>
  <c r="M72" i="78"/>
  <c r="N72" i="78"/>
  <c r="O72" i="78"/>
  <c r="P72" i="78"/>
  <c r="Q72" i="78"/>
  <c r="R72" i="78"/>
  <c r="S72" i="78"/>
  <c r="T72" i="78"/>
  <c r="U72" i="78"/>
  <c r="V72" i="78"/>
  <c r="W72" i="78"/>
  <c r="X72" i="78"/>
  <c r="Y72" i="78"/>
  <c r="Z72" i="78"/>
  <c r="AA72" i="78"/>
  <c r="D73" i="78"/>
  <c r="E73" i="78"/>
  <c r="F73" i="78"/>
  <c r="G73" i="78"/>
  <c r="H73" i="78"/>
  <c r="I73" i="78"/>
  <c r="J73" i="78"/>
  <c r="K73" i="78"/>
  <c r="L73" i="78"/>
  <c r="M73" i="78"/>
  <c r="N73" i="78"/>
  <c r="O73" i="78"/>
  <c r="P73" i="78"/>
  <c r="Q73" i="78"/>
  <c r="R73" i="78"/>
  <c r="S73" i="78"/>
  <c r="T73" i="78"/>
  <c r="U73" i="78"/>
  <c r="V73" i="78"/>
  <c r="W73" i="78"/>
  <c r="X73" i="78"/>
  <c r="Y73" i="78"/>
  <c r="Z73" i="78"/>
  <c r="AA73" i="78"/>
  <c r="D74" i="78"/>
  <c r="E74" i="78"/>
  <c r="F74" i="78"/>
  <c r="G74" i="78"/>
  <c r="H74" i="78"/>
  <c r="I74" i="78"/>
  <c r="J74" i="78"/>
  <c r="K74" i="78"/>
  <c r="L74" i="78"/>
  <c r="M74" i="78"/>
  <c r="N74" i="78"/>
  <c r="O74" i="78"/>
  <c r="P74" i="78"/>
  <c r="Q74" i="78"/>
  <c r="R74" i="78"/>
  <c r="S74" i="78"/>
  <c r="T74" i="78"/>
  <c r="U74" i="78"/>
  <c r="V74" i="78"/>
  <c r="W74" i="78"/>
  <c r="X74" i="78"/>
  <c r="Y74" i="78"/>
  <c r="Z74" i="78"/>
  <c r="AA74" i="78"/>
  <c r="D75" i="78"/>
  <c r="E75" i="78"/>
  <c r="F75" i="78"/>
  <c r="G75" i="78"/>
  <c r="H75" i="78"/>
  <c r="I75" i="78"/>
  <c r="J75" i="78"/>
  <c r="K75" i="78"/>
  <c r="L75" i="78"/>
  <c r="M75" i="78"/>
  <c r="N75" i="78"/>
  <c r="O75" i="78"/>
  <c r="P75" i="78"/>
  <c r="Q75" i="78"/>
  <c r="R75" i="78"/>
  <c r="S75" i="78"/>
  <c r="T75" i="78"/>
  <c r="U75" i="78"/>
  <c r="V75" i="78"/>
  <c r="W75" i="78"/>
  <c r="X75" i="78"/>
  <c r="Y75" i="78"/>
  <c r="Z75" i="78"/>
  <c r="AA75" i="78"/>
  <c r="D76" i="78"/>
  <c r="E76" i="78"/>
  <c r="F76" i="78"/>
  <c r="G76" i="78"/>
  <c r="H76" i="78"/>
  <c r="I76" i="78"/>
  <c r="J76" i="78"/>
  <c r="K76" i="78"/>
  <c r="L76" i="78"/>
  <c r="M76" i="78"/>
  <c r="N76" i="78"/>
  <c r="O76" i="78"/>
  <c r="P76" i="78"/>
  <c r="Q76" i="78"/>
  <c r="R76" i="78"/>
  <c r="S76" i="78"/>
  <c r="T76" i="78"/>
  <c r="U76" i="78"/>
  <c r="V76" i="78"/>
  <c r="W76" i="78"/>
  <c r="X76" i="78"/>
  <c r="Y76" i="78"/>
  <c r="Z76" i="78"/>
  <c r="AA76" i="78"/>
  <c r="D77" i="78"/>
  <c r="E77" i="78"/>
  <c r="F77" i="78"/>
  <c r="G77" i="78"/>
  <c r="H77" i="78"/>
  <c r="I77" i="78"/>
  <c r="J77" i="78"/>
  <c r="K77" i="78"/>
  <c r="L77" i="78"/>
  <c r="M77" i="78"/>
  <c r="N77" i="78"/>
  <c r="O77" i="78"/>
  <c r="P77" i="78"/>
  <c r="Q77" i="78"/>
  <c r="R77" i="78"/>
  <c r="S77" i="78"/>
  <c r="T77" i="78"/>
  <c r="U77" i="78"/>
  <c r="V77" i="78"/>
  <c r="W77" i="78"/>
  <c r="X77" i="78"/>
  <c r="Y77" i="78"/>
  <c r="Z77" i="78"/>
  <c r="AA77" i="78"/>
  <c r="D78" i="78"/>
  <c r="E78" i="78"/>
  <c r="F78" i="78"/>
  <c r="G78" i="78"/>
  <c r="H78" i="78"/>
  <c r="I78" i="78"/>
  <c r="J78" i="78"/>
  <c r="K78" i="78"/>
  <c r="L78" i="78"/>
  <c r="M78" i="78"/>
  <c r="N78" i="78"/>
  <c r="O78" i="78"/>
  <c r="P78" i="78"/>
  <c r="Q78" i="78"/>
  <c r="R78" i="78"/>
  <c r="S78" i="78"/>
  <c r="T78" i="78"/>
  <c r="U78" i="78"/>
  <c r="V78" i="78"/>
  <c r="W78" i="78"/>
  <c r="X78" i="78"/>
  <c r="Y78" i="78"/>
  <c r="Z78" i="78"/>
  <c r="AA78" i="78"/>
  <c r="D79" i="78"/>
  <c r="E79" i="78"/>
  <c r="F79" i="78"/>
  <c r="G79" i="78"/>
  <c r="H79" i="78"/>
  <c r="I79" i="78"/>
  <c r="J79" i="78"/>
  <c r="K79" i="78"/>
  <c r="L79" i="78"/>
  <c r="M79" i="78"/>
  <c r="N79" i="78"/>
  <c r="O79" i="78"/>
  <c r="P79" i="78"/>
  <c r="Q79" i="78"/>
  <c r="R79" i="78"/>
  <c r="S79" i="78"/>
  <c r="T79" i="78"/>
  <c r="U79" i="78"/>
  <c r="V79" i="78"/>
  <c r="W79" i="78"/>
  <c r="X79" i="78"/>
  <c r="Y79" i="78"/>
  <c r="Z79" i="78"/>
  <c r="AA79" i="78"/>
  <c r="D80" i="78"/>
  <c r="E80" i="78"/>
  <c r="F80" i="78"/>
  <c r="G80" i="78"/>
  <c r="H80" i="78"/>
  <c r="I80" i="78"/>
  <c r="J80" i="78"/>
  <c r="K80" i="78"/>
  <c r="L80" i="78"/>
  <c r="M80" i="78"/>
  <c r="N80" i="78"/>
  <c r="O80" i="78"/>
  <c r="P80" i="78"/>
  <c r="Q80" i="78"/>
  <c r="R80" i="78"/>
  <c r="S80" i="78"/>
  <c r="T80" i="78"/>
  <c r="U80" i="78"/>
  <c r="V80" i="78"/>
  <c r="W80" i="78"/>
  <c r="X80" i="78"/>
  <c r="Y80" i="78"/>
  <c r="Z80" i="78"/>
  <c r="AA80" i="78"/>
  <c r="D81" i="78"/>
  <c r="E81" i="78"/>
  <c r="F81" i="78"/>
  <c r="G81" i="78"/>
  <c r="H81" i="78"/>
  <c r="I81" i="78"/>
  <c r="J81" i="78"/>
  <c r="K81" i="78"/>
  <c r="L81" i="78"/>
  <c r="M81" i="78"/>
  <c r="N81" i="78"/>
  <c r="O81" i="78"/>
  <c r="P81" i="78"/>
  <c r="Q81" i="78"/>
  <c r="R81" i="78"/>
  <c r="S81" i="78"/>
  <c r="T81" i="78"/>
  <c r="U81" i="78"/>
  <c r="V81" i="78"/>
  <c r="W81" i="78"/>
  <c r="X81" i="78"/>
  <c r="Y81" i="78"/>
  <c r="Z81" i="78"/>
  <c r="AA81" i="78"/>
  <c r="D82" i="78"/>
  <c r="E82" i="78"/>
  <c r="F82" i="78"/>
  <c r="G82" i="78"/>
  <c r="H82" i="78"/>
  <c r="I82" i="78"/>
  <c r="J82" i="78"/>
  <c r="K82" i="78"/>
  <c r="L82" i="78"/>
  <c r="M82" i="78"/>
  <c r="N82" i="78"/>
  <c r="O82" i="78"/>
  <c r="P82" i="78"/>
  <c r="Q82" i="78"/>
  <c r="R82" i="78"/>
  <c r="S82" i="78"/>
  <c r="T82" i="78"/>
  <c r="U82" i="78"/>
  <c r="V82" i="78"/>
  <c r="W82" i="78"/>
  <c r="X82" i="78"/>
  <c r="Y82" i="78"/>
  <c r="Z82" i="78"/>
  <c r="AA82" i="78"/>
  <c r="D83" i="78"/>
  <c r="E83" i="78"/>
  <c r="F83" i="78"/>
  <c r="G83" i="78"/>
  <c r="H83" i="78"/>
  <c r="I83" i="78"/>
  <c r="J83" i="78"/>
  <c r="K83" i="78"/>
  <c r="L83" i="78"/>
  <c r="M83" i="78"/>
  <c r="N83" i="78"/>
  <c r="O83" i="78"/>
  <c r="P83" i="78"/>
  <c r="Q83" i="78"/>
  <c r="R83" i="78"/>
  <c r="S83" i="78"/>
  <c r="T83" i="78"/>
  <c r="U83" i="78"/>
  <c r="V83" i="78"/>
  <c r="W83" i="78"/>
  <c r="X83" i="78"/>
  <c r="Y83" i="78"/>
  <c r="Z83" i="78"/>
  <c r="AA83" i="78"/>
  <c r="D84" i="78"/>
  <c r="E84" i="78"/>
  <c r="F84" i="78"/>
  <c r="G84" i="78"/>
  <c r="H84" i="78"/>
  <c r="I84" i="78"/>
  <c r="J84" i="78"/>
  <c r="K84" i="78"/>
  <c r="L84" i="78"/>
  <c r="M84" i="78"/>
  <c r="N84" i="78"/>
  <c r="O84" i="78"/>
  <c r="P84" i="78"/>
  <c r="Q84" i="78"/>
  <c r="R84" i="78"/>
  <c r="S84" i="78"/>
  <c r="T84" i="78"/>
  <c r="U84" i="78"/>
  <c r="V84" i="78"/>
  <c r="W84" i="78"/>
  <c r="X84" i="78"/>
  <c r="Y84" i="78"/>
  <c r="Z84" i="78"/>
  <c r="AA84" i="78"/>
  <c r="D85" i="78"/>
  <c r="E85" i="78"/>
  <c r="F85" i="78"/>
  <c r="G85" i="78"/>
  <c r="H85" i="78"/>
  <c r="I85" i="78"/>
  <c r="J85" i="78"/>
  <c r="K85" i="78"/>
  <c r="L85" i="78"/>
  <c r="M85" i="78"/>
  <c r="N85" i="78"/>
  <c r="O85" i="78"/>
  <c r="P85" i="78"/>
  <c r="Q85" i="78"/>
  <c r="R85" i="78"/>
  <c r="S85" i="78"/>
  <c r="T85" i="78"/>
  <c r="U85" i="78"/>
  <c r="V85" i="78"/>
  <c r="W85" i="78"/>
  <c r="X85" i="78"/>
  <c r="Y85" i="78"/>
  <c r="Z85" i="78"/>
  <c r="AA85" i="78"/>
  <c r="D86" i="78"/>
  <c r="E86" i="78"/>
  <c r="F86" i="78"/>
  <c r="G86" i="78"/>
  <c r="H86" i="78"/>
  <c r="I86" i="78"/>
  <c r="J86" i="78"/>
  <c r="K86" i="78"/>
  <c r="L86" i="78"/>
  <c r="M86" i="78"/>
  <c r="N86" i="78"/>
  <c r="O86" i="78"/>
  <c r="P86" i="78"/>
  <c r="Q86" i="78"/>
  <c r="R86" i="78"/>
  <c r="S86" i="78"/>
  <c r="T86" i="78"/>
  <c r="U86" i="78"/>
  <c r="V86" i="78"/>
  <c r="W86" i="78"/>
  <c r="X86" i="78"/>
  <c r="Y86" i="78"/>
  <c r="Z86" i="78"/>
  <c r="AA86" i="78"/>
  <c r="D87" i="78"/>
  <c r="E87" i="78"/>
  <c r="F87" i="78"/>
  <c r="G87" i="78"/>
  <c r="H87" i="78"/>
  <c r="I87" i="78"/>
  <c r="J87" i="78"/>
  <c r="K87" i="78"/>
  <c r="L87" i="78"/>
  <c r="M87" i="78"/>
  <c r="N87" i="78"/>
  <c r="O87" i="78"/>
  <c r="P87" i="78"/>
  <c r="Q87" i="78"/>
  <c r="R87" i="78"/>
  <c r="S87" i="78"/>
  <c r="T87" i="78"/>
  <c r="U87" i="78"/>
  <c r="V87" i="78"/>
  <c r="W87" i="78"/>
  <c r="X87" i="78"/>
  <c r="Y87" i="78"/>
  <c r="Z87" i="78"/>
  <c r="AA87" i="78"/>
  <c r="D88" i="78"/>
  <c r="E88" i="78"/>
  <c r="F88" i="78"/>
  <c r="G88" i="78"/>
  <c r="H88" i="78"/>
  <c r="I88" i="78"/>
  <c r="J88" i="78"/>
  <c r="K88" i="78"/>
  <c r="L88" i="78"/>
  <c r="M88" i="78"/>
  <c r="N88" i="78"/>
  <c r="O88" i="78"/>
  <c r="P88" i="78"/>
  <c r="Q88" i="78"/>
  <c r="R88" i="78"/>
  <c r="S88" i="78"/>
  <c r="T88" i="78"/>
  <c r="U88" i="78"/>
  <c r="V88" i="78"/>
  <c r="W88" i="78"/>
  <c r="X88" i="78"/>
  <c r="Y88" i="78"/>
  <c r="Z88" i="78"/>
  <c r="AA88" i="78"/>
  <c r="D89" i="78"/>
  <c r="E89" i="78"/>
  <c r="F89" i="78"/>
  <c r="G89" i="78"/>
  <c r="H89" i="78"/>
  <c r="I89" i="78"/>
  <c r="J89" i="78"/>
  <c r="K89" i="78"/>
  <c r="L89" i="78"/>
  <c r="M89" i="78"/>
  <c r="N89" i="78"/>
  <c r="O89" i="78"/>
  <c r="P89" i="78"/>
  <c r="Q89" i="78"/>
  <c r="R89" i="78"/>
  <c r="S89" i="78"/>
  <c r="T89" i="78"/>
  <c r="U89" i="78"/>
  <c r="V89" i="78"/>
  <c r="W89" i="78"/>
  <c r="X89" i="78"/>
  <c r="Y89" i="78"/>
  <c r="Z89" i="78"/>
  <c r="AA89" i="78"/>
  <c r="D90" i="78"/>
  <c r="E90" i="78"/>
  <c r="F90" i="78"/>
  <c r="G90" i="78"/>
  <c r="H90" i="78"/>
  <c r="I90" i="78"/>
  <c r="J90" i="78"/>
  <c r="K90" i="78"/>
  <c r="L90" i="78"/>
  <c r="M90" i="78"/>
  <c r="N90" i="78"/>
  <c r="O90" i="78"/>
  <c r="P90" i="78"/>
  <c r="Q90" i="78"/>
  <c r="R90" i="78"/>
  <c r="S90" i="78"/>
  <c r="T90" i="78"/>
  <c r="U90" i="78"/>
  <c r="V90" i="78"/>
  <c r="W90" i="78"/>
  <c r="X90" i="78"/>
  <c r="Y90" i="78"/>
  <c r="Z90" i="78"/>
  <c r="AA90" i="78"/>
  <c r="D91" i="78"/>
  <c r="E91" i="78"/>
  <c r="F91" i="78"/>
  <c r="G91" i="78"/>
  <c r="H91" i="78"/>
  <c r="I91" i="78"/>
  <c r="J91" i="78"/>
  <c r="K91" i="78"/>
  <c r="L91" i="78"/>
  <c r="M91" i="78"/>
  <c r="N91" i="78"/>
  <c r="O91" i="78"/>
  <c r="P91" i="78"/>
  <c r="Q91" i="78"/>
  <c r="R91" i="78"/>
  <c r="S91" i="78"/>
  <c r="T91" i="78"/>
  <c r="U91" i="78"/>
  <c r="V91" i="78"/>
  <c r="W91" i="78"/>
  <c r="X91" i="78"/>
  <c r="Y91" i="78"/>
  <c r="Z91" i="78"/>
  <c r="AA91" i="78"/>
  <c r="D92" i="78"/>
  <c r="E92" i="78"/>
  <c r="F92" i="78"/>
  <c r="G92" i="78"/>
  <c r="H92" i="78"/>
  <c r="I92" i="78"/>
  <c r="J92" i="78"/>
  <c r="K92" i="78"/>
  <c r="L92" i="78"/>
  <c r="M92" i="78"/>
  <c r="N92" i="78"/>
  <c r="O92" i="78"/>
  <c r="P92" i="78"/>
  <c r="Q92" i="78"/>
  <c r="R92" i="78"/>
  <c r="S92" i="78"/>
  <c r="T92" i="78"/>
  <c r="U92" i="78"/>
  <c r="V92" i="78"/>
  <c r="W92" i="78"/>
  <c r="X92" i="78"/>
  <c r="Y92" i="78"/>
  <c r="Z92" i="78"/>
  <c r="AA92" i="78"/>
  <c r="D93" i="78"/>
  <c r="E93" i="78"/>
  <c r="F93" i="78"/>
  <c r="G93" i="78"/>
  <c r="H93" i="78"/>
  <c r="I93" i="78"/>
  <c r="J93" i="78"/>
  <c r="K93" i="78"/>
  <c r="L93" i="78"/>
  <c r="M93" i="78"/>
  <c r="N93" i="78"/>
  <c r="O93" i="78"/>
  <c r="P93" i="78"/>
  <c r="Q93" i="78"/>
  <c r="R93" i="78"/>
  <c r="S93" i="78"/>
  <c r="T93" i="78"/>
  <c r="U93" i="78"/>
  <c r="V93" i="78"/>
  <c r="W93" i="78"/>
  <c r="X93" i="78"/>
  <c r="Y93" i="78"/>
  <c r="Z93" i="78"/>
  <c r="AA93" i="78"/>
  <c r="D94" i="78"/>
  <c r="E94" i="78"/>
  <c r="F94" i="78"/>
  <c r="G94" i="78"/>
  <c r="H94" i="78"/>
  <c r="I94" i="78"/>
  <c r="J94" i="78"/>
  <c r="K94" i="78"/>
  <c r="L94" i="78"/>
  <c r="M94" i="78"/>
  <c r="N94" i="78"/>
  <c r="O94" i="78"/>
  <c r="P94" i="78"/>
  <c r="Q94" i="78"/>
  <c r="R94" i="78"/>
  <c r="S94" i="78"/>
  <c r="T94" i="78"/>
  <c r="U94" i="78"/>
  <c r="V94" i="78"/>
  <c r="W94" i="78"/>
  <c r="X94" i="78"/>
  <c r="Y94" i="78"/>
  <c r="Z94" i="78"/>
  <c r="AA94" i="78"/>
  <c r="D95" i="78"/>
  <c r="E95" i="78"/>
  <c r="F95" i="78"/>
  <c r="G95" i="78"/>
  <c r="H95" i="78"/>
  <c r="I95" i="78"/>
  <c r="J95" i="78"/>
  <c r="K95" i="78"/>
  <c r="L95" i="78"/>
  <c r="M95" i="78"/>
  <c r="N95" i="78"/>
  <c r="O95" i="78"/>
  <c r="P95" i="78"/>
  <c r="Q95" i="78"/>
  <c r="R95" i="78"/>
  <c r="S95" i="78"/>
  <c r="T95" i="78"/>
  <c r="U95" i="78"/>
  <c r="V95" i="78"/>
  <c r="W95" i="78"/>
  <c r="X95" i="78"/>
  <c r="Y95" i="78"/>
  <c r="Z95" i="78"/>
  <c r="AA95" i="78"/>
  <c r="D96" i="78"/>
  <c r="E96" i="78"/>
  <c r="F96" i="78"/>
  <c r="G96" i="78"/>
  <c r="H96" i="78"/>
  <c r="I96" i="78"/>
  <c r="J96" i="78"/>
  <c r="K96" i="78"/>
  <c r="L96" i="78"/>
  <c r="M96" i="78"/>
  <c r="N96" i="78"/>
  <c r="O96" i="78"/>
  <c r="P96" i="78"/>
  <c r="Q96" i="78"/>
  <c r="R96" i="78"/>
  <c r="S96" i="78"/>
  <c r="T96" i="78"/>
  <c r="U96" i="78"/>
  <c r="V96" i="78"/>
  <c r="W96" i="78"/>
  <c r="X96" i="78"/>
  <c r="Y96" i="78"/>
  <c r="Z96" i="78"/>
  <c r="AA96" i="78"/>
  <c r="D97" i="78"/>
  <c r="E97" i="78"/>
  <c r="F97" i="78"/>
  <c r="G97" i="78"/>
  <c r="H97" i="78"/>
  <c r="I97" i="78"/>
  <c r="J97" i="78"/>
  <c r="K97" i="78"/>
  <c r="L97" i="78"/>
  <c r="M97" i="78"/>
  <c r="N97" i="78"/>
  <c r="O97" i="78"/>
  <c r="P97" i="78"/>
  <c r="Q97" i="78"/>
  <c r="R97" i="78"/>
  <c r="S97" i="78"/>
  <c r="T97" i="78"/>
  <c r="U97" i="78"/>
  <c r="V97" i="78"/>
  <c r="W97" i="78"/>
  <c r="X97" i="78"/>
  <c r="Y97" i="78"/>
  <c r="Z97" i="78"/>
  <c r="AA97" i="78"/>
  <c r="D98" i="78"/>
  <c r="E98" i="78"/>
  <c r="F98" i="78"/>
  <c r="G98" i="78"/>
  <c r="H98" i="78"/>
  <c r="I98" i="78"/>
  <c r="J98" i="78"/>
  <c r="K98" i="78"/>
  <c r="L98" i="78"/>
  <c r="M98" i="78"/>
  <c r="N98" i="78"/>
  <c r="O98" i="78"/>
  <c r="P98" i="78"/>
  <c r="Q98" i="78"/>
  <c r="R98" i="78"/>
  <c r="S98" i="78"/>
  <c r="T98" i="78"/>
  <c r="U98" i="78"/>
  <c r="V98" i="78"/>
  <c r="W98" i="78"/>
  <c r="X98" i="78"/>
  <c r="Y98" i="78"/>
  <c r="Z98" i="78"/>
  <c r="AA98" i="78"/>
  <c r="D99" i="78"/>
  <c r="E99" i="78"/>
  <c r="F99" i="78"/>
  <c r="G99" i="78"/>
  <c r="H99" i="78"/>
  <c r="I99" i="78"/>
  <c r="J99" i="78"/>
  <c r="K99" i="78"/>
  <c r="L99" i="78"/>
  <c r="M99" i="78"/>
  <c r="N99" i="78"/>
  <c r="O99" i="78"/>
  <c r="P99" i="78"/>
  <c r="Q99" i="78"/>
  <c r="R99" i="78"/>
  <c r="S99" i="78"/>
  <c r="T99" i="78"/>
  <c r="U99" i="78"/>
  <c r="V99" i="78"/>
  <c r="W99" i="78"/>
  <c r="X99" i="78"/>
  <c r="Y99" i="78"/>
  <c r="Z99" i="78"/>
  <c r="AA99" i="78"/>
  <c r="D100" i="78"/>
  <c r="E100" i="78"/>
  <c r="F100" i="78"/>
  <c r="G100" i="78"/>
  <c r="H100" i="78"/>
  <c r="I100" i="78"/>
  <c r="J100" i="78"/>
  <c r="K100" i="78"/>
  <c r="L100" i="78"/>
  <c r="M100" i="78"/>
  <c r="N100" i="78"/>
  <c r="O100" i="78"/>
  <c r="P100" i="78"/>
  <c r="Q100" i="78"/>
  <c r="R100" i="78"/>
  <c r="S100" i="78"/>
  <c r="T100" i="78"/>
  <c r="U100" i="78"/>
  <c r="V100" i="78"/>
  <c r="W100" i="78"/>
  <c r="X100" i="78"/>
  <c r="Y100" i="78"/>
  <c r="Z100" i="78"/>
  <c r="AA100" i="78"/>
  <c r="D101" i="78"/>
  <c r="E101" i="78"/>
  <c r="F101" i="78"/>
  <c r="G101" i="78"/>
  <c r="H101" i="78"/>
  <c r="I101" i="78"/>
  <c r="J101" i="78"/>
  <c r="K101" i="78"/>
  <c r="L101" i="78"/>
  <c r="M101" i="78"/>
  <c r="N101" i="78"/>
  <c r="O101" i="78"/>
  <c r="P101" i="78"/>
  <c r="Q101" i="78"/>
  <c r="R101" i="78"/>
  <c r="S101" i="78"/>
  <c r="T101" i="78"/>
  <c r="U101" i="78"/>
  <c r="V101" i="78"/>
  <c r="W101" i="78"/>
  <c r="X101" i="78"/>
  <c r="Y101" i="78"/>
  <c r="Z101" i="78"/>
  <c r="AA101" i="78"/>
  <c r="D102" i="78"/>
  <c r="E102" i="78"/>
  <c r="F102" i="78"/>
  <c r="G102" i="78"/>
  <c r="H102" i="78"/>
  <c r="I102" i="78"/>
  <c r="J102" i="78"/>
  <c r="K102" i="78"/>
  <c r="L102" i="78"/>
  <c r="M102" i="78"/>
  <c r="N102" i="78"/>
  <c r="O102" i="78"/>
  <c r="P102" i="78"/>
  <c r="Q102" i="78"/>
  <c r="R102" i="78"/>
  <c r="S102" i="78"/>
  <c r="T102" i="78"/>
  <c r="U102" i="78"/>
  <c r="V102" i="78"/>
  <c r="W102" i="78"/>
  <c r="X102" i="78"/>
  <c r="Y102" i="78"/>
  <c r="Z102" i="78"/>
  <c r="AA102" i="78"/>
  <c r="D103" i="78"/>
  <c r="E103" i="78"/>
  <c r="F103" i="78"/>
  <c r="G103" i="78"/>
  <c r="H103" i="78"/>
  <c r="I103" i="78"/>
  <c r="J103" i="78"/>
  <c r="K103" i="78"/>
  <c r="L103" i="78"/>
  <c r="M103" i="78"/>
  <c r="N103" i="78"/>
  <c r="O103" i="78"/>
  <c r="P103" i="78"/>
  <c r="Q103" i="78"/>
  <c r="R103" i="78"/>
  <c r="S103" i="78"/>
  <c r="T103" i="78"/>
  <c r="U103" i="78"/>
  <c r="V103" i="78"/>
  <c r="W103" i="78"/>
  <c r="X103" i="78"/>
  <c r="Y103" i="78"/>
  <c r="Z103" i="78"/>
  <c r="AA103" i="78"/>
  <c r="D104" i="78"/>
  <c r="E104" i="78"/>
  <c r="F104" i="78"/>
  <c r="G104" i="78"/>
  <c r="H104" i="78"/>
  <c r="I104" i="78"/>
  <c r="J104" i="78"/>
  <c r="K104" i="78"/>
  <c r="L104" i="78"/>
  <c r="M104" i="78"/>
  <c r="N104" i="78"/>
  <c r="O104" i="78"/>
  <c r="P104" i="78"/>
  <c r="Q104" i="78"/>
  <c r="R104" i="78"/>
  <c r="S104" i="78"/>
  <c r="T104" i="78"/>
  <c r="U104" i="78"/>
  <c r="V104" i="78"/>
  <c r="W104" i="78"/>
  <c r="X104" i="78"/>
  <c r="Y104" i="78"/>
  <c r="Z104" i="78"/>
  <c r="AA104" i="78"/>
  <c r="D105" i="78"/>
  <c r="E105" i="78"/>
  <c r="F105" i="78"/>
  <c r="G105" i="78"/>
  <c r="H105" i="78"/>
  <c r="I105" i="78"/>
  <c r="J105" i="78"/>
  <c r="K105" i="78"/>
  <c r="L105" i="78"/>
  <c r="M105" i="78"/>
  <c r="N105" i="78"/>
  <c r="O105" i="78"/>
  <c r="P105" i="78"/>
  <c r="Q105" i="78"/>
  <c r="R105" i="78"/>
  <c r="S105" i="78"/>
  <c r="T105" i="78"/>
  <c r="U105" i="78"/>
  <c r="V105" i="78"/>
  <c r="W105" i="78"/>
  <c r="X105" i="78"/>
  <c r="Y105" i="78"/>
  <c r="Z105" i="78"/>
  <c r="AA105" i="78"/>
  <c r="D106" i="78"/>
  <c r="E106" i="78"/>
  <c r="F106" i="78"/>
  <c r="G106" i="78"/>
  <c r="H106" i="78"/>
  <c r="I106" i="78"/>
  <c r="J106" i="78"/>
  <c r="K106" i="78"/>
  <c r="L106" i="78"/>
  <c r="M106" i="78"/>
  <c r="N106" i="78"/>
  <c r="O106" i="78"/>
  <c r="P106" i="78"/>
  <c r="Q106" i="78"/>
  <c r="R106" i="78"/>
  <c r="S106" i="78"/>
  <c r="T106" i="78"/>
  <c r="U106" i="78"/>
  <c r="V106" i="78"/>
  <c r="W106" i="78"/>
  <c r="X106" i="78"/>
  <c r="Y106" i="78"/>
  <c r="Z106" i="78"/>
  <c r="AA106" i="78"/>
  <c r="C7" i="78"/>
  <c r="C8" i="78"/>
  <c r="C9" i="78"/>
  <c r="C10" i="78"/>
  <c r="C11" i="78"/>
  <c r="C12" i="78"/>
  <c r="C13" i="78"/>
  <c r="C14" i="78"/>
  <c r="C15" i="78"/>
  <c r="C16" i="78"/>
  <c r="C17" i="78"/>
  <c r="C18" i="78"/>
  <c r="C19" i="78"/>
  <c r="C20" i="78"/>
  <c r="C21" i="78"/>
  <c r="C22" i="78"/>
  <c r="C23" i="78"/>
  <c r="C24" i="78"/>
  <c r="C25" i="78"/>
  <c r="C26" i="78"/>
  <c r="C27" i="78"/>
  <c r="C28" i="78"/>
  <c r="C29" i="78"/>
  <c r="C30" i="78"/>
  <c r="C31" i="78"/>
  <c r="C32" i="78"/>
  <c r="C33" i="78"/>
  <c r="C34" i="78"/>
  <c r="C35" i="78"/>
  <c r="C36" i="78"/>
  <c r="C37" i="78"/>
  <c r="C38" i="78"/>
  <c r="C39" i="78"/>
  <c r="C40" i="78"/>
  <c r="C41" i="78"/>
  <c r="C42" i="78"/>
  <c r="C43" i="78"/>
  <c r="C44" i="78"/>
  <c r="C45" i="78"/>
  <c r="C46" i="78"/>
  <c r="C47" i="78"/>
  <c r="C48" i="78"/>
  <c r="C49" i="78"/>
  <c r="C50" i="78"/>
  <c r="C51" i="78"/>
  <c r="C52" i="78"/>
  <c r="C53" i="78"/>
  <c r="C54" i="78"/>
  <c r="C55" i="78"/>
  <c r="C56" i="78"/>
  <c r="C57" i="78"/>
  <c r="C58" i="78"/>
  <c r="C59" i="78"/>
  <c r="C60" i="78"/>
  <c r="C61" i="78"/>
  <c r="C62" i="78"/>
  <c r="C63" i="78"/>
  <c r="C64" i="78"/>
  <c r="C65" i="78"/>
  <c r="C66" i="78"/>
  <c r="C67" i="78"/>
  <c r="C68" i="78"/>
  <c r="C69" i="78"/>
  <c r="C70" i="78"/>
  <c r="C71" i="78"/>
  <c r="C72" i="78"/>
  <c r="C73" i="78"/>
  <c r="C74" i="78"/>
  <c r="C75" i="78"/>
  <c r="C76" i="78"/>
  <c r="C77" i="78"/>
  <c r="C78" i="78"/>
  <c r="C79" i="78"/>
  <c r="C80" i="78"/>
  <c r="C81" i="78"/>
  <c r="C82" i="78"/>
  <c r="C83" i="78"/>
  <c r="C84" i="78"/>
  <c r="C85" i="78"/>
  <c r="C86" i="78"/>
  <c r="C87" i="78"/>
  <c r="C88" i="78"/>
  <c r="C89" i="78"/>
  <c r="C90" i="78"/>
  <c r="C91" i="78"/>
  <c r="C92" i="78"/>
  <c r="C93" i="78"/>
  <c r="C94" i="78"/>
  <c r="C95" i="78"/>
  <c r="C96" i="78"/>
  <c r="C97" i="78"/>
  <c r="C98" i="78"/>
  <c r="C99" i="78"/>
  <c r="C100" i="78"/>
  <c r="C101" i="78"/>
  <c r="C102" i="78"/>
  <c r="C103" i="78"/>
  <c r="C104" i="78"/>
  <c r="C105" i="78"/>
  <c r="C106" i="78"/>
  <c r="C107" i="78"/>
  <c r="C6" i="78"/>
  <c r="C6" i="77"/>
  <c r="D6" i="77"/>
  <c r="E6" i="77"/>
  <c r="F6" i="77"/>
  <c r="G6" i="77"/>
  <c r="H6" i="77"/>
  <c r="I6" i="77"/>
  <c r="J6" i="77"/>
  <c r="K6" i="77"/>
  <c r="L6" i="77"/>
  <c r="M6" i="77"/>
  <c r="N6" i="77"/>
  <c r="O6" i="77"/>
  <c r="P6" i="77"/>
  <c r="Q6" i="77"/>
  <c r="R6" i="77"/>
  <c r="S6" i="77"/>
  <c r="T6" i="77"/>
  <c r="U6" i="77"/>
  <c r="V6" i="77"/>
  <c r="W6" i="77"/>
  <c r="X6" i="77"/>
  <c r="Y6" i="77"/>
  <c r="Z6" i="77"/>
  <c r="AA6" i="77"/>
  <c r="D7" i="77"/>
  <c r="E7" i="77"/>
  <c r="F7" i="77"/>
  <c r="G7" i="77"/>
  <c r="H7" i="77"/>
  <c r="I7" i="77"/>
  <c r="J7" i="77"/>
  <c r="K7" i="77"/>
  <c r="L7" i="77"/>
  <c r="M7" i="77"/>
  <c r="N7" i="77"/>
  <c r="O7" i="77"/>
  <c r="P7" i="77"/>
  <c r="Q7" i="77"/>
  <c r="R7" i="77"/>
  <c r="S7" i="77"/>
  <c r="T7" i="77"/>
  <c r="U7" i="77"/>
  <c r="V7" i="77"/>
  <c r="W7" i="77"/>
  <c r="X7" i="77"/>
  <c r="Y7" i="77"/>
  <c r="Z7" i="77"/>
  <c r="AA7" i="77"/>
  <c r="D8" i="77"/>
  <c r="E8" i="77"/>
  <c r="F8" i="77"/>
  <c r="G8" i="77"/>
  <c r="H8" i="77"/>
  <c r="I8" i="77"/>
  <c r="J8" i="77"/>
  <c r="K8" i="77"/>
  <c r="L8" i="77"/>
  <c r="M8" i="77"/>
  <c r="N8" i="77"/>
  <c r="O8" i="77"/>
  <c r="P8" i="77"/>
  <c r="Q8" i="77"/>
  <c r="R8" i="77"/>
  <c r="S8" i="77"/>
  <c r="T8" i="77"/>
  <c r="U8" i="77"/>
  <c r="V8" i="77"/>
  <c r="W8" i="77"/>
  <c r="X8" i="77"/>
  <c r="Y8" i="77"/>
  <c r="Z8" i="77"/>
  <c r="AA8" i="77"/>
  <c r="D9" i="77"/>
  <c r="E9" i="77"/>
  <c r="F9" i="77"/>
  <c r="G9" i="77"/>
  <c r="H9" i="77"/>
  <c r="I9" i="77"/>
  <c r="J9" i="77"/>
  <c r="K9" i="77"/>
  <c r="L9" i="77"/>
  <c r="M9" i="77"/>
  <c r="N9" i="77"/>
  <c r="O9" i="77"/>
  <c r="P9" i="77"/>
  <c r="Q9" i="77"/>
  <c r="R9" i="77"/>
  <c r="S9" i="77"/>
  <c r="T9" i="77"/>
  <c r="U9" i="77"/>
  <c r="V9" i="77"/>
  <c r="W9" i="77"/>
  <c r="X9" i="77"/>
  <c r="Y9" i="77"/>
  <c r="Z9" i="77"/>
  <c r="AA9" i="77"/>
  <c r="D10" i="77"/>
  <c r="E10" i="77"/>
  <c r="F10" i="77"/>
  <c r="G10" i="77"/>
  <c r="H10" i="77"/>
  <c r="I10" i="77"/>
  <c r="J10" i="77"/>
  <c r="K10" i="77"/>
  <c r="L10" i="77"/>
  <c r="M10" i="77"/>
  <c r="N10" i="77"/>
  <c r="O10" i="77"/>
  <c r="P10" i="77"/>
  <c r="Q10" i="77"/>
  <c r="R10" i="77"/>
  <c r="S10" i="77"/>
  <c r="T10" i="77"/>
  <c r="U10" i="77"/>
  <c r="V10" i="77"/>
  <c r="W10" i="77"/>
  <c r="X10" i="77"/>
  <c r="Y10" i="77"/>
  <c r="Z10" i="77"/>
  <c r="AA10" i="77"/>
  <c r="D11" i="77"/>
  <c r="E11" i="77"/>
  <c r="F11" i="77"/>
  <c r="G11" i="77"/>
  <c r="H11" i="77"/>
  <c r="I11" i="77"/>
  <c r="J11" i="77"/>
  <c r="K11" i="77"/>
  <c r="L11" i="77"/>
  <c r="M11" i="77"/>
  <c r="N11" i="77"/>
  <c r="O11" i="77"/>
  <c r="P11" i="77"/>
  <c r="Q11" i="77"/>
  <c r="R11" i="77"/>
  <c r="S11" i="77"/>
  <c r="T11" i="77"/>
  <c r="U11" i="77"/>
  <c r="V11" i="77"/>
  <c r="W11" i="77"/>
  <c r="X11" i="77"/>
  <c r="Y11" i="77"/>
  <c r="Z11" i="77"/>
  <c r="AA11" i="77"/>
  <c r="D12" i="77"/>
  <c r="E12" i="77"/>
  <c r="F12" i="77"/>
  <c r="G12" i="77"/>
  <c r="H12" i="77"/>
  <c r="I12" i="77"/>
  <c r="J12" i="77"/>
  <c r="K12" i="77"/>
  <c r="L12" i="77"/>
  <c r="M12" i="77"/>
  <c r="N12" i="77"/>
  <c r="O12" i="77"/>
  <c r="P12" i="77"/>
  <c r="Q12" i="77"/>
  <c r="R12" i="77"/>
  <c r="S12" i="77"/>
  <c r="T12" i="77"/>
  <c r="U12" i="77"/>
  <c r="V12" i="77"/>
  <c r="W12" i="77"/>
  <c r="X12" i="77"/>
  <c r="Y12" i="77"/>
  <c r="Z12" i="77"/>
  <c r="AA12" i="77"/>
  <c r="D13" i="77"/>
  <c r="E13" i="77"/>
  <c r="F13" i="77"/>
  <c r="G13" i="77"/>
  <c r="H13" i="77"/>
  <c r="I13" i="77"/>
  <c r="J13" i="77"/>
  <c r="K13" i="77"/>
  <c r="L13" i="77"/>
  <c r="M13" i="77"/>
  <c r="N13" i="77"/>
  <c r="O13" i="77"/>
  <c r="P13" i="77"/>
  <c r="Q13" i="77"/>
  <c r="R13" i="77"/>
  <c r="S13" i="77"/>
  <c r="T13" i="77"/>
  <c r="U13" i="77"/>
  <c r="V13" i="77"/>
  <c r="W13" i="77"/>
  <c r="X13" i="77"/>
  <c r="Y13" i="77"/>
  <c r="Z13" i="77"/>
  <c r="AA13" i="77"/>
  <c r="D14" i="77"/>
  <c r="E14" i="77"/>
  <c r="F14" i="77"/>
  <c r="G14" i="77"/>
  <c r="H14" i="77"/>
  <c r="I14" i="77"/>
  <c r="J14" i="77"/>
  <c r="K14" i="77"/>
  <c r="L14" i="77"/>
  <c r="M14" i="77"/>
  <c r="N14" i="77"/>
  <c r="O14" i="77"/>
  <c r="P14" i="77"/>
  <c r="Q14" i="77"/>
  <c r="R14" i="77"/>
  <c r="S14" i="77"/>
  <c r="T14" i="77"/>
  <c r="U14" i="77"/>
  <c r="V14" i="77"/>
  <c r="W14" i="77"/>
  <c r="X14" i="77"/>
  <c r="Y14" i="77"/>
  <c r="Z14" i="77"/>
  <c r="AA14" i="77"/>
  <c r="D15" i="77"/>
  <c r="E15" i="77"/>
  <c r="F15" i="77"/>
  <c r="G15" i="77"/>
  <c r="H15" i="77"/>
  <c r="I15" i="77"/>
  <c r="J15" i="77"/>
  <c r="K15" i="77"/>
  <c r="L15" i="77"/>
  <c r="M15" i="77"/>
  <c r="N15" i="77"/>
  <c r="O15" i="77"/>
  <c r="P15" i="77"/>
  <c r="Q15" i="77"/>
  <c r="R15" i="77"/>
  <c r="S15" i="77"/>
  <c r="T15" i="77"/>
  <c r="U15" i="77"/>
  <c r="V15" i="77"/>
  <c r="W15" i="77"/>
  <c r="X15" i="77"/>
  <c r="Y15" i="77"/>
  <c r="Z15" i="77"/>
  <c r="AA15" i="77"/>
  <c r="D16" i="77"/>
  <c r="E16" i="77"/>
  <c r="F16" i="77"/>
  <c r="G16" i="77"/>
  <c r="H16" i="77"/>
  <c r="I16" i="77"/>
  <c r="J16" i="77"/>
  <c r="K16" i="77"/>
  <c r="L16" i="77"/>
  <c r="M16" i="77"/>
  <c r="N16" i="77"/>
  <c r="O16" i="77"/>
  <c r="P16" i="77"/>
  <c r="Q16" i="77"/>
  <c r="R16" i="77"/>
  <c r="S16" i="77"/>
  <c r="T16" i="77"/>
  <c r="U16" i="77"/>
  <c r="V16" i="77"/>
  <c r="W16" i="77"/>
  <c r="X16" i="77"/>
  <c r="Y16" i="77"/>
  <c r="Z16" i="77"/>
  <c r="AA16" i="77"/>
  <c r="D17" i="77"/>
  <c r="E17" i="77"/>
  <c r="F17" i="77"/>
  <c r="G17" i="77"/>
  <c r="H17" i="77"/>
  <c r="I17" i="77"/>
  <c r="J17" i="77"/>
  <c r="K17" i="77"/>
  <c r="L17" i="77"/>
  <c r="M17" i="77"/>
  <c r="N17" i="77"/>
  <c r="O17" i="77"/>
  <c r="P17" i="77"/>
  <c r="Q17" i="77"/>
  <c r="R17" i="77"/>
  <c r="S17" i="77"/>
  <c r="T17" i="77"/>
  <c r="U17" i="77"/>
  <c r="V17" i="77"/>
  <c r="W17" i="77"/>
  <c r="X17" i="77"/>
  <c r="Y17" i="77"/>
  <c r="Z17" i="77"/>
  <c r="AA17" i="77"/>
  <c r="D18" i="77"/>
  <c r="E18" i="77"/>
  <c r="F18" i="77"/>
  <c r="G18" i="77"/>
  <c r="H18" i="77"/>
  <c r="I18" i="77"/>
  <c r="J18" i="77"/>
  <c r="K18" i="77"/>
  <c r="L18" i="77"/>
  <c r="M18" i="77"/>
  <c r="N18" i="77"/>
  <c r="O18" i="77"/>
  <c r="P18" i="77"/>
  <c r="Q18" i="77"/>
  <c r="R18" i="77"/>
  <c r="S18" i="77"/>
  <c r="T18" i="77"/>
  <c r="U18" i="77"/>
  <c r="V18" i="77"/>
  <c r="W18" i="77"/>
  <c r="X18" i="77"/>
  <c r="Y18" i="77"/>
  <c r="Z18" i="77"/>
  <c r="AA18" i="77"/>
  <c r="D19" i="77"/>
  <c r="E19" i="77"/>
  <c r="F19" i="77"/>
  <c r="G19" i="77"/>
  <c r="H19" i="77"/>
  <c r="I19" i="77"/>
  <c r="J19" i="77"/>
  <c r="K19" i="77"/>
  <c r="L19" i="77"/>
  <c r="M19" i="77"/>
  <c r="N19" i="77"/>
  <c r="O19" i="77"/>
  <c r="P19" i="77"/>
  <c r="Q19" i="77"/>
  <c r="R19" i="77"/>
  <c r="S19" i="77"/>
  <c r="T19" i="77"/>
  <c r="U19" i="77"/>
  <c r="V19" i="77"/>
  <c r="W19" i="77"/>
  <c r="X19" i="77"/>
  <c r="Y19" i="77"/>
  <c r="Z19" i="77"/>
  <c r="AA19" i="77"/>
  <c r="D20" i="77"/>
  <c r="E20" i="77"/>
  <c r="F20" i="77"/>
  <c r="G20" i="77"/>
  <c r="H20" i="77"/>
  <c r="I20" i="77"/>
  <c r="J20" i="77"/>
  <c r="K20" i="77"/>
  <c r="L20" i="77"/>
  <c r="M20" i="77"/>
  <c r="N20" i="77"/>
  <c r="O20" i="77"/>
  <c r="P20" i="77"/>
  <c r="Q20" i="77"/>
  <c r="R20" i="77"/>
  <c r="S20" i="77"/>
  <c r="T20" i="77"/>
  <c r="U20" i="77"/>
  <c r="V20" i="77"/>
  <c r="W20" i="77"/>
  <c r="X20" i="77"/>
  <c r="Y20" i="77"/>
  <c r="Z20" i="77"/>
  <c r="AA20" i="77"/>
  <c r="D21" i="77"/>
  <c r="E21" i="77"/>
  <c r="F21" i="77"/>
  <c r="G21" i="77"/>
  <c r="H21" i="77"/>
  <c r="I21" i="77"/>
  <c r="J21" i="77"/>
  <c r="K21" i="77"/>
  <c r="L21" i="77"/>
  <c r="M21" i="77"/>
  <c r="N21" i="77"/>
  <c r="O21" i="77"/>
  <c r="P21" i="77"/>
  <c r="Q21" i="77"/>
  <c r="R21" i="77"/>
  <c r="S21" i="77"/>
  <c r="T21" i="77"/>
  <c r="U21" i="77"/>
  <c r="V21" i="77"/>
  <c r="W21" i="77"/>
  <c r="X21" i="77"/>
  <c r="Y21" i="77"/>
  <c r="Z21" i="77"/>
  <c r="AA21" i="77"/>
  <c r="D22" i="77"/>
  <c r="E22" i="77"/>
  <c r="F22" i="77"/>
  <c r="G22" i="77"/>
  <c r="H22" i="77"/>
  <c r="I22" i="77"/>
  <c r="J22" i="77"/>
  <c r="K22" i="77"/>
  <c r="L22" i="77"/>
  <c r="M22" i="77"/>
  <c r="N22" i="77"/>
  <c r="O22" i="77"/>
  <c r="P22" i="77"/>
  <c r="Q22" i="77"/>
  <c r="R22" i="77"/>
  <c r="S22" i="77"/>
  <c r="T22" i="77"/>
  <c r="U22" i="77"/>
  <c r="V22" i="77"/>
  <c r="W22" i="77"/>
  <c r="X22" i="77"/>
  <c r="Y22" i="77"/>
  <c r="Z22" i="77"/>
  <c r="AA22" i="77"/>
  <c r="D23" i="77"/>
  <c r="E23" i="77"/>
  <c r="F23" i="77"/>
  <c r="G23" i="77"/>
  <c r="H23" i="77"/>
  <c r="I23" i="77"/>
  <c r="J23" i="77"/>
  <c r="K23" i="77"/>
  <c r="L23" i="77"/>
  <c r="M23" i="77"/>
  <c r="N23" i="77"/>
  <c r="O23" i="77"/>
  <c r="P23" i="77"/>
  <c r="Q23" i="77"/>
  <c r="R23" i="77"/>
  <c r="S23" i="77"/>
  <c r="T23" i="77"/>
  <c r="U23" i="77"/>
  <c r="V23" i="77"/>
  <c r="W23" i="77"/>
  <c r="X23" i="77"/>
  <c r="Y23" i="77"/>
  <c r="Z23" i="77"/>
  <c r="AA23" i="77"/>
  <c r="D24" i="77"/>
  <c r="E24" i="77"/>
  <c r="F24" i="77"/>
  <c r="G24" i="77"/>
  <c r="H24" i="77"/>
  <c r="I24" i="77"/>
  <c r="J24" i="77"/>
  <c r="K24" i="77"/>
  <c r="L24" i="77"/>
  <c r="M24" i="77"/>
  <c r="N24" i="77"/>
  <c r="O24" i="77"/>
  <c r="P24" i="77"/>
  <c r="Q24" i="77"/>
  <c r="R24" i="77"/>
  <c r="S24" i="77"/>
  <c r="T24" i="77"/>
  <c r="U24" i="77"/>
  <c r="V24" i="77"/>
  <c r="W24" i="77"/>
  <c r="X24" i="77"/>
  <c r="Y24" i="77"/>
  <c r="Z24" i="77"/>
  <c r="AA24" i="77"/>
  <c r="D25" i="77"/>
  <c r="E25" i="77"/>
  <c r="F25" i="77"/>
  <c r="G25" i="77"/>
  <c r="H25" i="77"/>
  <c r="I25" i="77"/>
  <c r="J25" i="77"/>
  <c r="K25" i="77"/>
  <c r="L25" i="77"/>
  <c r="M25" i="77"/>
  <c r="N25" i="77"/>
  <c r="O25" i="77"/>
  <c r="P25" i="77"/>
  <c r="Q25" i="77"/>
  <c r="R25" i="77"/>
  <c r="S25" i="77"/>
  <c r="T25" i="77"/>
  <c r="U25" i="77"/>
  <c r="V25" i="77"/>
  <c r="W25" i="77"/>
  <c r="X25" i="77"/>
  <c r="Y25" i="77"/>
  <c r="Z25" i="77"/>
  <c r="AA25" i="77"/>
  <c r="D26" i="77"/>
  <c r="E26" i="77"/>
  <c r="F26" i="77"/>
  <c r="G26" i="77"/>
  <c r="H26" i="77"/>
  <c r="I26" i="77"/>
  <c r="J26" i="77"/>
  <c r="K26" i="77"/>
  <c r="L26" i="77"/>
  <c r="M26" i="77"/>
  <c r="N26" i="77"/>
  <c r="O26" i="77"/>
  <c r="P26" i="77"/>
  <c r="Q26" i="77"/>
  <c r="R26" i="77"/>
  <c r="S26" i="77"/>
  <c r="T26" i="77"/>
  <c r="U26" i="77"/>
  <c r="V26" i="77"/>
  <c r="W26" i="77"/>
  <c r="X26" i="77"/>
  <c r="Y26" i="77"/>
  <c r="Z26" i="77"/>
  <c r="AA26" i="77"/>
  <c r="D27" i="77"/>
  <c r="E27" i="77"/>
  <c r="F27" i="77"/>
  <c r="G27" i="77"/>
  <c r="H27" i="77"/>
  <c r="I27" i="77"/>
  <c r="J27" i="77"/>
  <c r="K27" i="77"/>
  <c r="L27" i="77"/>
  <c r="M27" i="77"/>
  <c r="N27" i="77"/>
  <c r="O27" i="77"/>
  <c r="P27" i="77"/>
  <c r="Q27" i="77"/>
  <c r="R27" i="77"/>
  <c r="S27" i="77"/>
  <c r="T27" i="77"/>
  <c r="U27" i="77"/>
  <c r="V27" i="77"/>
  <c r="W27" i="77"/>
  <c r="X27" i="77"/>
  <c r="Y27" i="77"/>
  <c r="Z27" i="77"/>
  <c r="AA27" i="77"/>
  <c r="D28" i="77"/>
  <c r="E28" i="77"/>
  <c r="F28" i="77"/>
  <c r="G28" i="77"/>
  <c r="H28" i="77"/>
  <c r="I28" i="77"/>
  <c r="J28" i="77"/>
  <c r="K28" i="77"/>
  <c r="L28" i="77"/>
  <c r="M28" i="77"/>
  <c r="N28" i="77"/>
  <c r="O28" i="77"/>
  <c r="P28" i="77"/>
  <c r="Q28" i="77"/>
  <c r="R28" i="77"/>
  <c r="S28" i="77"/>
  <c r="T28" i="77"/>
  <c r="U28" i="77"/>
  <c r="V28" i="77"/>
  <c r="W28" i="77"/>
  <c r="X28" i="77"/>
  <c r="Y28" i="77"/>
  <c r="Z28" i="77"/>
  <c r="AA28" i="77"/>
  <c r="D29" i="77"/>
  <c r="E29" i="77"/>
  <c r="F29" i="77"/>
  <c r="G29" i="77"/>
  <c r="H29" i="77"/>
  <c r="I29" i="77"/>
  <c r="J29" i="77"/>
  <c r="K29" i="77"/>
  <c r="L29" i="77"/>
  <c r="M29" i="77"/>
  <c r="N29" i="77"/>
  <c r="O29" i="77"/>
  <c r="P29" i="77"/>
  <c r="Q29" i="77"/>
  <c r="R29" i="77"/>
  <c r="S29" i="77"/>
  <c r="T29" i="77"/>
  <c r="U29" i="77"/>
  <c r="V29" i="77"/>
  <c r="W29" i="77"/>
  <c r="X29" i="77"/>
  <c r="Y29" i="77"/>
  <c r="Z29" i="77"/>
  <c r="AA29" i="77"/>
  <c r="D30" i="77"/>
  <c r="E30" i="77"/>
  <c r="F30" i="77"/>
  <c r="G30" i="77"/>
  <c r="H30" i="77"/>
  <c r="I30" i="77"/>
  <c r="J30" i="77"/>
  <c r="K30" i="77"/>
  <c r="L30" i="77"/>
  <c r="M30" i="77"/>
  <c r="N30" i="77"/>
  <c r="O30" i="77"/>
  <c r="P30" i="77"/>
  <c r="Q30" i="77"/>
  <c r="R30" i="77"/>
  <c r="S30" i="77"/>
  <c r="T30" i="77"/>
  <c r="U30" i="77"/>
  <c r="V30" i="77"/>
  <c r="W30" i="77"/>
  <c r="X30" i="77"/>
  <c r="Y30" i="77"/>
  <c r="Z30" i="77"/>
  <c r="AA30" i="77"/>
  <c r="D31" i="77"/>
  <c r="E31" i="77"/>
  <c r="F31" i="77"/>
  <c r="G31" i="77"/>
  <c r="H31" i="77"/>
  <c r="I31" i="77"/>
  <c r="J31" i="77"/>
  <c r="K31" i="77"/>
  <c r="L31" i="77"/>
  <c r="M31" i="77"/>
  <c r="N31" i="77"/>
  <c r="O31" i="77"/>
  <c r="P31" i="77"/>
  <c r="Q31" i="77"/>
  <c r="R31" i="77"/>
  <c r="S31" i="77"/>
  <c r="T31" i="77"/>
  <c r="U31" i="77"/>
  <c r="V31" i="77"/>
  <c r="W31" i="77"/>
  <c r="X31" i="77"/>
  <c r="Y31" i="77"/>
  <c r="Z31" i="77"/>
  <c r="AA31" i="77"/>
  <c r="D32" i="77"/>
  <c r="E32" i="77"/>
  <c r="F32" i="77"/>
  <c r="G32" i="77"/>
  <c r="H32" i="77"/>
  <c r="I32" i="77"/>
  <c r="J32" i="77"/>
  <c r="K32" i="77"/>
  <c r="L32" i="77"/>
  <c r="M32" i="77"/>
  <c r="N32" i="77"/>
  <c r="O32" i="77"/>
  <c r="P32" i="77"/>
  <c r="Q32" i="77"/>
  <c r="R32" i="77"/>
  <c r="S32" i="77"/>
  <c r="T32" i="77"/>
  <c r="U32" i="77"/>
  <c r="V32" i="77"/>
  <c r="W32" i="77"/>
  <c r="X32" i="77"/>
  <c r="Y32" i="77"/>
  <c r="Z32" i="77"/>
  <c r="AA32" i="77"/>
  <c r="D33" i="77"/>
  <c r="E33" i="77"/>
  <c r="F33" i="77"/>
  <c r="G33" i="77"/>
  <c r="H33" i="77"/>
  <c r="I33" i="77"/>
  <c r="J33" i="77"/>
  <c r="K33" i="77"/>
  <c r="L33" i="77"/>
  <c r="M33" i="77"/>
  <c r="N33" i="77"/>
  <c r="O33" i="77"/>
  <c r="P33" i="77"/>
  <c r="Q33" i="77"/>
  <c r="R33" i="77"/>
  <c r="S33" i="77"/>
  <c r="T33" i="77"/>
  <c r="U33" i="77"/>
  <c r="V33" i="77"/>
  <c r="W33" i="77"/>
  <c r="X33" i="77"/>
  <c r="Y33" i="77"/>
  <c r="Z33" i="77"/>
  <c r="AA33" i="77"/>
  <c r="D34" i="77"/>
  <c r="E34" i="77"/>
  <c r="F34" i="77"/>
  <c r="G34" i="77"/>
  <c r="H34" i="77"/>
  <c r="I34" i="77"/>
  <c r="J34" i="77"/>
  <c r="K34" i="77"/>
  <c r="L34" i="77"/>
  <c r="M34" i="77"/>
  <c r="N34" i="77"/>
  <c r="O34" i="77"/>
  <c r="P34" i="77"/>
  <c r="Q34" i="77"/>
  <c r="R34" i="77"/>
  <c r="S34" i="77"/>
  <c r="T34" i="77"/>
  <c r="U34" i="77"/>
  <c r="V34" i="77"/>
  <c r="W34" i="77"/>
  <c r="X34" i="77"/>
  <c r="Y34" i="77"/>
  <c r="Z34" i="77"/>
  <c r="AA34" i="77"/>
  <c r="D35" i="77"/>
  <c r="E35" i="77"/>
  <c r="F35" i="77"/>
  <c r="G35" i="77"/>
  <c r="H35" i="77"/>
  <c r="I35" i="77"/>
  <c r="J35" i="77"/>
  <c r="K35" i="77"/>
  <c r="L35" i="77"/>
  <c r="M35" i="77"/>
  <c r="N35" i="77"/>
  <c r="O35" i="77"/>
  <c r="P35" i="77"/>
  <c r="Q35" i="77"/>
  <c r="R35" i="77"/>
  <c r="S35" i="77"/>
  <c r="T35" i="77"/>
  <c r="U35" i="77"/>
  <c r="V35" i="77"/>
  <c r="W35" i="77"/>
  <c r="X35" i="77"/>
  <c r="Y35" i="77"/>
  <c r="Z35" i="77"/>
  <c r="AA35" i="77"/>
  <c r="D36" i="77"/>
  <c r="E36" i="77"/>
  <c r="F36" i="77"/>
  <c r="G36" i="77"/>
  <c r="H36" i="77"/>
  <c r="I36" i="77"/>
  <c r="J36" i="77"/>
  <c r="K36" i="77"/>
  <c r="L36" i="77"/>
  <c r="M36" i="77"/>
  <c r="N36" i="77"/>
  <c r="O36" i="77"/>
  <c r="P36" i="77"/>
  <c r="Q36" i="77"/>
  <c r="R36" i="77"/>
  <c r="S36" i="77"/>
  <c r="T36" i="77"/>
  <c r="U36" i="77"/>
  <c r="V36" i="77"/>
  <c r="W36" i="77"/>
  <c r="X36" i="77"/>
  <c r="Y36" i="77"/>
  <c r="Z36" i="77"/>
  <c r="AA36" i="77"/>
  <c r="D37" i="77"/>
  <c r="E37" i="77"/>
  <c r="F37" i="77"/>
  <c r="G37" i="77"/>
  <c r="H37" i="77"/>
  <c r="I37" i="77"/>
  <c r="J37" i="77"/>
  <c r="K37" i="77"/>
  <c r="L37" i="77"/>
  <c r="M37" i="77"/>
  <c r="N37" i="77"/>
  <c r="O37" i="77"/>
  <c r="P37" i="77"/>
  <c r="Q37" i="77"/>
  <c r="R37" i="77"/>
  <c r="S37" i="77"/>
  <c r="T37" i="77"/>
  <c r="U37" i="77"/>
  <c r="V37" i="77"/>
  <c r="W37" i="77"/>
  <c r="X37" i="77"/>
  <c r="Y37" i="77"/>
  <c r="Z37" i="77"/>
  <c r="AA37" i="77"/>
  <c r="D38" i="77"/>
  <c r="E38" i="77"/>
  <c r="F38" i="77"/>
  <c r="G38" i="77"/>
  <c r="H38" i="77"/>
  <c r="I38" i="77"/>
  <c r="J38" i="77"/>
  <c r="K38" i="77"/>
  <c r="L38" i="77"/>
  <c r="M38" i="77"/>
  <c r="N38" i="77"/>
  <c r="O38" i="77"/>
  <c r="P38" i="77"/>
  <c r="Q38" i="77"/>
  <c r="R38" i="77"/>
  <c r="S38" i="77"/>
  <c r="T38" i="77"/>
  <c r="U38" i="77"/>
  <c r="V38" i="77"/>
  <c r="W38" i="77"/>
  <c r="X38" i="77"/>
  <c r="Y38" i="77"/>
  <c r="Z38" i="77"/>
  <c r="AA38" i="77"/>
  <c r="D39" i="77"/>
  <c r="E39" i="77"/>
  <c r="F39" i="77"/>
  <c r="G39" i="77"/>
  <c r="H39" i="77"/>
  <c r="I39" i="77"/>
  <c r="J39" i="77"/>
  <c r="K39" i="77"/>
  <c r="L39" i="77"/>
  <c r="M39" i="77"/>
  <c r="N39" i="77"/>
  <c r="O39" i="77"/>
  <c r="P39" i="77"/>
  <c r="Q39" i="77"/>
  <c r="R39" i="77"/>
  <c r="S39" i="77"/>
  <c r="T39" i="77"/>
  <c r="U39" i="77"/>
  <c r="V39" i="77"/>
  <c r="W39" i="77"/>
  <c r="X39" i="77"/>
  <c r="Y39" i="77"/>
  <c r="Z39" i="77"/>
  <c r="AA39" i="77"/>
  <c r="D40" i="77"/>
  <c r="E40" i="77"/>
  <c r="F40" i="77"/>
  <c r="G40" i="77"/>
  <c r="H40" i="77"/>
  <c r="I40" i="77"/>
  <c r="J40" i="77"/>
  <c r="K40" i="77"/>
  <c r="L40" i="77"/>
  <c r="M40" i="77"/>
  <c r="N40" i="77"/>
  <c r="O40" i="77"/>
  <c r="P40" i="77"/>
  <c r="Q40" i="77"/>
  <c r="R40" i="77"/>
  <c r="S40" i="77"/>
  <c r="T40" i="77"/>
  <c r="U40" i="77"/>
  <c r="V40" i="77"/>
  <c r="W40" i="77"/>
  <c r="X40" i="77"/>
  <c r="Y40" i="77"/>
  <c r="Z40" i="77"/>
  <c r="AA40" i="77"/>
  <c r="D41" i="77"/>
  <c r="E41" i="77"/>
  <c r="F41" i="77"/>
  <c r="G41" i="77"/>
  <c r="H41" i="77"/>
  <c r="I41" i="77"/>
  <c r="J41" i="77"/>
  <c r="K41" i="77"/>
  <c r="L41" i="77"/>
  <c r="M41" i="77"/>
  <c r="N41" i="77"/>
  <c r="O41" i="77"/>
  <c r="P41" i="77"/>
  <c r="Q41" i="77"/>
  <c r="R41" i="77"/>
  <c r="S41" i="77"/>
  <c r="T41" i="77"/>
  <c r="U41" i="77"/>
  <c r="V41" i="77"/>
  <c r="W41" i="77"/>
  <c r="X41" i="77"/>
  <c r="Y41" i="77"/>
  <c r="Z41" i="77"/>
  <c r="AA41" i="77"/>
  <c r="D42" i="77"/>
  <c r="E42" i="77"/>
  <c r="F42" i="77"/>
  <c r="G42" i="77"/>
  <c r="H42" i="77"/>
  <c r="I42" i="77"/>
  <c r="J42" i="77"/>
  <c r="K42" i="77"/>
  <c r="L42" i="77"/>
  <c r="M42" i="77"/>
  <c r="N42" i="77"/>
  <c r="O42" i="77"/>
  <c r="P42" i="77"/>
  <c r="Q42" i="77"/>
  <c r="R42" i="77"/>
  <c r="S42" i="77"/>
  <c r="T42" i="77"/>
  <c r="U42" i="77"/>
  <c r="V42" i="77"/>
  <c r="W42" i="77"/>
  <c r="X42" i="77"/>
  <c r="Y42" i="77"/>
  <c r="Z42" i="77"/>
  <c r="AA42" i="77"/>
  <c r="D43" i="77"/>
  <c r="E43" i="77"/>
  <c r="F43" i="77"/>
  <c r="G43" i="77"/>
  <c r="H43" i="77"/>
  <c r="I43" i="77"/>
  <c r="J43" i="77"/>
  <c r="K43" i="77"/>
  <c r="L43" i="77"/>
  <c r="M43" i="77"/>
  <c r="N43" i="77"/>
  <c r="O43" i="77"/>
  <c r="P43" i="77"/>
  <c r="Q43" i="77"/>
  <c r="R43" i="77"/>
  <c r="S43" i="77"/>
  <c r="T43" i="77"/>
  <c r="U43" i="77"/>
  <c r="V43" i="77"/>
  <c r="W43" i="77"/>
  <c r="X43" i="77"/>
  <c r="Y43" i="77"/>
  <c r="Z43" i="77"/>
  <c r="AA43" i="77"/>
  <c r="D44" i="77"/>
  <c r="E44" i="77"/>
  <c r="F44" i="77"/>
  <c r="G44" i="77"/>
  <c r="H44" i="77"/>
  <c r="I44" i="77"/>
  <c r="J44" i="77"/>
  <c r="K44" i="77"/>
  <c r="L44" i="77"/>
  <c r="M44" i="77"/>
  <c r="N44" i="77"/>
  <c r="O44" i="77"/>
  <c r="P44" i="77"/>
  <c r="Q44" i="77"/>
  <c r="R44" i="77"/>
  <c r="S44" i="77"/>
  <c r="T44" i="77"/>
  <c r="U44" i="77"/>
  <c r="V44" i="77"/>
  <c r="W44" i="77"/>
  <c r="X44" i="77"/>
  <c r="Y44" i="77"/>
  <c r="Z44" i="77"/>
  <c r="AA44" i="77"/>
  <c r="D45" i="77"/>
  <c r="E45" i="77"/>
  <c r="F45" i="77"/>
  <c r="G45" i="77"/>
  <c r="H45" i="77"/>
  <c r="I45" i="77"/>
  <c r="J45" i="77"/>
  <c r="K45" i="77"/>
  <c r="L45" i="77"/>
  <c r="M45" i="77"/>
  <c r="N45" i="77"/>
  <c r="O45" i="77"/>
  <c r="P45" i="77"/>
  <c r="Q45" i="77"/>
  <c r="R45" i="77"/>
  <c r="S45" i="77"/>
  <c r="T45" i="77"/>
  <c r="U45" i="77"/>
  <c r="V45" i="77"/>
  <c r="W45" i="77"/>
  <c r="X45" i="77"/>
  <c r="Y45" i="77"/>
  <c r="Z45" i="77"/>
  <c r="AA45" i="77"/>
  <c r="D46" i="77"/>
  <c r="E46" i="77"/>
  <c r="F46" i="77"/>
  <c r="G46" i="77"/>
  <c r="H46" i="77"/>
  <c r="I46" i="77"/>
  <c r="J46" i="77"/>
  <c r="K46" i="77"/>
  <c r="L46" i="77"/>
  <c r="M46" i="77"/>
  <c r="N46" i="77"/>
  <c r="O46" i="77"/>
  <c r="P46" i="77"/>
  <c r="Q46" i="77"/>
  <c r="R46" i="77"/>
  <c r="S46" i="77"/>
  <c r="T46" i="77"/>
  <c r="U46" i="77"/>
  <c r="V46" i="77"/>
  <c r="W46" i="77"/>
  <c r="X46" i="77"/>
  <c r="Y46" i="77"/>
  <c r="Z46" i="77"/>
  <c r="AA46" i="77"/>
  <c r="D47" i="77"/>
  <c r="E47" i="77"/>
  <c r="F47" i="77"/>
  <c r="G47" i="77"/>
  <c r="H47" i="77"/>
  <c r="I47" i="77"/>
  <c r="J47" i="77"/>
  <c r="K47" i="77"/>
  <c r="L47" i="77"/>
  <c r="M47" i="77"/>
  <c r="N47" i="77"/>
  <c r="O47" i="77"/>
  <c r="P47" i="77"/>
  <c r="Q47" i="77"/>
  <c r="R47" i="77"/>
  <c r="S47" i="77"/>
  <c r="T47" i="77"/>
  <c r="U47" i="77"/>
  <c r="V47" i="77"/>
  <c r="W47" i="77"/>
  <c r="X47" i="77"/>
  <c r="Y47" i="77"/>
  <c r="Z47" i="77"/>
  <c r="AA47" i="77"/>
  <c r="D48" i="77"/>
  <c r="E48" i="77"/>
  <c r="F48" i="77"/>
  <c r="G48" i="77"/>
  <c r="H48" i="77"/>
  <c r="I48" i="77"/>
  <c r="J48" i="77"/>
  <c r="K48" i="77"/>
  <c r="L48" i="77"/>
  <c r="M48" i="77"/>
  <c r="N48" i="77"/>
  <c r="O48" i="77"/>
  <c r="P48" i="77"/>
  <c r="Q48" i="77"/>
  <c r="R48" i="77"/>
  <c r="S48" i="77"/>
  <c r="T48" i="77"/>
  <c r="U48" i="77"/>
  <c r="V48" i="77"/>
  <c r="W48" i="77"/>
  <c r="X48" i="77"/>
  <c r="Y48" i="77"/>
  <c r="Z48" i="77"/>
  <c r="AA48" i="77"/>
  <c r="D49" i="77"/>
  <c r="E49" i="77"/>
  <c r="F49" i="77"/>
  <c r="G49" i="77"/>
  <c r="H49" i="77"/>
  <c r="I49" i="77"/>
  <c r="J49" i="77"/>
  <c r="K49" i="77"/>
  <c r="L49" i="77"/>
  <c r="M49" i="77"/>
  <c r="N49" i="77"/>
  <c r="O49" i="77"/>
  <c r="P49" i="77"/>
  <c r="Q49" i="77"/>
  <c r="R49" i="77"/>
  <c r="S49" i="77"/>
  <c r="T49" i="77"/>
  <c r="U49" i="77"/>
  <c r="V49" i="77"/>
  <c r="W49" i="77"/>
  <c r="X49" i="77"/>
  <c r="Y49" i="77"/>
  <c r="Z49" i="77"/>
  <c r="AA49" i="77"/>
  <c r="D50" i="77"/>
  <c r="E50" i="77"/>
  <c r="F50" i="77"/>
  <c r="G50" i="77"/>
  <c r="H50" i="77"/>
  <c r="I50" i="77"/>
  <c r="J50" i="77"/>
  <c r="K50" i="77"/>
  <c r="L50" i="77"/>
  <c r="M50" i="77"/>
  <c r="N50" i="77"/>
  <c r="O50" i="77"/>
  <c r="P50" i="77"/>
  <c r="Q50" i="77"/>
  <c r="R50" i="77"/>
  <c r="S50" i="77"/>
  <c r="T50" i="77"/>
  <c r="U50" i="77"/>
  <c r="V50" i="77"/>
  <c r="W50" i="77"/>
  <c r="X50" i="77"/>
  <c r="Y50" i="77"/>
  <c r="Z50" i="77"/>
  <c r="AA50" i="77"/>
  <c r="D51" i="77"/>
  <c r="E51" i="77"/>
  <c r="F51" i="77"/>
  <c r="G51" i="77"/>
  <c r="H51" i="77"/>
  <c r="I51" i="77"/>
  <c r="J51" i="77"/>
  <c r="K51" i="77"/>
  <c r="L51" i="77"/>
  <c r="M51" i="77"/>
  <c r="N51" i="77"/>
  <c r="O51" i="77"/>
  <c r="P51" i="77"/>
  <c r="Q51" i="77"/>
  <c r="R51" i="77"/>
  <c r="S51" i="77"/>
  <c r="T51" i="77"/>
  <c r="U51" i="77"/>
  <c r="V51" i="77"/>
  <c r="W51" i="77"/>
  <c r="X51" i="77"/>
  <c r="Y51" i="77"/>
  <c r="Z51" i="77"/>
  <c r="AA51" i="77"/>
  <c r="D52" i="77"/>
  <c r="E52" i="77"/>
  <c r="F52" i="77"/>
  <c r="G52" i="77"/>
  <c r="H52" i="77"/>
  <c r="I52" i="77"/>
  <c r="J52" i="77"/>
  <c r="K52" i="77"/>
  <c r="L52" i="77"/>
  <c r="M52" i="77"/>
  <c r="N52" i="77"/>
  <c r="O52" i="77"/>
  <c r="P52" i="77"/>
  <c r="Q52" i="77"/>
  <c r="R52" i="77"/>
  <c r="S52" i="77"/>
  <c r="T52" i="77"/>
  <c r="U52" i="77"/>
  <c r="V52" i="77"/>
  <c r="W52" i="77"/>
  <c r="X52" i="77"/>
  <c r="Y52" i="77"/>
  <c r="Z52" i="77"/>
  <c r="AA52" i="77"/>
  <c r="D53" i="77"/>
  <c r="E53" i="77"/>
  <c r="F53" i="77"/>
  <c r="G53" i="77"/>
  <c r="H53" i="77"/>
  <c r="I53" i="77"/>
  <c r="J53" i="77"/>
  <c r="K53" i="77"/>
  <c r="L53" i="77"/>
  <c r="M53" i="77"/>
  <c r="N53" i="77"/>
  <c r="O53" i="77"/>
  <c r="P53" i="77"/>
  <c r="Q53" i="77"/>
  <c r="R53" i="77"/>
  <c r="S53" i="77"/>
  <c r="T53" i="77"/>
  <c r="U53" i="77"/>
  <c r="V53" i="77"/>
  <c r="W53" i="77"/>
  <c r="X53" i="77"/>
  <c r="Y53" i="77"/>
  <c r="Z53" i="77"/>
  <c r="AA53" i="77"/>
  <c r="D54" i="77"/>
  <c r="E54" i="77"/>
  <c r="F54" i="77"/>
  <c r="G54" i="77"/>
  <c r="H54" i="77"/>
  <c r="I54" i="77"/>
  <c r="J54" i="77"/>
  <c r="K54" i="77"/>
  <c r="L54" i="77"/>
  <c r="M54" i="77"/>
  <c r="N54" i="77"/>
  <c r="O54" i="77"/>
  <c r="P54" i="77"/>
  <c r="Q54" i="77"/>
  <c r="R54" i="77"/>
  <c r="S54" i="77"/>
  <c r="T54" i="77"/>
  <c r="U54" i="77"/>
  <c r="V54" i="77"/>
  <c r="W54" i="77"/>
  <c r="X54" i="77"/>
  <c r="Y54" i="77"/>
  <c r="Z54" i="77"/>
  <c r="AA54" i="77"/>
  <c r="D55" i="77"/>
  <c r="E55" i="77"/>
  <c r="F55" i="77"/>
  <c r="G55" i="77"/>
  <c r="H55" i="77"/>
  <c r="I55" i="77"/>
  <c r="J55" i="77"/>
  <c r="K55" i="77"/>
  <c r="L55" i="77"/>
  <c r="M55" i="77"/>
  <c r="N55" i="77"/>
  <c r="O55" i="77"/>
  <c r="P55" i="77"/>
  <c r="Q55" i="77"/>
  <c r="R55" i="77"/>
  <c r="S55" i="77"/>
  <c r="T55" i="77"/>
  <c r="U55" i="77"/>
  <c r="V55" i="77"/>
  <c r="W55" i="77"/>
  <c r="X55" i="77"/>
  <c r="Y55" i="77"/>
  <c r="Z55" i="77"/>
  <c r="AA55" i="77"/>
  <c r="D56" i="77"/>
  <c r="E56" i="77"/>
  <c r="F56" i="77"/>
  <c r="G56" i="77"/>
  <c r="H56" i="77"/>
  <c r="I56" i="77"/>
  <c r="J56" i="77"/>
  <c r="K56" i="77"/>
  <c r="L56" i="77"/>
  <c r="M56" i="77"/>
  <c r="N56" i="77"/>
  <c r="O56" i="77"/>
  <c r="P56" i="77"/>
  <c r="Q56" i="77"/>
  <c r="R56" i="77"/>
  <c r="S56" i="77"/>
  <c r="T56" i="77"/>
  <c r="U56" i="77"/>
  <c r="V56" i="77"/>
  <c r="W56" i="77"/>
  <c r="X56" i="77"/>
  <c r="Y56" i="77"/>
  <c r="Z56" i="77"/>
  <c r="AA56" i="77"/>
  <c r="D57" i="77"/>
  <c r="E57" i="77"/>
  <c r="F57" i="77"/>
  <c r="G57" i="77"/>
  <c r="H57" i="77"/>
  <c r="I57" i="77"/>
  <c r="J57" i="77"/>
  <c r="K57" i="77"/>
  <c r="L57" i="77"/>
  <c r="M57" i="77"/>
  <c r="N57" i="77"/>
  <c r="O57" i="77"/>
  <c r="P57" i="77"/>
  <c r="Q57" i="77"/>
  <c r="R57" i="77"/>
  <c r="S57" i="77"/>
  <c r="T57" i="77"/>
  <c r="U57" i="77"/>
  <c r="V57" i="77"/>
  <c r="W57" i="77"/>
  <c r="X57" i="77"/>
  <c r="Y57" i="77"/>
  <c r="Z57" i="77"/>
  <c r="AA57" i="77"/>
  <c r="D58" i="77"/>
  <c r="E58" i="77"/>
  <c r="F58" i="77"/>
  <c r="G58" i="77"/>
  <c r="H58" i="77"/>
  <c r="I58" i="77"/>
  <c r="J58" i="77"/>
  <c r="K58" i="77"/>
  <c r="L58" i="77"/>
  <c r="M58" i="77"/>
  <c r="N58" i="77"/>
  <c r="O58" i="77"/>
  <c r="P58" i="77"/>
  <c r="Q58" i="77"/>
  <c r="R58" i="77"/>
  <c r="S58" i="77"/>
  <c r="T58" i="77"/>
  <c r="U58" i="77"/>
  <c r="V58" i="77"/>
  <c r="W58" i="77"/>
  <c r="X58" i="77"/>
  <c r="Y58" i="77"/>
  <c r="Z58" i="77"/>
  <c r="AA58" i="77"/>
  <c r="D59" i="77"/>
  <c r="E59" i="77"/>
  <c r="F59" i="77"/>
  <c r="G59" i="77"/>
  <c r="H59" i="77"/>
  <c r="I59" i="77"/>
  <c r="J59" i="77"/>
  <c r="K59" i="77"/>
  <c r="L59" i="77"/>
  <c r="M59" i="77"/>
  <c r="N59" i="77"/>
  <c r="O59" i="77"/>
  <c r="P59" i="77"/>
  <c r="Q59" i="77"/>
  <c r="R59" i="77"/>
  <c r="S59" i="77"/>
  <c r="T59" i="77"/>
  <c r="U59" i="77"/>
  <c r="V59" i="77"/>
  <c r="W59" i="77"/>
  <c r="X59" i="77"/>
  <c r="Y59" i="77"/>
  <c r="Z59" i="77"/>
  <c r="AA59" i="77"/>
  <c r="D60" i="77"/>
  <c r="E60" i="77"/>
  <c r="F60" i="77"/>
  <c r="G60" i="77"/>
  <c r="H60" i="77"/>
  <c r="I60" i="77"/>
  <c r="J60" i="77"/>
  <c r="K60" i="77"/>
  <c r="L60" i="77"/>
  <c r="M60" i="77"/>
  <c r="N60" i="77"/>
  <c r="O60" i="77"/>
  <c r="P60" i="77"/>
  <c r="Q60" i="77"/>
  <c r="R60" i="77"/>
  <c r="S60" i="77"/>
  <c r="T60" i="77"/>
  <c r="U60" i="77"/>
  <c r="V60" i="77"/>
  <c r="W60" i="77"/>
  <c r="X60" i="77"/>
  <c r="Y60" i="77"/>
  <c r="Z60" i="77"/>
  <c r="AA60" i="77"/>
  <c r="D61" i="77"/>
  <c r="E61" i="77"/>
  <c r="F61" i="77"/>
  <c r="G61" i="77"/>
  <c r="H61" i="77"/>
  <c r="I61" i="77"/>
  <c r="J61" i="77"/>
  <c r="K61" i="77"/>
  <c r="L61" i="77"/>
  <c r="M61" i="77"/>
  <c r="N61" i="77"/>
  <c r="O61" i="77"/>
  <c r="P61" i="77"/>
  <c r="Q61" i="77"/>
  <c r="R61" i="77"/>
  <c r="S61" i="77"/>
  <c r="T61" i="77"/>
  <c r="U61" i="77"/>
  <c r="V61" i="77"/>
  <c r="W61" i="77"/>
  <c r="X61" i="77"/>
  <c r="Y61" i="77"/>
  <c r="Z61" i="77"/>
  <c r="AA61" i="77"/>
  <c r="D62" i="77"/>
  <c r="E62" i="77"/>
  <c r="F62" i="77"/>
  <c r="G62" i="77"/>
  <c r="H62" i="77"/>
  <c r="I62" i="77"/>
  <c r="J62" i="77"/>
  <c r="K62" i="77"/>
  <c r="L62" i="77"/>
  <c r="M62" i="77"/>
  <c r="N62" i="77"/>
  <c r="O62" i="77"/>
  <c r="P62" i="77"/>
  <c r="Q62" i="77"/>
  <c r="R62" i="77"/>
  <c r="S62" i="77"/>
  <c r="T62" i="77"/>
  <c r="U62" i="77"/>
  <c r="V62" i="77"/>
  <c r="W62" i="77"/>
  <c r="X62" i="77"/>
  <c r="Y62" i="77"/>
  <c r="Z62" i="77"/>
  <c r="AA62" i="77"/>
  <c r="D63" i="77"/>
  <c r="E63" i="77"/>
  <c r="F63" i="77"/>
  <c r="G63" i="77"/>
  <c r="H63" i="77"/>
  <c r="I63" i="77"/>
  <c r="J63" i="77"/>
  <c r="K63" i="77"/>
  <c r="L63" i="77"/>
  <c r="M63" i="77"/>
  <c r="N63" i="77"/>
  <c r="O63" i="77"/>
  <c r="P63" i="77"/>
  <c r="Q63" i="77"/>
  <c r="R63" i="77"/>
  <c r="S63" i="77"/>
  <c r="T63" i="77"/>
  <c r="U63" i="77"/>
  <c r="V63" i="77"/>
  <c r="W63" i="77"/>
  <c r="X63" i="77"/>
  <c r="Y63" i="77"/>
  <c r="Z63" i="77"/>
  <c r="AA63" i="77"/>
  <c r="D64" i="77"/>
  <c r="E64" i="77"/>
  <c r="F64" i="77"/>
  <c r="G64" i="77"/>
  <c r="H64" i="77"/>
  <c r="I64" i="77"/>
  <c r="J64" i="77"/>
  <c r="K64" i="77"/>
  <c r="L64" i="77"/>
  <c r="M64" i="77"/>
  <c r="N64" i="77"/>
  <c r="O64" i="77"/>
  <c r="P64" i="77"/>
  <c r="Q64" i="77"/>
  <c r="R64" i="77"/>
  <c r="S64" i="77"/>
  <c r="T64" i="77"/>
  <c r="U64" i="77"/>
  <c r="V64" i="77"/>
  <c r="W64" i="77"/>
  <c r="X64" i="77"/>
  <c r="Y64" i="77"/>
  <c r="Z64" i="77"/>
  <c r="AA64" i="77"/>
  <c r="D65" i="77"/>
  <c r="E65" i="77"/>
  <c r="F65" i="77"/>
  <c r="G65" i="77"/>
  <c r="H65" i="77"/>
  <c r="I65" i="77"/>
  <c r="J65" i="77"/>
  <c r="K65" i="77"/>
  <c r="L65" i="77"/>
  <c r="M65" i="77"/>
  <c r="N65" i="77"/>
  <c r="O65" i="77"/>
  <c r="P65" i="77"/>
  <c r="Q65" i="77"/>
  <c r="R65" i="77"/>
  <c r="S65" i="77"/>
  <c r="T65" i="77"/>
  <c r="U65" i="77"/>
  <c r="V65" i="77"/>
  <c r="W65" i="77"/>
  <c r="X65" i="77"/>
  <c r="Y65" i="77"/>
  <c r="Z65" i="77"/>
  <c r="AA65" i="77"/>
  <c r="D66" i="77"/>
  <c r="E66" i="77"/>
  <c r="F66" i="77"/>
  <c r="G66" i="77"/>
  <c r="H66" i="77"/>
  <c r="I66" i="77"/>
  <c r="J66" i="77"/>
  <c r="K66" i="77"/>
  <c r="L66" i="77"/>
  <c r="M66" i="77"/>
  <c r="N66" i="77"/>
  <c r="O66" i="77"/>
  <c r="P66" i="77"/>
  <c r="Q66" i="77"/>
  <c r="R66" i="77"/>
  <c r="S66" i="77"/>
  <c r="T66" i="77"/>
  <c r="U66" i="77"/>
  <c r="V66" i="77"/>
  <c r="W66" i="77"/>
  <c r="X66" i="77"/>
  <c r="Y66" i="77"/>
  <c r="Z66" i="77"/>
  <c r="AA66" i="77"/>
  <c r="D67" i="77"/>
  <c r="E67" i="77"/>
  <c r="F67" i="77"/>
  <c r="G67" i="77"/>
  <c r="H67" i="77"/>
  <c r="I67" i="77"/>
  <c r="J67" i="77"/>
  <c r="K67" i="77"/>
  <c r="L67" i="77"/>
  <c r="M67" i="77"/>
  <c r="N67" i="77"/>
  <c r="O67" i="77"/>
  <c r="P67" i="77"/>
  <c r="Q67" i="77"/>
  <c r="R67" i="77"/>
  <c r="S67" i="77"/>
  <c r="T67" i="77"/>
  <c r="U67" i="77"/>
  <c r="V67" i="77"/>
  <c r="W67" i="77"/>
  <c r="X67" i="77"/>
  <c r="Y67" i="77"/>
  <c r="Z67" i="77"/>
  <c r="AA67" i="77"/>
  <c r="D68" i="77"/>
  <c r="E68" i="77"/>
  <c r="F68" i="77"/>
  <c r="G68" i="77"/>
  <c r="H68" i="77"/>
  <c r="I68" i="77"/>
  <c r="J68" i="77"/>
  <c r="K68" i="77"/>
  <c r="L68" i="77"/>
  <c r="M68" i="77"/>
  <c r="N68" i="77"/>
  <c r="O68" i="77"/>
  <c r="P68" i="77"/>
  <c r="Q68" i="77"/>
  <c r="R68" i="77"/>
  <c r="S68" i="77"/>
  <c r="T68" i="77"/>
  <c r="U68" i="77"/>
  <c r="V68" i="77"/>
  <c r="W68" i="77"/>
  <c r="X68" i="77"/>
  <c r="Y68" i="77"/>
  <c r="Z68" i="77"/>
  <c r="AA68" i="77"/>
  <c r="D69" i="77"/>
  <c r="E69" i="77"/>
  <c r="F69" i="77"/>
  <c r="G69" i="77"/>
  <c r="H69" i="77"/>
  <c r="I69" i="77"/>
  <c r="J69" i="77"/>
  <c r="K69" i="77"/>
  <c r="L69" i="77"/>
  <c r="M69" i="77"/>
  <c r="N69" i="77"/>
  <c r="O69" i="77"/>
  <c r="P69" i="77"/>
  <c r="Q69" i="77"/>
  <c r="R69" i="77"/>
  <c r="S69" i="77"/>
  <c r="T69" i="77"/>
  <c r="U69" i="77"/>
  <c r="V69" i="77"/>
  <c r="W69" i="77"/>
  <c r="X69" i="77"/>
  <c r="Y69" i="77"/>
  <c r="Z69" i="77"/>
  <c r="AA69" i="77"/>
  <c r="D70" i="77"/>
  <c r="E70" i="77"/>
  <c r="F70" i="77"/>
  <c r="G70" i="77"/>
  <c r="H70" i="77"/>
  <c r="I70" i="77"/>
  <c r="J70" i="77"/>
  <c r="K70" i="77"/>
  <c r="L70" i="77"/>
  <c r="M70" i="77"/>
  <c r="N70" i="77"/>
  <c r="O70" i="77"/>
  <c r="P70" i="77"/>
  <c r="Q70" i="77"/>
  <c r="R70" i="77"/>
  <c r="S70" i="77"/>
  <c r="T70" i="77"/>
  <c r="U70" i="77"/>
  <c r="V70" i="77"/>
  <c r="W70" i="77"/>
  <c r="X70" i="77"/>
  <c r="Y70" i="77"/>
  <c r="Z70" i="77"/>
  <c r="AA70" i="77"/>
  <c r="D71" i="77"/>
  <c r="E71" i="77"/>
  <c r="F71" i="77"/>
  <c r="G71" i="77"/>
  <c r="H71" i="77"/>
  <c r="I71" i="77"/>
  <c r="J71" i="77"/>
  <c r="K71" i="77"/>
  <c r="L71" i="77"/>
  <c r="M71" i="77"/>
  <c r="N71" i="77"/>
  <c r="O71" i="77"/>
  <c r="P71" i="77"/>
  <c r="Q71" i="77"/>
  <c r="R71" i="77"/>
  <c r="S71" i="77"/>
  <c r="T71" i="77"/>
  <c r="U71" i="77"/>
  <c r="V71" i="77"/>
  <c r="W71" i="77"/>
  <c r="X71" i="77"/>
  <c r="Y71" i="77"/>
  <c r="Z71" i="77"/>
  <c r="AA71" i="77"/>
  <c r="D72" i="77"/>
  <c r="E72" i="77"/>
  <c r="F72" i="77"/>
  <c r="G72" i="77"/>
  <c r="H72" i="77"/>
  <c r="I72" i="77"/>
  <c r="J72" i="77"/>
  <c r="K72" i="77"/>
  <c r="L72" i="77"/>
  <c r="M72" i="77"/>
  <c r="N72" i="77"/>
  <c r="O72" i="77"/>
  <c r="P72" i="77"/>
  <c r="Q72" i="77"/>
  <c r="R72" i="77"/>
  <c r="S72" i="77"/>
  <c r="T72" i="77"/>
  <c r="U72" i="77"/>
  <c r="V72" i="77"/>
  <c r="W72" i="77"/>
  <c r="X72" i="77"/>
  <c r="Y72" i="77"/>
  <c r="Z72" i="77"/>
  <c r="AA72" i="77"/>
  <c r="D73" i="77"/>
  <c r="E73" i="77"/>
  <c r="F73" i="77"/>
  <c r="G73" i="77"/>
  <c r="H73" i="77"/>
  <c r="I73" i="77"/>
  <c r="J73" i="77"/>
  <c r="K73" i="77"/>
  <c r="L73" i="77"/>
  <c r="M73" i="77"/>
  <c r="N73" i="77"/>
  <c r="O73" i="77"/>
  <c r="P73" i="77"/>
  <c r="Q73" i="77"/>
  <c r="R73" i="77"/>
  <c r="S73" i="77"/>
  <c r="T73" i="77"/>
  <c r="U73" i="77"/>
  <c r="V73" i="77"/>
  <c r="W73" i="77"/>
  <c r="X73" i="77"/>
  <c r="Y73" i="77"/>
  <c r="Z73" i="77"/>
  <c r="AA73" i="77"/>
  <c r="D74" i="77"/>
  <c r="E74" i="77"/>
  <c r="F74" i="77"/>
  <c r="G74" i="77"/>
  <c r="H74" i="77"/>
  <c r="I74" i="77"/>
  <c r="J74" i="77"/>
  <c r="K74" i="77"/>
  <c r="L74" i="77"/>
  <c r="M74" i="77"/>
  <c r="N74" i="77"/>
  <c r="O74" i="77"/>
  <c r="P74" i="77"/>
  <c r="Q74" i="77"/>
  <c r="R74" i="77"/>
  <c r="S74" i="77"/>
  <c r="T74" i="77"/>
  <c r="U74" i="77"/>
  <c r="V74" i="77"/>
  <c r="W74" i="77"/>
  <c r="X74" i="77"/>
  <c r="Y74" i="77"/>
  <c r="Z74" i="77"/>
  <c r="AA74" i="77"/>
  <c r="D75" i="77"/>
  <c r="E75" i="77"/>
  <c r="F75" i="77"/>
  <c r="G75" i="77"/>
  <c r="H75" i="77"/>
  <c r="I75" i="77"/>
  <c r="J75" i="77"/>
  <c r="K75" i="77"/>
  <c r="L75" i="77"/>
  <c r="M75" i="77"/>
  <c r="N75" i="77"/>
  <c r="O75" i="77"/>
  <c r="P75" i="77"/>
  <c r="Q75" i="77"/>
  <c r="R75" i="77"/>
  <c r="S75" i="77"/>
  <c r="T75" i="77"/>
  <c r="U75" i="77"/>
  <c r="V75" i="77"/>
  <c r="W75" i="77"/>
  <c r="X75" i="77"/>
  <c r="Y75" i="77"/>
  <c r="Z75" i="77"/>
  <c r="AA75" i="77"/>
  <c r="D76" i="77"/>
  <c r="E76" i="77"/>
  <c r="F76" i="77"/>
  <c r="G76" i="77"/>
  <c r="H76" i="77"/>
  <c r="I76" i="77"/>
  <c r="J76" i="77"/>
  <c r="K76" i="77"/>
  <c r="L76" i="77"/>
  <c r="M76" i="77"/>
  <c r="N76" i="77"/>
  <c r="O76" i="77"/>
  <c r="P76" i="77"/>
  <c r="Q76" i="77"/>
  <c r="R76" i="77"/>
  <c r="S76" i="77"/>
  <c r="T76" i="77"/>
  <c r="U76" i="77"/>
  <c r="V76" i="77"/>
  <c r="W76" i="77"/>
  <c r="X76" i="77"/>
  <c r="Y76" i="77"/>
  <c r="Z76" i="77"/>
  <c r="AA76" i="77"/>
  <c r="D77" i="77"/>
  <c r="E77" i="77"/>
  <c r="F77" i="77"/>
  <c r="G77" i="77"/>
  <c r="H77" i="77"/>
  <c r="I77" i="77"/>
  <c r="J77" i="77"/>
  <c r="K77" i="77"/>
  <c r="L77" i="77"/>
  <c r="M77" i="77"/>
  <c r="N77" i="77"/>
  <c r="O77" i="77"/>
  <c r="P77" i="77"/>
  <c r="Q77" i="77"/>
  <c r="R77" i="77"/>
  <c r="S77" i="77"/>
  <c r="T77" i="77"/>
  <c r="U77" i="77"/>
  <c r="V77" i="77"/>
  <c r="W77" i="77"/>
  <c r="X77" i="77"/>
  <c r="Y77" i="77"/>
  <c r="Z77" i="77"/>
  <c r="AA77" i="77"/>
  <c r="D78" i="77"/>
  <c r="E78" i="77"/>
  <c r="F78" i="77"/>
  <c r="G78" i="77"/>
  <c r="H78" i="77"/>
  <c r="I78" i="77"/>
  <c r="J78" i="77"/>
  <c r="K78" i="77"/>
  <c r="L78" i="77"/>
  <c r="M78" i="77"/>
  <c r="N78" i="77"/>
  <c r="O78" i="77"/>
  <c r="P78" i="77"/>
  <c r="Q78" i="77"/>
  <c r="R78" i="77"/>
  <c r="S78" i="77"/>
  <c r="T78" i="77"/>
  <c r="U78" i="77"/>
  <c r="V78" i="77"/>
  <c r="W78" i="77"/>
  <c r="X78" i="77"/>
  <c r="Y78" i="77"/>
  <c r="Z78" i="77"/>
  <c r="AA78" i="77"/>
  <c r="D79" i="77"/>
  <c r="E79" i="77"/>
  <c r="F79" i="77"/>
  <c r="G79" i="77"/>
  <c r="H79" i="77"/>
  <c r="I79" i="77"/>
  <c r="J79" i="77"/>
  <c r="K79" i="77"/>
  <c r="L79" i="77"/>
  <c r="M79" i="77"/>
  <c r="N79" i="77"/>
  <c r="O79" i="77"/>
  <c r="P79" i="77"/>
  <c r="Q79" i="77"/>
  <c r="R79" i="77"/>
  <c r="S79" i="77"/>
  <c r="T79" i="77"/>
  <c r="U79" i="77"/>
  <c r="V79" i="77"/>
  <c r="W79" i="77"/>
  <c r="X79" i="77"/>
  <c r="Y79" i="77"/>
  <c r="Z79" i="77"/>
  <c r="AA79" i="77"/>
  <c r="D80" i="77"/>
  <c r="E80" i="77"/>
  <c r="F80" i="77"/>
  <c r="G80" i="77"/>
  <c r="H80" i="77"/>
  <c r="I80" i="77"/>
  <c r="J80" i="77"/>
  <c r="K80" i="77"/>
  <c r="L80" i="77"/>
  <c r="M80" i="77"/>
  <c r="N80" i="77"/>
  <c r="O80" i="77"/>
  <c r="P80" i="77"/>
  <c r="Q80" i="77"/>
  <c r="R80" i="77"/>
  <c r="S80" i="77"/>
  <c r="T80" i="77"/>
  <c r="U80" i="77"/>
  <c r="V80" i="77"/>
  <c r="W80" i="77"/>
  <c r="X80" i="77"/>
  <c r="Y80" i="77"/>
  <c r="Z80" i="77"/>
  <c r="AA80" i="77"/>
  <c r="D81" i="77"/>
  <c r="E81" i="77"/>
  <c r="F81" i="77"/>
  <c r="G81" i="77"/>
  <c r="H81" i="77"/>
  <c r="I81" i="77"/>
  <c r="J81" i="77"/>
  <c r="K81" i="77"/>
  <c r="L81" i="77"/>
  <c r="M81" i="77"/>
  <c r="N81" i="77"/>
  <c r="O81" i="77"/>
  <c r="P81" i="77"/>
  <c r="Q81" i="77"/>
  <c r="R81" i="77"/>
  <c r="S81" i="77"/>
  <c r="T81" i="77"/>
  <c r="U81" i="77"/>
  <c r="V81" i="77"/>
  <c r="W81" i="77"/>
  <c r="X81" i="77"/>
  <c r="Y81" i="77"/>
  <c r="Z81" i="77"/>
  <c r="AA81" i="77"/>
  <c r="D82" i="77"/>
  <c r="E82" i="77"/>
  <c r="F82" i="77"/>
  <c r="G82" i="77"/>
  <c r="H82" i="77"/>
  <c r="I82" i="77"/>
  <c r="J82" i="77"/>
  <c r="K82" i="77"/>
  <c r="L82" i="77"/>
  <c r="M82" i="77"/>
  <c r="N82" i="77"/>
  <c r="O82" i="77"/>
  <c r="P82" i="77"/>
  <c r="Q82" i="77"/>
  <c r="R82" i="77"/>
  <c r="S82" i="77"/>
  <c r="T82" i="77"/>
  <c r="U82" i="77"/>
  <c r="V82" i="77"/>
  <c r="W82" i="77"/>
  <c r="X82" i="77"/>
  <c r="Y82" i="77"/>
  <c r="Z82" i="77"/>
  <c r="AA82" i="77"/>
  <c r="D83" i="77"/>
  <c r="E83" i="77"/>
  <c r="F83" i="77"/>
  <c r="G83" i="77"/>
  <c r="H83" i="77"/>
  <c r="I83" i="77"/>
  <c r="J83" i="77"/>
  <c r="K83" i="77"/>
  <c r="L83" i="77"/>
  <c r="M83" i="77"/>
  <c r="N83" i="77"/>
  <c r="O83" i="77"/>
  <c r="P83" i="77"/>
  <c r="Q83" i="77"/>
  <c r="R83" i="77"/>
  <c r="S83" i="77"/>
  <c r="T83" i="77"/>
  <c r="U83" i="77"/>
  <c r="V83" i="77"/>
  <c r="W83" i="77"/>
  <c r="X83" i="77"/>
  <c r="Y83" i="77"/>
  <c r="Z83" i="77"/>
  <c r="AA83" i="77"/>
  <c r="D84" i="77"/>
  <c r="E84" i="77"/>
  <c r="F84" i="77"/>
  <c r="G84" i="77"/>
  <c r="H84" i="77"/>
  <c r="I84" i="77"/>
  <c r="J84" i="77"/>
  <c r="K84" i="77"/>
  <c r="L84" i="77"/>
  <c r="M84" i="77"/>
  <c r="N84" i="77"/>
  <c r="O84" i="77"/>
  <c r="P84" i="77"/>
  <c r="Q84" i="77"/>
  <c r="R84" i="77"/>
  <c r="S84" i="77"/>
  <c r="T84" i="77"/>
  <c r="U84" i="77"/>
  <c r="V84" i="77"/>
  <c r="W84" i="77"/>
  <c r="X84" i="77"/>
  <c r="Y84" i="77"/>
  <c r="Z84" i="77"/>
  <c r="AA84" i="77"/>
  <c r="D85" i="77"/>
  <c r="E85" i="77"/>
  <c r="F85" i="77"/>
  <c r="G85" i="77"/>
  <c r="H85" i="77"/>
  <c r="I85" i="77"/>
  <c r="J85" i="77"/>
  <c r="K85" i="77"/>
  <c r="L85" i="77"/>
  <c r="M85" i="77"/>
  <c r="N85" i="77"/>
  <c r="O85" i="77"/>
  <c r="P85" i="77"/>
  <c r="Q85" i="77"/>
  <c r="R85" i="77"/>
  <c r="S85" i="77"/>
  <c r="T85" i="77"/>
  <c r="U85" i="77"/>
  <c r="V85" i="77"/>
  <c r="W85" i="77"/>
  <c r="X85" i="77"/>
  <c r="Y85" i="77"/>
  <c r="Z85" i="77"/>
  <c r="AA85" i="77"/>
  <c r="D86" i="77"/>
  <c r="E86" i="77"/>
  <c r="F86" i="77"/>
  <c r="G86" i="77"/>
  <c r="H86" i="77"/>
  <c r="I86" i="77"/>
  <c r="J86" i="77"/>
  <c r="K86" i="77"/>
  <c r="L86" i="77"/>
  <c r="M86" i="77"/>
  <c r="N86" i="77"/>
  <c r="O86" i="77"/>
  <c r="P86" i="77"/>
  <c r="Q86" i="77"/>
  <c r="R86" i="77"/>
  <c r="S86" i="77"/>
  <c r="T86" i="77"/>
  <c r="U86" i="77"/>
  <c r="V86" i="77"/>
  <c r="W86" i="77"/>
  <c r="X86" i="77"/>
  <c r="Y86" i="77"/>
  <c r="Z86" i="77"/>
  <c r="AA86" i="77"/>
  <c r="D87" i="77"/>
  <c r="E87" i="77"/>
  <c r="F87" i="77"/>
  <c r="G87" i="77"/>
  <c r="H87" i="77"/>
  <c r="I87" i="77"/>
  <c r="J87" i="77"/>
  <c r="K87" i="77"/>
  <c r="L87" i="77"/>
  <c r="M87" i="77"/>
  <c r="N87" i="77"/>
  <c r="O87" i="77"/>
  <c r="P87" i="77"/>
  <c r="Q87" i="77"/>
  <c r="R87" i="77"/>
  <c r="S87" i="77"/>
  <c r="T87" i="77"/>
  <c r="U87" i="77"/>
  <c r="V87" i="77"/>
  <c r="W87" i="77"/>
  <c r="X87" i="77"/>
  <c r="Y87" i="77"/>
  <c r="Z87" i="77"/>
  <c r="AA87" i="77"/>
  <c r="D88" i="77"/>
  <c r="E88" i="77"/>
  <c r="F88" i="77"/>
  <c r="G88" i="77"/>
  <c r="H88" i="77"/>
  <c r="I88" i="77"/>
  <c r="J88" i="77"/>
  <c r="K88" i="77"/>
  <c r="L88" i="77"/>
  <c r="M88" i="77"/>
  <c r="N88" i="77"/>
  <c r="O88" i="77"/>
  <c r="P88" i="77"/>
  <c r="Q88" i="77"/>
  <c r="R88" i="77"/>
  <c r="S88" i="77"/>
  <c r="T88" i="77"/>
  <c r="U88" i="77"/>
  <c r="V88" i="77"/>
  <c r="W88" i="77"/>
  <c r="X88" i="77"/>
  <c r="Y88" i="77"/>
  <c r="Z88" i="77"/>
  <c r="AA88" i="77"/>
  <c r="D89" i="77"/>
  <c r="E89" i="77"/>
  <c r="F89" i="77"/>
  <c r="G89" i="77"/>
  <c r="H89" i="77"/>
  <c r="I89" i="77"/>
  <c r="J89" i="77"/>
  <c r="K89" i="77"/>
  <c r="L89" i="77"/>
  <c r="M89" i="77"/>
  <c r="N89" i="77"/>
  <c r="O89" i="77"/>
  <c r="P89" i="77"/>
  <c r="Q89" i="77"/>
  <c r="R89" i="77"/>
  <c r="S89" i="77"/>
  <c r="T89" i="77"/>
  <c r="U89" i="77"/>
  <c r="V89" i="77"/>
  <c r="W89" i="77"/>
  <c r="X89" i="77"/>
  <c r="Y89" i="77"/>
  <c r="Z89" i="77"/>
  <c r="AA89" i="77"/>
  <c r="D90" i="77"/>
  <c r="E90" i="77"/>
  <c r="F90" i="77"/>
  <c r="G90" i="77"/>
  <c r="H90" i="77"/>
  <c r="I90" i="77"/>
  <c r="J90" i="77"/>
  <c r="K90" i="77"/>
  <c r="L90" i="77"/>
  <c r="M90" i="77"/>
  <c r="N90" i="77"/>
  <c r="O90" i="77"/>
  <c r="P90" i="77"/>
  <c r="Q90" i="77"/>
  <c r="R90" i="77"/>
  <c r="S90" i="77"/>
  <c r="T90" i="77"/>
  <c r="U90" i="77"/>
  <c r="V90" i="77"/>
  <c r="W90" i="77"/>
  <c r="X90" i="77"/>
  <c r="Y90" i="77"/>
  <c r="Z90" i="77"/>
  <c r="AA90" i="77"/>
  <c r="D91" i="77"/>
  <c r="E91" i="77"/>
  <c r="F91" i="77"/>
  <c r="G91" i="77"/>
  <c r="H91" i="77"/>
  <c r="I91" i="77"/>
  <c r="J91" i="77"/>
  <c r="K91" i="77"/>
  <c r="L91" i="77"/>
  <c r="M91" i="77"/>
  <c r="N91" i="77"/>
  <c r="O91" i="77"/>
  <c r="P91" i="77"/>
  <c r="Q91" i="77"/>
  <c r="R91" i="77"/>
  <c r="S91" i="77"/>
  <c r="T91" i="77"/>
  <c r="U91" i="77"/>
  <c r="V91" i="77"/>
  <c r="W91" i="77"/>
  <c r="X91" i="77"/>
  <c r="Y91" i="77"/>
  <c r="Z91" i="77"/>
  <c r="AA91" i="77"/>
  <c r="D92" i="77"/>
  <c r="E92" i="77"/>
  <c r="F92" i="77"/>
  <c r="G92" i="77"/>
  <c r="H92" i="77"/>
  <c r="I92" i="77"/>
  <c r="J92" i="77"/>
  <c r="K92" i="77"/>
  <c r="L92" i="77"/>
  <c r="M92" i="77"/>
  <c r="N92" i="77"/>
  <c r="O92" i="77"/>
  <c r="P92" i="77"/>
  <c r="Q92" i="77"/>
  <c r="R92" i="77"/>
  <c r="S92" i="77"/>
  <c r="T92" i="77"/>
  <c r="U92" i="77"/>
  <c r="V92" i="77"/>
  <c r="W92" i="77"/>
  <c r="X92" i="77"/>
  <c r="Y92" i="77"/>
  <c r="Z92" i="77"/>
  <c r="AA92" i="77"/>
  <c r="D93" i="77"/>
  <c r="E93" i="77"/>
  <c r="F93" i="77"/>
  <c r="G93" i="77"/>
  <c r="H93" i="77"/>
  <c r="I93" i="77"/>
  <c r="J93" i="77"/>
  <c r="K93" i="77"/>
  <c r="L93" i="77"/>
  <c r="M93" i="77"/>
  <c r="N93" i="77"/>
  <c r="O93" i="77"/>
  <c r="P93" i="77"/>
  <c r="Q93" i="77"/>
  <c r="R93" i="77"/>
  <c r="S93" i="77"/>
  <c r="T93" i="77"/>
  <c r="U93" i="77"/>
  <c r="V93" i="77"/>
  <c r="W93" i="77"/>
  <c r="X93" i="77"/>
  <c r="Y93" i="77"/>
  <c r="Z93" i="77"/>
  <c r="AA93" i="77"/>
  <c r="D94" i="77"/>
  <c r="E94" i="77"/>
  <c r="F94" i="77"/>
  <c r="G94" i="77"/>
  <c r="H94" i="77"/>
  <c r="I94" i="77"/>
  <c r="J94" i="77"/>
  <c r="K94" i="77"/>
  <c r="L94" i="77"/>
  <c r="M94" i="77"/>
  <c r="N94" i="77"/>
  <c r="O94" i="77"/>
  <c r="P94" i="77"/>
  <c r="Q94" i="77"/>
  <c r="R94" i="77"/>
  <c r="S94" i="77"/>
  <c r="T94" i="77"/>
  <c r="U94" i="77"/>
  <c r="V94" i="77"/>
  <c r="W94" i="77"/>
  <c r="X94" i="77"/>
  <c r="Y94" i="77"/>
  <c r="Z94" i="77"/>
  <c r="AA94" i="77"/>
  <c r="D95" i="77"/>
  <c r="E95" i="77"/>
  <c r="F95" i="77"/>
  <c r="G95" i="77"/>
  <c r="H95" i="77"/>
  <c r="I95" i="77"/>
  <c r="J95" i="77"/>
  <c r="K95" i="77"/>
  <c r="L95" i="77"/>
  <c r="M95" i="77"/>
  <c r="N95" i="77"/>
  <c r="O95" i="77"/>
  <c r="P95" i="77"/>
  <c r="Q95" i="77"/>
  <c r="R95" i="77"/>
  <c r="S95" i="77"/>
  <c r="T95" i="77"/>
  <c r="U95" i="77"/>
  <c r="V95" i="77"/>
  <c r="W95" i="77"/>
  <c r="X95" i="77"/>
  <c r="Y95" i="77"/>
  <c r="Z95" i="77"/>
  <c r="AA95" i="77"/>
  <c r="D96" i="77"/>
  <c r="E96" i="77"/>
  <c r="F96" i="77"/>
  <c r="G96" i="77"/>
  <c r="H96" i="77"/>
  <c r="I96" i="77"/>
  <c r="J96" i="77"/>
  <c r="K96" i="77"/>
  <c r="L96" i="77"/>
  <c r="M96" i="77"/>
  <c r="N96" i="77"/>
  <c r="O96" i="77"/>
  <c r="P96" i="77"/>
  <c r="Q96" i="77"/>
  <c r="R96" i="77"/>
  <c r="S96" i="77"/>
  <c r="T96" i="77"/>
  <c r="U96" i="77"/>
  <c r="V96" i="77"/>
  <c r="W96" i="77"/>
  <c r="X96" i="77"/>
  <c r="Y96" i="77"/>
  <c r="Z96" i="77"/>
  <c r="AA96" i="77"/>
  <c r="D97" i="77"/>
  <c r="E97" i="77"/>
  <c r="F97" i="77"/>
  <c r="G97" i="77"/>
  <c r="H97" i="77"/>
  <c r="I97" i="77"/>
  <c r="J97" i="77"/>
  <c r="K97" i="77"/>
  <c r="L97" i="77"/>
  <c r="M97" i="77"/>
  <c r="N97" i="77"/>
  <c r="O97" i="77"/>
  <c r="P97" i="77"/>
  <c r="Q97" i="77"/>
  <c r="R97" i="77"/>
  <c r="S97" i="77"/>
  <c r="T97" i="77"/>
  <c r="U97" i="77"/>
  <c r="V97" i="77"/>
  <c r="W97" i="77"/>
  <c r="X97" i="77"/>
  <c r="Y97" i="77"/>
  <c r="Z97" i="77"/>
  <c r="AA97" i="77"/>
  <c r="D98" i="77"/>
  <c r="E98" i="77"/>
  <c r="F98" i="77"/>
  <c r="G98" i="77"/>
  <c r="H98" i="77"/>
  <c r="I98" i="77"/>
  <c r="J98" i="77"/>
  <c r="K98" i="77"/>
  <c r="L98" i="77"/>
  <c r="M98" i="77"/>
  <c r="N98" i="77"/>
  <c r="O98" i="77"/>
  <c r="P98" i="77"/>
  <c r="Q98" i="77"/>
  <c r="R98" i="77"/>
  <c r="S98" i="77"/>
  <c r="T98" i="77"/>
  <c r="U98" i="77"/>
  <c r="V98" i="77"/>
  <c r="W98" i="77"/>
  <c r="X98" i="77"/>
  <c r="Y98" i="77"/>
  <c r="Z98" i="77"/>
  <c r="AA98" i="77"/>
  <c r="D99" i="77"/>
  <c r="E99" i="77"/>
  <c r="F99" i="77"/>
  <c r="G99" i="77"/>
  <c r="H99" i="77"/>
  <c r="I99" i="77"/>
  <c r="J99" i="77"/>
  <c r="K99" i="77"/>
  <c r="L99" i="77"/>
  <c r="M99" i="77"/>
  <c r="N99" i="77"/>
  <c r="O99" i="77"/>
  <c r="P99" i="77"/>
  <c r="Q99" i="77"/>
  <c r="R99" i="77"/>
  <c r="S99" i="77"/>
  <c r="T99" i="77"/>
  <c r="U99" i="77"/>
  <c r="V99" i="77"/>
  <c r="W99" i="77"/>
  <c r="X99" i="77"/>
  <c r="Y99" i="77"/>
  <c r="Z99" i="77"/>
  <c r="AA99" i="77"/>
  <c r="D100" i="77"/>
  <c r="E100" i="77"/>
  <c r="F100" i="77"/>
  <c r="G100" i="77"/>
  <c r="H100" i="77"/>
  <c r="I100" i="77"/>
  <c r="J100" i="77"/>
  <c r="K100" i="77"/>
  <c r="L100" i="77"/>
  <c r="M100" i="77"/>
  <c r="N100" i="77"/>
  <c r="O100" i="77"/>
  <c r="P100" i="77"/>
  <c r="Q100" i="77"/>
  <c r="R100" i="77"/>
  <c r="S100" i="77"/>
  <c r="T100" i="77"/>
  <c r="U100" i="77"/>
  <c r="V100" i="77"/>
  <c r="W100" i="77"/>
  <c r="X100" i="77"/>
  <c r="Y100" i="77"/>
  <c r="Z100" i="77"/>
  <c r="AA100" i="77"/>
  <c r="D101" i="77"/>
  <c r="E101" i="77"/>
  <c r="F101" i="77"/>
  <c r="G101" i="77"/>
  <c r="H101" i="77"/>
  <c r="I101" i="77"/>
  <c r="J101" i="77"/>
  <c r="K101" i="77"/>
  <c r="L101" i="77"/>
  <c r="M101" i="77"/>
  <c r="N101" i="77"/>
  <c r="O101" i="77"/>
  <c r="P101" i="77"/>
  <c r="Q101" i="77"/>
  <c r="R101" i="77"/>
  <c r="S101" i="77"/>
  <c r="T101" i="77"/>
  <c r="U101" i="77"/>
  <c r="V101" i="77"/>
  <c r="W101" i="77"/>
  <c r="X101" i="77"/>
  <c r="Y101" i="77"/>
  <c r="Z101" i="77"/>
  <c r="AA101" i="77"/>
  <c r="D102" i="77"/>
  <c r="E102" i="77"/>
  <c r="F102" i="77"/>
  <c r="G102" i="77"/>
  <c r="H102" i="77"/>
  <c r="I102" i="77"/>
  <c r="J102" i="77"/>
  <c r="K102" i="77"/>
  <c r="L102" i="77"/>
  <c r="M102" i="77"/>
  <c r="N102" i="77"/>
  <c r="O102" i="77"/>
  <c r="P102" i="77"/>
  <c r="Q102" i="77"/>
  <c r="R102" i="77"/>
  <c r="S102" i="77"/>
  <c r="T102" i="77"/>
  <c r="U102" i="77"/>
  <c r="V102" i="77"/>
  <c r="W102" i="77"/>
  <c r="X102" i="77"/>
  <c r="Y102" i="77"/>
  <c r="Z102" i="77"/>
  <c r="AA102" i="77"/>
  <c r="D103" i="77"/>
  <c r="E103" i="77"/>
  <c r="F103" i="77"/>
  <c r="G103" i="77"/>
  <c r="H103" i="77"/>
  <c r="I103" i="77"/>
  <c r="J103" i="77"/>
  <c r="K103" i="77"/>
  <c r="L103" i="77"/>
  <c r="M103" i="77"/>
  <c r="N103" i="77"/>
  <c r="O103" i="77"/>
  <c r="P103" i="77"/>
  <c r="Q103" i="77"/>
  <c r="R103" i="77"/>
  <c r="S103" i="77"/>
  <c r="T103" i="77"/>
  <c r="U103" i="77"/>
  <c r="V103" i="77"/>
  <c r="W103" i="77"/>
  <c r="X103" i="77"/>
  <c r="Y103" i="77"/>
  <c r="Z103" i="77"/>
  <c r="AA103" i="77"/>
  <c r="D104" i="77"/>
  <c r="E104" i="77"/>
  <c r="F104" i="77"/>
  <c r="G104" i="77"/>
  <c r="H104" i="77"/>
  <c r="I104" i="77"/>
  <c r="J104" i="77"/>
  <c r="K104" i="77"/>
  <c r="L104" i="77"/>
  <c r="M104" i="77"/>
  <c r="N104" i="77"/>
  <c r="O104" i="77"/>
  <c r="P104" i="77"/>
  <c r="Q104" i="77"/>
  <c r="R104" i="77"/>
  <c r="S104" i="77"/>
  <c r="T104" i="77"/>
  <c r="U104" i="77"/>
  <c r="V104" i="77"/>
  <c r="W104" i="77"/>
  <c r="X104" i="77"/>
  <c r="Y104" i="77"/>
  <c r="Z104" i="77"/>
  <c r="AA104" i="77"/>
  <c r="D105" i="77"/>
  <c r="E105" i="77"/>
  <c r="F105" i="77"/>
  <c r="G105" i="77"/>
  <c r="H105" i="77"/>
  <c r="I105" i="77"/>
  <c r="J105" i="77"/>
  <c r="K105" i="77"/>
  <c r="L105" i="77"/>
  <c r="M105" i="77"/>
  <c r="N105" i="77"/>
  <c r="O105" i="77"/>
  <c r="P105" i="77"/>
  <c r="Q105" i="77"/>
  <c r="R105" i="77"/>
  <c r="S105" i="77"/>
  <c r="T105" i="77"/>
  <c r="U105" i="77"/>
  <c r="V105" i="77"/>
  <c r="W105" i="77"/>
  <c r="X105" i="77"/>
  <c r="Y105" i="77"/>
  <c r="Z105" i="77"/>
  <c r="AA105" i="77"/>
  <c r="D106" i="77"/>
  <c r="E106" i="77"/>
  <c r="F106" i="77"/>
  <c r="G106" i="77"/>
  <c r="H106" i="77"/>
  <c r="I106" i="77"/>
  <c r="J106" i="77"/>
  <c r="K106" i="77"/>
  <c r="L106" i="77"/>
  <c r="M106" i="77"/>
  <c r="N106" i="77"/>
  <c r="O106" i="77"/>
  <c r="P106" i="77"/>
  <c r="Q106" i="77"/>
  <c r="R106" i="77"/>
  <c r="S106" i="77"/>
  <c r="T106" i="77"/>
  <c r="U106" i="77"/>
  <c r="V106" i="77"/>
  <c r="W106" i="77"/>
  <c r="X106" i="77"/>
  <c r="Y106" i="77"/>
  <c r="Z106" i="77"/>
  <c r="AA106" i="77"/>
  <c r="C7" i="77"/>
  <c r="C8" i="77"/>
  <c r="C9" i="77"/>
  <c r="C10" i="77"/>
  <c r="C11" i="77"/>
  <c r="C12" i="77"/>
  <c r="C13" i="77"/>
  <c r="C14" i="77"/>
  <c r="C15" i="77"/>
  <c r="C16" i="77"/>
  <c r="C17" i="77"/>
  <c r="C18" i="77"/>
  <c r="C19" i="77"/>
  <c r="C20" i="77"/>
  <c r="C21" i="77"/>
  <c r="C22" i="77"/>
  <c r="C23" i="77"/>
  <c r="C24" i="77"/>
  <c r="C25" i="77"/>
  <c r="C26" i="77"/>
  <c r="C27" i="77"/>
  <c r="C28" i="77"/>
  <c r="C29" i="77"/>
  <c r="C30" i="77"/>
  <c r="C31" i="77"/>
  <c r="C32" i="77"/>
  <c r="C33" i="77"/>
  <c r="C34" i="77"/>
  <c r="C35" i="77"/>
  <c r="C36" i="77"/>
  <c r="C37" i="77"/>
  <c r="C38" i="77"/>
  <c r="C39" i="77"/>
  <c r="C40" i="77"/>
  <c r="C41" i="77"/>
  <c r="C42" i="77"/>
  <c r="C43" i="77"/>
  <c r="C44" i="77"/>
  <c r="C45" i="77"/>
  <c r="C46" i="77"/>
  <c r="C47" i="77"/>
  <c r="C48" i="77"/>
  <c r="C49" i="77"/>
  <c r="C50" i="77"/>
  <c r="C51" i="77"/>
  <c r="C52" i="77"/>
  <c r="C53" i="77"/>
  <c r="C54" i="77"/>
  <c r="C55" i="77"/>
  <c r="C56" i="77"/>
  <c r="C57" i="77"/>
  <c r="C58" i="77"/>
  <c r="C59" i="77"/>
  <c r="C60" i="77"/>
  <c r="C61" i="77"/>
  <c r="C62" i="77"/>
  <c r="C63" i="77"/>
  <c r="C64" i="77"/>
  <c r="C65" i="77"/>
  <c r="C66" i="77"/>
  <c r="C67" i="77"/>
  <c r="C68" i="77"/>
  <c r="C69" i="77"/>
  <c r="C70" i="77"/>
  <c r="C71" i="77"/>
  <c r="C72" i="77"/>
  <c r="C73" i="77"/>
  <c r="C74" i="77"/>
  <c r="C75" i="77"/>
  <c r="C76" i="77"/>
  <c r="C77" i="77"/>
  <c r="C78" i="77"/>
  <c r="C79" i="77"/>
  <c r="C80" i="77"/>
  <c r="C81" i="77"/>
  <c r="C82" i="77"/>
  <c r="C83" i="77"/>
  <c r="C84" i="77"/>
  <c r="C85" i="77"/>
  <c r="C86" i="77"/>
  <c r="C87" i="77"/>
  <c r="C88" i="77"/>
  <c r="C89" i="77"/>
  <c r="C90" i="77"/>
  <c r="C91" i="77"/>
  <c r="C92" i="77"/>
  <c r="C93" i="77"/>
  <c r="C94" i="77"/>
  <c r="C95" i="77"/>
  <c r="C96" i="77"/>
  <c r="C97" i="77"/>
  <c r="C98" i="77"/>
  <c r="C99" i="77"/>
  <c r="C100" i="77"/>
  <c r="C101" i="77"/>
  <c r="C102" i="77"/>
  <c r="C103" i="77"/>
  <c r="C104" i="77"/>
  <c r="C105" i="77"/>
  <c r="C106" i="77"/>
  <c r="C107" i="77"/>
  <c r="C6" i="76"/>
  <c r="D6" i="76"/>
  <c r="E6" i="76"/>
  <c r="F6" i="76"/>
  <c r="G6" i="76"/>
  <c r="H6" i="76"/>
  <c r="I6" i="76"/>
  <c r="J6" i="76"/>
  <c r="K6" i="76"/>
  <c r="L6" i="76"/>
  <c r="M6" i="76"/>
  <c r="N6" i="76"/>
  <c r="O6" i="76"/>
  <c r="P6" i="76"/>
  <c r="Q6" i="76"/>
  <c r="R6" i="76"/>
  <c r="S6" i="76"/>
  <c r="T6" i="76"/>
  <c r="U6" i="76"/>
  <c r="V6" i="76"/>
  <c r="W6" i="76"/>
  <c r="X6" i="76"/>
  <c r="Y6" i="76"/>
  <c r="Z6" i="76"/>
  <c r="AA6" i="76"/>
  <c r="D7" i="76"/>
  <c r="E7" i="76"/>
  <c r="F7" i="76"/>
  <c r="G7" i="76"/>
  <c r="H7" i="76"/>
  <c r="I7" i="76"/>
  <c r="J7" i="76"/>
  <c r="K7" i="76"/>
  <c r="L7" i="76"/>
  <c r="M7" i="76"/>
  <c r="N7" i="76"/>
  <c r="O7" i="76"/>
  <c r="P7" i="76"/>
  <c r="Q7" i="76"/>
  <c r="R7" i="76"/>
  <c r="S7" i="76"/>
  <c r="T7" i="76"/>
  <c r="U7" i="76"/>
  <c r="V7" i="76"/>
  <c r="W7" i="76"/>
  <c r="X7" i="76"/>
  <c r="Y7" i="76"/>
  <c r="Z7" i="76"/>
  <c r="AA7" i="76"/>
  <c r="D8" i="76"/>
  <c r="E8" i="76"/>
  <c r="F8" i="76"/>
  <c r="G8" i="76"/>
  <c r="H8" i="76"/>
  <c r="I8" i="76"/>
  <c r="J8" i="76"/>
  <c r="K8" i="76"/>
  <c r="L8" i="76"/>
  <c r="M8" i="76"/>
  <c r="N8" i="76"/>
  <c r="O8" i="76"/>
  <c r="P8" i="76"/>
  <c r="Q8" i="76"/>
  <c r="R8" i="76"/>
  <c r="S8" i="76"/>
  <c r="T8" i="76"/>
  <c r="U8" i="76"/>
  <c r="V8" i="76"/>
  <c r="W8" i="76"/>
  <c r="X8" i="76"/>
  <c r="Y8" i="76"/>
  <c r="Z8" i="76"/>
  <c r="AA8" i="76"/>
  <c r="D9" i="76"/>
  <c r="E9" i="76"/>
  <c r="F9" i="76"/>
  <c r="G9" i="76"/>
  <c r="H9" i="76"/>
  <c r="I9" i="76"/>
  <c r="J9" i="76"/>
  <c r="K9" i="76"/>
  <c r="L9" i="76"/>
  <c r="M9" i="76"/>
  <c r="N9" i="76"/>
  <c r="O9" i="76"/>
  <c r="P9" i="76"/>
  <c r="Q9" i="76"/>
  <c r="R9" i="76"/>
  <c r="S9" i="76"/>
  <c r="T9" i="76"/>
  <c r="U9" i="76"/>
  <c r="V9" i="76"/>
  <c r="W9" i="76"/>
  <c r="X9" i="76"/>
  <c r="Y9" i="76"/>
  <c r="Z9" i="76"/>
  <c r="AA9" i="76"/>
  <c r="D10" i="76"/>
  <c r="E10" i="76"/>
  <c r="F10" i="76"/>
  <c r="G10" i="76"/>
  <c r="H10" i="76"/>
  <c r="I10" i="76"/>
  <c r="J10" i="76"/>
  <c r="K10" i="76"/>
  <c r="L10" i="76"/>
  <c r="M10" i="76"/>
  <c r="N10" i="76"/>
  <c r="O10" i="76"/>
  <c r="P10" i="76"/>
  <c r="Q10" i="76"/>
  <c r="R10" i="76"/>
  <c r="S10" i="76"/>
  <c r="T10" i="76"/>
  <c r="U10" i="76"/>
  <c r="V10" i="76"/>
  <c r="W10" i="76"/>
  <c r="X10" i="76"/>
  <c r="Y10" i="76"/>
  <c r="Z10" i="76"/>
  <c r="AA10" i="76"/>
  <c r="D11" i="76"/>
  <c r="E11" i="76"/>
  <c r="F11" i="76"/>
  <c r="G11" i="76"/>
  <c r="H11" i="76"/>
  <c r="I11" i="76"/>
  <c r="J11" i="76"/>
  <c r="K11" i="76"/>
  <c r="L11" i="76"/>
  <c r="M11" i="76"/>
  <c r="N11" i="76"/>
  <c r="O11" i="76"/>
  <c r="P11" i="76"/>
  <c r="Q11" i="76"/>
  <c r="R11" i="76"/>
  <c r="S11" i="76"/>
  <c r="T11" i="76"/>
  <c r="U11" i="76"/>
  <c r="V11" i="76"/>
  <c r="W11" i="76"/>
  <c r="X11" i="76"/>
  <c r="Y11" i="76"/>
  <c r="Z11" i="76"/>
  <c r="AA11" i="76"/>
  <c r="D12" i="76"/>
  <c r="E12" i="76"/>
  <c r="F12" i="76"/>
  <c r="G12" i="76"/>
  <c r="H12" i="76"/>
  <c r="I12" i="76"/>
  <c r="J12" i="76"/>
  <c r="K12" i="76"/>
  <c r="L12" i="76"/>
  <c r="M12" i="76"/>
  <c r="N12" i="76"/>
  <c r="O12" i="76"/>
  <c r="P12" i="76"/>
  <c r="Q12" i="76"/>
  <c r="R12" i="76"/>
  <c r="S12" i="76"/>
  <c r="T12" i="76"/>
  <c r="U12" i="76"/>
  <c r="V12" i="76"/>
  <c r="W12" i="76"/>
  <c r="X12" i="76"/>
  <c r="Y12" i="76"/>
  <c r="Z12" i="76"/>
  <c r="AA12" i="76"/>
  <c r="D13" i="76"/>
  <c r="E13" i="76"/>
  <c r="F13" i="76"/>
  <c r="G13" i="76"/>
  <c r="H13" i="76"/>
  <c r="I13" i="76"/>
  <c r="J13" i="76"/>
  <c r="K13" i="76"/>
  <c r="L13" i="76"/>
  <c r="M13" i="76"/>
  <c r="N13" i="76"/>
  <c r="O13" i="76"/>
  <c r="P13" i="76"/>
  <c r="Q13" i="76"/>
  <c r="R13" i="76"/>
  <c r="S13" i="76"/>
  <c r="T13" i="76"/>
  <c r="U13" i="76"/>
  <c r="V13" i="76"/>
  <c r="W13" i="76"/>
  <c r="X13" i="76"/>
  <c r="Y13" i="76"/>
  <c r="Z13" i="76"/>
  <c r="AA13" i="76"/>
  <c r="D14" i="76"/>
  <c r="E14" i="76"/>
  <c r="F14" i="76"/>
  <c r="G14" i="76"/>
  <c r="H14" i="76"/>
  <c r="I14" i="76"/>
  <c r="J14" i="76"/>
  <c r="K14" i="76"/>
  <c r="L14" i="76"/>
  <c r="M14" i="76"/>
  <c r="N14" i="76"/>
  <c r="O14" i="76"/>
  <c r="P14" i="76"/>
  <c r="Q14" i="76"/>
  <c r="R14" i="76"/>
  <c r="S14" i="76"/>
  <c r="T14" i="76"/>
  <c r="U14" i="76"/>
  <c r="V14" i="76"/>
  <c r="W14" i="76"/>
  <c r="X14" i="76"/>
  <c r="Y14" i="76"/>
  <c r="Z14" i="76"/>
  <c r="AA14" i="76"/>
  <c r="D15" i="76"/>
  <c r="E15" i="76"/>
  <c r="F15" i="76"/>
  <c r="G15" i="76"/>
  <c r="H15" i="76"/>
  <c r="I15" i="76"/>
  <c r="J15" i="76"/>
  <c r="K15" i="76"/>
  <c r="L15" i="76"/>
  <c r="M15" i="76"/>
  <c r="N15" i="76"/>
  <c r="O15" i="76"/>
  <c r="P15" i="76"/>
  <c r="Q15" i="76"/>
  <c r="R15" i="76"/>
  <c r="S15" i="76"/>
  <c r="T15" i="76"/>
  <c r="U15" i="76"/>
  <c r="V15" i="76"/>
  <c r="W15" i="76"/>
  <c r="X15" i="76"/>
  <c r="Y15" i="76"/>
  <c r="Z15" i="76"/>
  <c r="AA15" i="76"/>
  <c r="D16" i="76"/>
  <c r="E16" i="76"/>
  <c r="F16" i="76"/>
  <c r="G16" i="76"/>
  <c r="H16" i="76"/>
  <c r="I16" i="76"/>
  <c r="J16" i="76"/>
  <c r="K16" i="76"/>
  <c r="L16" i="76"/>
  <c r="M16" i="76"/>
  <c r="N16" i="76"/>
  <c r="O16" i="76"/>
  <c r="P16" i="76"/>
  <c r="Q16" i="76"/>
  <c r="R16" i="76"/>
  <c r="S16" i="76"/>
  <c r="T16" i="76"/>
  <c r="U16" i="76"/>
  <c r="V16" i="76"/>
  <c r="W16" i="76"/>
  <c r="X16" i="76"/>
  <c r="Y16" i="76"/>
  <c r="Z16" i="76"/>
  <c r="AA16" i="76"/>
  <c r="D17" i="76"/>
  <c r="E17" i="76"/>
  <c r="F17" i="76"/>
  <c r="G17" i="76"/>
  <c r="H17" i="76"/>
  <c r="I17" i="76"/>
  <c r="J17" i="76"/>
  <c r="K17" i="76"/>
  <c r="L17" i="76"/>
  <c r="M17" i="76"/>
  <c r="N17" i="76"/>
  <c r="O17" i="76"/>
  <c r="P17" i="76"/>
  <c r="Q17" i="76"/>
  <c r="R17" i="76"/>
  <c r="S17" i="76"/>
  <c r="T17" i="76"/>
  <c r="U17" i="76"/>
  <c r="V17" i="76"/>
  <c r="W17" i="76"/>
  <c r="X17" i="76"/>
  <c r="Y17" i="76"/>
  <c r="Z17" i="76"/>
  <c r="AA17" i="76"/>
  <c r="D18" i="76"/>
  <c r="E18" i="76"/>
  <c r="F18" i="76"/>
  <c r="G18" i="76"/>
  <c r="H18" i="76"/>
  <c r="I18" i="76"/>
  <c r="J18" i="76"/>
  <c r="K18" i="76"/>
  <c r="L18" i="76"/>
  <c r="M18" i="76"/>
  <c r="N18" i="76"/>
  <c r="O18" i="76"/>
  <c r="P18" i="76"/>
  <c r="Q18" i="76"/>
  <c r="R18" i="76"/>
  <c r="S18" i="76"/>
  <c r="T18" i="76"/>
  <c r="U18" i="76"/>
  <c r="V18" i="76"/>
  <c r="W18" i="76"/>
  <c r="X18" i="76"/>
  <c r="Y18" i="76"/>
  <c r="Z18" i="76"/>
  <c r="AA18" i="76"/>
  <c r="D19" i="76"/>
  <c r="E19" i="76"/>
  <c r="F19" i="76"/>
  <c r="G19" i="76"/>
  <c r="H19" i="76"/>
  <c r="I19" i="76"/>
  <c r="J19" i="76"/>
  <c r="K19" i="76"/>
  <c r="L19" i="76"/>
  <c r="M19" i="76"/>
  <c r="N19" i="76"/>
  <c r="O19" i="76"/>
  <c r="P19" i="76"/>
  <c r="Q19" i="76"/>
  <c r="R19" i="76"/>
  <c r="S19" i="76"/>
  <c r="T19" i="76"/>
  <c r="U19" i="76"/>
  <c r="V19" i="76"/>
  <c r="W19" i="76"/>
  <c r="X19" i="76"/>
  <c r="Y19" i="76"/>
  <c r="Z19" i="76"/>
  <c r="AA19" i="76"/>
  <c r="D20" i="76"/>
  <c r="E20" i="76"/>
  <c r="F20" i="76"/>
  <c r="G20" i="76"/>
  <c r="H20" i="76"/>
  <c r="I20" i="76"/>
  <c r="J20" i="76"/>
  <c r="K20" i="76"/>
  <c r="L20" i="76"/>
  <c r="M20" i="76"/>
  <c r="N20" i="76"/>
  <c r="O20" i="76"/>
  <c r="P20" i="76"/>
  <c r="Q20" i="76"/>
  <c r="R20" i="76"/>
  <c r="S20" i="76"/>
  <c r="T20" i="76"/>
  <c r="U20" i="76"/>
  <c r="V20" i="76"/>
  <c r="W20" i="76"/>
  <c r="X20" i="76"/>
  <c r="Y20" i="76"/>
  <c r="Z20" i="76"/>
  <c r="AA20" i="76"/>
  <c r="D21" i="76"/>
  <c r="E21" i="76"/>
  <c r="F21" i="76"/>
  <c r="G21" i="76"/>
  <c r="H21" i="76"/>
  <c r="I21" i="76"/>
  <c r="J21" i="76"/>
  <c r="K21" i="76"/>
  <c r="L21" i="76"/>
  <c r="M21" i="76"/>
  <c r="N21" i="76"/>
  <c r="O21" i="76"/>
  <c r="P21" i="76"/>
  <c r="Q21" i="76"/>
  <c r="R21" i="76"/>
  <c r="S21" i="76"/>
  <c r="T21" i="76"/>
  <c r="U21" i="76"/>
  <c r="V21" i="76"/>
  <c r="W21" i="76"/>
  <c r="X21" i="76"/>
  <c r="Y21" i="76"/>
  <c r="Z21" i="76"/>
  <c r="AA21" i="76"/>
  <c r="D22" i="76"/>
  <c r="E22" i="76"/>
  <c r="F22" i="76"/>
  <c r="G22" i="76"/>
  <c r="H22" i="76"/>
  <c r="I22" i="76"/>
  <c r="J22" i="76"/>
  <c r="K22" i="76"/>
  <c r="L22" i="76"/>
  <c r="M22" i="76"/>
  <c r="N22" i="76"/>
  <c r="O22" i="76"/>
  <c r="P22" i="76"/>
  <c r="Q22" i="76"/>
  <c r="R22" i="76"/>
  <c r="S22" i="76"/>
  <c r="T22" i="76"/>
  <c r="U22" i="76"/>
  <c r="V22" i="76"/>
  <c r="W22" i="76"/>
  <c r="X22" i="76"/>
  <c r="Y22" i="76"/>
  <c r="Z22" i="76"/>
  <c r="AA22" i="76"/>
  <c r="D23" i="76"/>
  <c r="E23" i="76"/>
  <c r="F23" i="76"/>
  <c r="G23" i="76"/>
  <c r="H23" i="76"/>
  <c r="I23" i="76"/>
  <c r="J23" i="76"/>
  <c r="K23" i="76"/>
  <c r="L23" i="76"/>
  <c r="M23" i="76"/>
  <c r="N23" i="76"/>
  <c r="O23" i="76"/>
  <c r="P23" i="76"/>
  <c r="Q23" i="76"/>
  <c r="R23" i="76"/>
  <c r="S23" i="76"/>
  <c r="T23" i="76"/>
  <c r="U23" i="76"/>
  <c r="V23" i="76"/>
  <c r="W23" i="76"/>
  <c r="X23" i="76"/>
  <c r="Y23" i="76"/>
  <c r="Z23" i="76"/>
  <c r="AA23" i="76"/>
  <c r="D24" i="76"/>
  <c r="E24" i="76"/>
  <c r="F24" i="76"/>
  <c r="G24" i="76"/>
  <c r="H24" i="76"/>
  <c r="I24" i="76"/>
  <c r="J24" i="76"/>
  <c r="K24" i="76"/>
  <c r="L24" i="76"/>
  <c r="M24" i="76"/>
  <c r="N24" i="76"/>
  <c r="O24" i="76"/>
  <c r="P24" i="76"/>
  <c r="Q24" i="76"/>
  <c r="R24" i="76"/>
  <c r="S24" i="76"/>
  <c r="T24" i="76"/>
  <c r="U24" i="76"/>
  <c r="V24" i="76"/>
  <c r="W24" i="76"/>
  <c r="X24" i="76"/>
  <c r="Y24" i="76"/>
  <c r="Z24" i="76"/>
  <c r="AA24" i="76"/>
  <c r="D25" i="76"/>
  <c r="E25" i="76"/>
  <c r="F25" i="76"/>
  <c r="G25" i="76"/>
  <c r="H25" i="76"/>
  <c r="I25" i="76"/>
  <c r="J25" i="76"/>
  <c r="K25" i="76"/>
  <c r="L25" i="76"/>
  <c r="M25" i="76"/>
  <c r="N25" i="76"/>
  <c r="O25" i="76"/>
  <c r="P25" i="76"/>
  <c r="Q25" i="76"/>
  <c r="R25" i="76"/>
  <c r="S25" i="76"/>
  <c r="T25" i="76"/>
  <c r="U25" i="76"/>
  <c r="V25" i="76"/>
  <c r="W25" i="76"/>
  <c r="X25" i="76"/>
  <c r="Y25" i="76"/>
  <c r="Z25" i="76"/>
  <c r="AA25" i="76"/>
  <c r="D26" i="76"/>
  <c r="E26" i="76"/>
  <c r="F26" i="76"/>
  <c r="G26" i="76"/>
  <c r="H26" i="76"/>
  <c r="I26" i="76"/>
  <c r="J26" i="76"/>
  <c r="K26" i="76"/>
  <c r="L26" i="76"/>
  <c r="M26" i="76"/>
  <c r="N26" i="76"/>
  <c r="O26" i="76"/>
  <c r="P26" i="76"/>
  <c r="Q26" i="76"/>
  <c r="R26" i="76"/>
  <c r="S26" i="76"/>
  <c r="T26" i="76"/>
  <c r="U26" i="76"/>
  <c r="V26" i="76"/>
  <c r="W26" i="76"/>
  <c r="X26" i="76"/>
  <c r="Y26" i="76"/>
  <c r="Z26" i="76"/>
  <c r="AA26" i="76"/>
  <c r="D27" i="76"/>
  <c r="E27" i="76"/>
  <c r="F27" i="76"/>
  <c r="G27" i="76"/>
  <c r="H27" i="76"/>
  <c r="I27" i="76"/>
  <c r="J27" i="76"/>
  <c r="K27" i="76"/>
  <c r="L27" i="76"/>
  <c r="M27" i="76"/>
  <c r="N27" i="76"/>
  <c r="O27" i="76"/>
  <c r="P27" i="76"/>
  <c r="Q27" i="76"/>
  <c r="R27" i="76"/>
  <c r="S27" i="76"/>
  <c r="T27" i="76"/>
  <c r="U27" i="76"/>
  <c r="V27" i="76"/>
  <c r="W27" i="76"/>
  <c r="X27" i="76"/>
  <c r="Y27" i="76"/>
  <c r="Z27" i="76"/>
  <c r="AA27" i="76"/>
  <c r="D28" i="76"/>
  <c r="E28" i="76"/>
  <c r="F28" i="76"/>
  <c r="G28" i="76"/>
  <c r="H28" i="76"/>
  <c r="I28" i="76"/>
  <c r="J28" i="76"/>
  <c r="K28" i="76"/>
  <c r="L28" i="76"/>
  <c r="M28" i="76"/>
  <c r="N28" i="76"/>
  <c r="O28" i="76"/>
  <c r="P28" i="76"/>
  <c r="Q28" i="76"/>
  <c r="R28" i="76"/>
  <c r="S28" i="76"/>
  <c r="T28" i="76"/>
  <c r="U28" i="76"/>
  <c r="V28" i="76"/>
  <c r="W28" i="76"/>
  <c r="X28" i="76"/>
  <c r="Y28" i="76"/>
  <c r="Z28" i="76"/>
  <c r="AA28" i="76"/>
  <c r="D29" i="76"/>
  <c r="E29" i="76"/>
  <c r="F29" i="76"/>
  <c r="G29" i="76"/>
  <c r="H29" i="76"/>
  <c r="I29" i="76"/>
  <c r="J29" i="76"/>
  <c r="K29" i="76"/>
  <c r="L29" i="76"/>
  <c r="M29" i="76"/>
  <c r="N29" i="76"/>
  <c r="O29" i="76"/>
  <c r="P29" i="76"/>
  <c r="Q29" i="76"/>
  <c r="R29" i="76"/>
  <c r="S29" i="76"/>
  <c r="T29" i="76"/>
  <c r="U29" i="76"/>
  <c r="V29" i="76"/>
  <c r="W29" i="76"/>
  <c r="X29" i="76"/>
  <c r="Y29" i="76"/>
  <c r="Z29" i="76"/>
  <c r="AA29" i="76"/>
  <c r="D30" i="76"/>
  <c r="E30" i="76"/>
  <c r="F30" i="76"/>
  <c r="G30" i="76"/>
  <c r="H30" i="76"/>
  <c r="I30" i="76"/>
  <c r="J30" i="76"/>
  <c r="K30" i="76"/>
  <c r="L30" i="76"/>
  <c r="M30" i="76"/>
  <c r="N30" i="76"/>
  <c r="O30" i="76"/>
  <c r="P30" i="76"/>
  <c r="Q30" i="76"/>
  <c r="R30" i="76"/>
  <c r="S30" i="76"/>
  <c r="T30" i="76"/>
  <c r="U30" i="76"/>
  <c r="V30" i="76"/>
  <c r="W30" i="76"/>
  <c r="X30" i="76"/>
  <c r="Y30" i="76"/>
  <c r="Z30" i="76"/>
  <c r="AA30" i="76"/>
  <c r="D31" i="76"/>
  <c r="E31" i="76"/>
  <c r="F31" i="76"/>
  <c r="G31" i="76"/>
  <c r="H31" i="76"/>
  <c r="I31" i="76"/>
  <c r="J31" i="76"/>
  <c r="K31" i="76"/>
  <c r="L31" i="76"/>
  <c r="M31" i="76"/>
  <c r="N31" i="76"/>
  <c r="O31" i="76"/>
  <c r="P31" i="76"/>
  <c r="Q31" i="76"/>
  <c r="R31" i="76"/>
  <c r="S31" i="76"/>
  <c r="T31" i="76"/>
  <c r="U31" i="76"/>
  <c r="V31" i="76"/>
  <c r="W31" i="76"/>
  <c r="X31" i="76"/>
  <c r="Y31" i="76"/>
  <c r="Z31" i="76"/>
  <c r="AA31" i="76"/>
  <c r="D32" i="76"/>
  <c r="E32" i="76"/>
  <c r="F32" i="76"/>
  <c r="G32" i="76"/>
  <c r="H32" i="76"/>
  <c r="I32" i="76"/>
  <c r="J32" i="76"/>
  <c r="K32" i="76"/>
  <c r="L32" i="76"/>
  <c r="M32" i="76"/>
  <c r="N32" i="76"/>
  <c r="O32" i="76"/>
  <c r="P32" i="76"/>
  <c r="Q32" i="76"/>
  <c r="R32" i="76"/>
  <c r="S32" i="76"/>
  <c r="T32" i="76"/>
  <c r="U32" i="76"/>
  <c r="V32" i="76"/>
  <c r="W32" i="76"/>
  <c r="X32" i="76"/>
  <c r="Y32" i="76"/>
  <c r="Z32" i="76"/>
  <c r="AA32" i="76"/>
  <c r="D33" i="76"/>
  <c r="E33" i="76"/>
  <c r="F33" i="76"/>
  <c r="G33" i="76"/>
  <c r="H33" i="76"/>
  <c r="I33" i="76"/>
  <c r="J33" i="76"/>
  <c r="K33" i="76"/>
  <c r="L33" i="76"/>
  <c r="M33" i="76"/>
  <c r="N33" i="76"/>
  <c r="O33" i="76"/>
  <c r="P33" i="76"/>
  <c r="Q33" i="76"/>
  <c r="R33" i="76"/>
  <c r="S33" i="76"/>
  <c r="T33" i="76"/>
  <c r="U33" i="76"/>
  <c r="V33" i="76"/>
  <c r="W33" i="76"/>
  <c r="X33" i="76"/>
  <c r="Y33" i="76"/>
  <c r="Z33" i="76"/>
  <c r="AA33" i="76"/>
  <c r="D34" i="76"/>
  <c r="E34" i="76"/>
  <c r="F34" i="76"/>
  <c r="G34" i="76"/>
  <c r="H34" i="76"/>
  <c r="I34" i="76"/>
  <c r="J34" i="76"/>
  <c r="K34" i="76"/>
  <c r="L34" i="76"/>
  <c r="M34" i="76"/>
  <c r="N34" i="76"/>
  <c r="O34" i="76"/>
  <c r="P34" i="76"/>
  <c r="Q34" i="76"/>
  <c r="R34" i="76"/>
  <c r="S34" i="76"/>
  <c r="T34" i="76"/>
  <c r="U34" i="76"/>
  <c r="V34" i="76"/>
  <c r="W34" i="76"/>
  <c r="X34" i="76"/>
  <c r="Y34" i="76"/>
  <c r="Z34" i="76"/>
  <c r="AA34" i="76"/>
  <c r="D35" i="76"/>
  <c r="E35" i="76"/>
  <c r="F35" i="76"/>
  <c r="G35" i="76"/>
  <c r="H35" i="76"/>
  <c r="I35" i="76"/>
  <c r="J35" i="76"/>
  <c r="K35" i="76"/>
  <c r="L35" i="76"/>
  <c r="M35" i="76"/>
  <c r="N35" i="76"/>
  <c r="O35" i="76"/>
  <c r="P35" i="76"/>
  <c r="Q35" i="76"/>
  <c r="R35" i="76"/>
  <c r="S35" i="76"/>
  <c r="T35" i="76"/>
  <c r="U35" i="76"/>
  <c r="V35" i="76"/>
  <c r="W35" i="76"/>
  <c r="X35" i="76"/>
  <c r="Y35" i="76"/>
  <c r="Z35" i="76"/>
  <c r="AA35" i="76"/>
  <c r="D36" i="76"/>
  <c r="E36" i="76"/>
  <c r="F36" i="76"/>
  <c r="G36" i="76"/>
  <c r="H36" i="76"/>
  <c r="I36" i="76"/>
  <c r="J36" i="76"/>
  <c r="K36" i="76"/>
  <c r="L36" i="76"/>
  <c r="M36" i="76"/>
  <c r="N36" i="76"/>
  <c r="O36" i="76"/>
  <c r="P36" i="76"/>
  <c r="Q36" i="76"/>
  <c r="R36" i="76"/>
  <c r="S36" i="76"/>
  <c r="T36" i="76"/>
  <c r="U36" i="76"/>
  <c r="V36" i="76"/>
  <c r="W36" i="76"/>
  <c r="X36" i="76"/>
  <c r="Y36" i="76"/>
  <c r="Z36" i="76"/>
  <c r="AA36" i="76"/>
  <c r="D37" i="76"/>
  <c r="E37" i="76"/>
  <c r="F37" i="76"/>
  <c r="G37" i="76"/>
  <c r="H37" i="76"/>
  <c r="I37" i="76"/>
  <c r="J37" i="76"/>
  <c r="K37" i="76"/>
  <c r="L37" i="76"/>
  <c r="M37" i="76"/>
  <c r="N37" i="76"/>
  <c r="O37" i="76"/>
  <c r="P37" i="76"/>
  <c r="Q37" i="76"/>
  <c r="R37" i="76"/>
  <c r="S37" i="76"/>
  <c r="T37" i="76"/>
  <c r="U37" i="76"/>
  <c r="V37" i="76"/>
  <c r="W37" i="76"/>
  <c r="X37" i="76"/>
  <c r="Y37" i="76"/>
  <c r="Z37" i="76"/>
  <c r="AA37" i="76"/>
  <c r="D38" i="76"/>
  <c r="E38" i="76"/>
  <c r="F38" i="76"/>
  <c r="G38" i="76"/>
  <c r="H38" i="76"/>
  <c r="I38" i="76"/>
  <c r="J38" i="76"/>
  <c r="K38" i="76"/>
  <c r="L38" i="76"/>
  <c r="M38" i="76"/>
  <c r="N38" i="76"/>
  <c r="O38" i="76"/>
  <c r="P38" i="76"/>
  <c r="Q38" i="76"/>
  <c r="R38" i="76"/>
  <c r="S38" i="76"/>
  <c r="T38" i="76"/>
  <c r="U38" i="76"/>
  <c r="V38" i="76"/>
  <c r="W38" i="76"/>
  <c r="X38" i="76"/>
  <c r="Y38" i="76"/>
  <c r="Z38" i="76"/>
  <c r="AA38" i="76"/>
  <c r="D39" i="76"/>
  <c r="E39" i="76"/>
  <c r="F39" i="76"/>
  <c r="G39" i="76"/>
  <c r="H39" i="76"/>
  <c r="I39" i="76"/>
  <c r="J39" i="76"/>
  <c r="K39" i="76"/>
  <c r="L39" i="76"/>
  <c r="M39" i="76"/>
  <c r="N39" i="76"/>
  <c r="O39" i="76"/>
  <c r="P39" i="76"/>
  <c r="Q39" i="76"/>
  <c r="R39" i="76"/>
  <c r="S39" i="76"/>
  <c r="T39" i="76"/>
  <c r="U39" i="76"/>
  <c r="V39" i="76"/>
  <c r="W39" i="76"/>
  <c r="X39" i="76"/>
  <c r="Y39" i="76"/>
  <c r="Z39" i="76"/>
  <c r="AA39" i="76"/>
  <c r="D40" i="76"/>
  <c r="E40" i="76"/>
  <c r="F40" i="76"/>
  <c r="G40" i="76"/>
  <c r="H40" i="76"/>
  <c r="I40" i="76"/>
  <c r="J40" i="76"/>
  <c r="K40" i="76"/>
  <c r="L40" i="76"/>
  <c r="M40" i="76"/>
  <c r="N40" i="76"/>
  <c r="O40" i="76"/>
  <c r="P40" i="76"/>
  <c r="Q40" i="76"/>
  <c r="R40" i="76"/>
  <c r="S40" i="76"/>
  <c r="T40" i="76"/>
  <c r="U40" i="76"/>
  <c r="V40" i="76"/>
  <c r="W40" i="76"/>
  <c r="X40" i="76"/>
  <c r="Y40" i="76"/>
  <c r="Z40" i="76"/>
  <c r="AA40" i="76"/>
  <c r="D41" i="76"/>
  <c r="E41" i="76"/>
  <c r="F41" i="76"/>
  <c r="G41" i="76"/>
  <c r="H41" i="76"/>
  <c r="I41" i="76"/>
  <c r="J41" i="76"/>
  <c r="K41" i="76"/>
  <c r="L41" i="76"/>
  <c r="M41" i="76"/>
  <c r="N41" i="76"/>
  <c r="O41" i="76"/>
  <c r="P41" i="76"/>
  <c r="Q41" i="76"/>
  <c r="R41" i="76"/>
  <c r="S41" i="76"/>
  <c r="T41" i="76"/>
  <c r="U41" i="76"/>
  <c r="V41" i="76"/>
  <c r="W41" i="76"/>
  <c r="X41" i="76"/>
  <c r="Y41" i="76"/>
  <c r="Z41" i="76"/>
  <c r="AA41" i="76"/>
  <c r="D42" i="76"/>
  <c r="E42" i="76"/>
  <c r="F42" i="76"/>
  <c r="G42" i="76"/>
  <c r="H42" i="76"/>
  <c r="I42" i="76"/>
  <c r="J42" i="76"/>
  <c r="K42" i="76"/>
  <c r="L42" i="76"/>
  <c r="M42" i="76"/>
  <c r="N42" i="76"/>
  <c r="O42" i="76"/>
  <c r="P42" i="76"/>
  <c r="Q42" i="76"/>
  <c r="R42" i="76"/>
  <c r="S42" i="76"/>
  <c r="T42" i="76"/>
  <c r="U42" i="76"/>
  <c r="V42" i="76"/>
  <c r="W42" i="76"/>
  <c r="X42" i="76"/>
  <c r="Y42" i="76"/>
  <c r="Z42" i="76"/>
  <c r="AA42" i="76"/>
  <c r="D43" i="76"/>
  <c r="E43" i="76"/>
  <c r="F43" i="76"/>
  <c r="G43" i="76"/>
  <c r="H43" i="76"/>
  <c r="I43" i="76"/>
  <c r="J43" i="76"/>
  <c r="K43" i="76"/>
  <c r="L43" i="76"/>
  <c r="M43" i="76"/>
  <c r="N43" i="76"/>
  <c r="O43" i="76"/>
  <c r="P43" i="76"/>
  <c r="Q43" i="76"/>
  <c r="R43" i="76"/>
  <c r="S43" i="76"/>
  <c r="T43" i="76"/>
  <c r="U43" i="76"/>
  <c r="V43" i="76"/>
  <c r="W43" i="76"/>
  <c r="X43" i="76"/>
  <c r="Y43" i="76"/>
  <c r="Z43" i="76"/>
  <c r="AA43" i="76"/>
  <c r="D44" i="76"/>
  <c r="E44" i="76"/>
  <c r="F44" i="76"/>
  <c r="G44" i="76"/>
  <c r="H44" i="76"/>
  <c r="I44" i="76"/>
  <c r="J44" i="76"/>
  <c r="K44" i="76"/>
  <c r="L44" i="76"/>
  <c r="M44" i="76"/>
  <c r="N44" i="76"/>
  <c r="O44" i="76"/>
  <c r="P44" i="76"/>
  <c r="Q44" i="76"/>
  <c r="R44" i="76"/>
  <c r="S44" i="76"/>
  <c r="T44" i="76"/>
  <c r="U44" i="76"/>
  <c r="V44" i="76"/>
  <c r="W44" i="76"/>
  <c r="X44" i="76"/>
  <c r="Y44" i="76"/>
  <c r="Z44" i="76"/>
  <c r="AA44" i="76"/>
  <c r="D45" i="76"/>
  <c r="E45" i="76"/>
  <c r="F45" i="76"/>
  <c r="G45" i="76"/>
  <c r="H45" i="76"/>
  <c r="I45" i="76"/>
  <c r="J45" i="76"/>
  <c r="K45" i="76"/>
  <c r="L45" i="76"/>
  <c r="M45" i="76"/>
  <c r="N45" i="76"/>
  <c r="O45" i="76"/>
  <c r="P45" i="76"/>
  <c r="Q45" i="76"/>
  <c r="R45" i="76"/>
  <c r="S45" i="76"/>
  <c r="T45" i="76"/>
  <c r="U45" i="76"/>
  <c r="V45" i="76"/>
  <c r="W45" i="76"/>
  <c r="X45" i="76"/>
  <c r="Y45" i="76"/>
  <c r="Z45" i="76"/>
  <c r="AA45" i="76"/>
  <c r="D46" i="76"/>
  <c r="E46" i="76"/>
  <c r="F46" i="76"/>
  <c r="G46" i="76"/>
  <c r="H46" i="76"/>
  <c r="I46" i="76"/>
  <c r="J46" i="76"/>
  <c r="K46" i="76"/>
  <c r="L46" i="76"/>
  <c r="M46" i="76"/>
  <c r="N46" i="76"/>
  <c r="O46" i="76"/>
  <c r="P46" i="76"/>
  <c r="Q46" i="76"/>
  <c r="R46" i="76"/>
  <c r="S46" i="76"/>
  <c r="T46" i="76"/>
  <c r="U46" i="76"/>
  <c r="V46" i="76"/>
  <c r="W46" i="76"/>
  <c r="X46" i="76"/>
  <c r="Y46" i="76"/>
  <c r="Z46" i="76"/>
  <c r="AA46" i="76"/>
  <c r="D47" i="76"/>
  <c r="E47" i="76"/>
  <c r="F47" i="76"/>
  <c r="G47" i="76"/>
  <c r="H47" i="76"/>
  <c r="I47" i="76"/>
  <c r="J47" i="76"/>
  <c r="K47" i="76"/>
  <c r="L47" i="76"/>
  <c r="M47" i="76"/>
  <c r="N47" i="76"/>
  <c r="O47" i="76"/>
  <c r="P47" i="76"/>
  <c r="Q47" i="76"/>
  <c r="R47" i="76"/>
  <c r="S47" i="76"/>
  <c r="T47" i="76"/>
  <c r="U47" i="76"/>
  <c r="V47" i="76"/>
  <c r="W47" i="76"/>
  <c r="X47" i="76"/>
  <c r="Y47" i="76"/>
  <c r="Z47" i="76"/>
  <c r="AA47" i="76"/>
  <c r="D48" i="76"/>
  <c r="E48" i="76"/>
  <c r="F48" i="76"/>
  <c r="G48" i="76"/>
  <c r="H48" i="76"/>
  <c r="I48" i="76"/>
  <c r="J48" i="76"/>
  <c r="K48" i="76"/>
  <c r="L48" i="76"/>
  <c r="M48" i="76"/>
  <c r="N48" i="76"/>
  <c r="O48" i="76"/>
  <c r="P48" i="76"/>
  <c r="Q48" i="76"/>
  <c r="R48" i="76"/>
  <c r="S48" i="76"/>
  <c r="T48" i="76"/>
  <c r="U48" i="76"/>
  <c r="V48" i="76"/>
  <c r="W48" i="76"/>
  <c r="X48" i="76"/>
  <c r="Y48" i="76"/>
  <c r="Z48" i="76"/>
  <c r="AA48" i="76"/>
  <c r="D49" i="76"/>
  <c r="E49" i="76"/>
  <c r="F49" i="76"/>
  <c r="G49" i="76"/>
  <c r="H49" i="76"/>
  <c r="I49" i="76"/>
  <c r="J49" i="76"/>
  <c r="K49" i="76"/>
  <c r="L49" i="76"/>
  <c r="M49" i="76"/>
  <c r="N49" i="76"/>
  <c r="O49" i="76"/>
  <c r="P49" i="76"/>
  <c r="Q49" i="76"/>
  <c r="R49" i="76"/>
  <c r="S49" i="76"/>
  <c r="T49" i="76"/>
  <c r="U49" i="76"/>
  <c r="V49" i="76"/>
  <c r="W49" i="76"/>
  <c r="X49" i="76"/>
  <c r="Y49" i="76"/>
  <c r="Z49" i="76"/>
  <c r="AA49" i="76"/>
  <c r="D50" i="76"/>
  <c r="E50" i="76"/>
  <c r="F50" i="76"/>
  <c r="G50" i="76"/>
  <c r="H50" i="76"/>
  <c r="I50" i="76"/>
  <c r="J50" i="76"/>
  <c r="K50" i="76"/>
  <c r="L50" i="76"/>
  <c r="M50" i="76"/>
  <c r="N50" i="76"/>
  <c r="O50" i="76"/>
  <c r="P50" i="76"/>
  <c r="Q50" i="76"/>
  <c r="R50" i="76"/>
  <c r="S50" i="76"/>
  <c r="T50" i="76"/>
  <c r="U50" i="76"/>
  <c r="V50" i="76"/>
  <c r="W50" i="76"/>
  <c r="X50" i="76"/>
  <c r="Y50" i="76"/>
  <c r="Z50" i="76"/>
  <c r="AA50" i="76"/>
  <c r="D51" i="76"/>
  <c r="E51" i="76"/>
  <c r="F51" i="76"/>
  <c r="G51" i="76"/>
  <c r="H51" i="76"/>
  <c r="I51" i="76"/>
  <c r="J51" i="76"/>
  <c r="K51" i="76"/>
  <c r="L51" i="76"/>
  <c r="M51" i="76"/>
  <c r="N51" i="76"/>
  <c r="O51" i="76"/>
  <c r="P51" i="76"/>
  <c r="Q51" i="76"/>
  <c r="R51" i="76"/>
  <c r="S51" i="76"/>
  <c r="T51" i="76"/>
  <c r="U51" i="76"/>
  <c r="V51" i="76"/>
  <c r="W51" i="76"/>
  <c r="X51" i="76"/>
  <c r="Y51" i="76"/>
  <c r="Z51" i="76"/>
  <c r="AA51" i="76"/>
  <c r="D52" i="76"/>
  <c r="E52" i="76"/>
  <c r="F52" i="76"/>
  <c r="G52" i="76"/>
  <c r="H52" i="76"/>
  <c r="I52" i="76"/>
  <c r="J52" i="76"/>
  <c r="K52" i="76"/>
  <c r="L52" i="76"/>
  <c r="M52" i="76"/>
  <c r="N52" i="76"/>
  <c r="O52" i="76"/>
  <c r="P52" i="76"/>
  <c r="Q52" i="76"/>
  <c r="R52" i="76"/>
  <c r="S52" i="76"/>
  <c r="T52" i="76"/>
  <c r="U52" i="76"/>
  <c r="V52" i="76"/>
  <c r="W52" i="76"/>
  <c r="X52" i="76"/>
  <c r="Y52" i="76"/>
  <c r="Z52" i="76"/>
  <c r="AA52" i="76"/>
  <c r="D53" i="76"/>
  <c r="E53" i="76"/>
  <c r="F53" i="76"/>
  <c r="G53" i="76"/>
  <c r="H53" i="76"/>
  <c r="I53" i="76"/>
  <c r="J53" i="76"/>
  <c r="K53" i="76"/>
  <c r="L53" i="76"/>
  <c r="M53" i="76"/>
  <c r="N53" i="76"/>
  <c r="O53" i="76"/>
  <c r="P53" i="76"/>
  <c r="Q53" i="76"/>
  <c r="R53" i="76"/>
  <c r="S53" i="76"/>
  <c r="T53" i="76"/>
  <c r="U53" i="76"/>
  <c r="V53" i="76"/>
  <c r="W53" i="76"/>
  <c r="X53" i="76"/>
  <c r="Y53" i="76"/>
  <c r="Z53" i="76"/>
  <c r="AA53" i="76"/>
  <c r="D54" i="76"/>
  <c r="E54" i="76"/>
  <c r="F54" i="76"/>
  <c r="G54" i="76"/>
  <c r="H54" i="76"/>
  <c r="I54" i="76"/>
  <c r="J54" i="76"/>
  <c r="K54" i="76"/>
  <c r="L54" i="76"/>
  <c r="M54" i="76"/>
  <c r="N54" i="76"/>
  <c r="O54" i="76"/>
  <c r="P54" i="76"/>
  <c r="Q54" i="76"/>
  <c r="R54" i="76"/>
  <c r="S54" i="76"/>
  <c r="T54" i="76"/>
  <c r="U54" i="76"/>
  <c r="V54" i="76"/>
  <c r="W54" i="76"/>
  <c r="X54" i="76"/>
  <c r="Y54" i="76"/>
  <c r="Z54" i="76"/>
  <c r="AA54" i="76"/>
  <c r="D55" i="76"/>
  <c r="E55" i="76"/>
  <c r="F55" i="76"/>
  <c r="G55" i="76"/>
  <c r="H55" i="76"/>
  <c r="I55" i="76"/>
  <c r="J55" i="76"/>
  <c r="K55" i="76"/>
  <c r="L55" i="76"/>
  <c r="M55" i="76"/>
  <c r="N55" i="76"/>
  <c r="O55" i="76"/>
  <c r="P55" i="76"/>
  <c r="Q55" i="76"/>
  <c r="R55" i="76"/>
  <c r="S55" i="76"/>
  <c r="T55" i="76"/>
  <c r="U55" i="76"/>
  <c r="V55" i="76"/>
  <c r="W55" i="76"/>
  <c r="X55" i="76"/>
  <c r="Y55" i="76"/>
  <c r="Z55" i="76"/>
  <c r="AA55" i="76"/>
  <c r="D56" i="76"/>
  <c r="E56" i="76"/>
  <c r="F56" i="76"/>
  <c r="G56" i="76"/>
  <c r="H56" i="76"/>
  <c r="I56" i="76"/>
  <c r="J56" i="76"/>
  <c r="K56" i="76"/>
  <c r="L56" i="76"/>
  <c r="M56" i="76"/>
  <c r="N56" i="76"/>
  <c r="O56" i="76"/>
  <c r="P56" i="76"/>
  <c r="Q56" i="76"/>
  <c r="R56" i="76"/>
  <c r="S56" i="76"/>
  <c r="T56" i="76"/>
  <c r="U56" i="76"/>
  <c r="V56" i="76"/>
  <c r="W56" i="76"/>
  <c r="X56" i="76"/>
  <c r="Y56" i="76"/>
  <c r="Z56" i="76"/>
  <c r="AA56" i="76"/>
  <c r="D57" i="76"/>
  <c r="E57" i="76"/>
  <c r="F57" i="76"/>
  <c r="G57" i="76"/>
  <c r="H57" i="76"/>
  <c r="I57" i="76"/>
  <c r="J57" i="76"/>
  <c r="K57" i="76"/>
  <c r="L57" i="76"/>
  <c r="M57" i="76"/>
  <c r="N57" i="76"/>
  <c r="O57" i="76"/>
  <c r="P57" i="76"/>
  <c r="Q57" i="76"/>
  <c r="R57" i="76"/>
  <c r="S57" i="76"/>
  <c r="T57" i="76"/>
  <c r="U57" i="76"/>
  <c r="V57" i="76"/>
  <c r="W57" i="76"/>
  <c r="X57" i="76"/>
  <c r="Y57" i="76"/>
  <c r="Z57" i="76"/>
  <c r="AA57" i="76"/>
  <c r="D58" i="76"/>
  <c r="E58" i="76"/>
  <c r="F58" i="76"/>
  <c r="G58" i="76"/>
  <c r="H58" i="76"/>
  <c r="I58" i="76"/>
  <c r="J58" i="76"/>
  <c r="K58" i="76"/>
  <c r="L58" i="76"/>
  <c r="M58" i="76"/>
  <c r="N58" i="76"/>
  <c r="O58" i="76"/>
  <c r="P58" i="76"/>
  <c r="Q58" i="76"/>
  <c r="R58" i="76"/>
  <c r="S58" i="76"/>
  <c r="T58" i="76"/>
  <c r="U58" i="76"/>
  <c r="V58" i="76"/>
  <c r="W58" i="76"/>
  <c r="X58" i="76"/>
  <c r="Y58" i="76"/>
  <c r="Z58" i="76"/>
  <c r="AA58" i="76"/>
  <c r="D59" i="76"/>
  <c r="E59" i="76"/>
  <c r="F59" i="76"/>
  <c r="G59" i="76"/>
  <c r="H59" i="76"/>
  <c r="I59" i="76"/>
  <c r="J59" i="76"/>
  <c r="K59" i="76"/>
  <c r="L59" i="76"/>
  <c r="M59" i="76"/>
  <c r="N59" i="76"/>
  <c r="O59" i="76"/>
  <c r="P59" i="76"/>
  <c r="Q59" i="76"/>
  <c r="R59" i="76"/>
  <c r="S59" i="76"/>
  <c r="T59" i="76"/>
  <c r="U59" i="76"/>
  <c r="V59" i="76"/>
  <c r="W59" i="76"/>
  <c r="X59" i="76"/>
  <c r="Y59" i="76"/>
  <c r="Z59" i="76"/>
  <c r="AA59" i="76"/>
  <c r="D60" i="76"/>
  <c r="E60" i="76"/>
  <c r="F60" i="76"/>
  <c r="G60" i="76"/>
  <c r="H60" i="76"/>
  <c r="I60" i="76"/>
  <c r="J60" i="76"/>
  <c r="K60" i="76"/>
  <c r="L60" i="76"/>
  <c r="M60" i="76"/>
  <c r="N60" i="76"/>
  <c r="O60" i="76"/>
  <c r="P60" i="76"/>
  <c r="Q60" i="76"/>
  <c r="R60" i="76"/>
  <c r="S60" i="76"/>
  <c r="T60" i="76"/>
  <c r="U60" i="76"/>
  <c r="V60" i="76"/>
  <c r="W60" i="76"/>
  <c r="X60" i="76"/>
  <c r="Y60" i="76"/>
  <c r="Z60" i="76"/>
  <c r="AA60" i="76"/>
  <c r="D61" i="76"/>
  <c r="E61" i="76"/>
  <c r="F61" i="76"/>
  <c r="G61" i="76"/>
  <c r="H61" i="76"/>
  <c r="I61" i="76"/>
  <c r="J61" i="76"/>
  <c r="K61" i="76"/>
  <c r="L61" i="76"/>
  <c r="M61" i="76"/>
  <c r="N61" i="76"/>
  <c r="O61" i="76"/>
  <c r="P61" i="76"/>
  <c r="Q61" i="76"/>
  <c r="R61" i="76"/>
  <c r="S61" i="76"/>
  <c r="T61" i="76"/>
  <c r="U61" i="76"/>
  <c r="V61" i="76"/>
  <c r="W61" i="76"/>
  <c r="X61" i="76"/>
  <c r="Y61" i="76"/>
  <c r="Z61" i="76"/>
  <c r="AA61" i="76"/>
  <c r="D62" i="76"/>
  <c r="E62" i="76"/>
  <c r="F62" i="76"/>
  <c r="G62" i="76"/>
  <c r="H62" i="76"/>
  <c r="I62" i="76"/>
  <c r="J62" i="76"/>
  <c r="K62" i="76"/>
  <c r="L62" i="76"/>
  <c r="M62" i="76"/>
  <c r="N62" i="76"/>
  <c r="O62" i="76"/>
  <c r="P62" i="76"/>
  <c r="Q62" i="76"/>
  <c r="R62" i="76"/>
  <c r="S62" i="76"/>
  <c r="T62" i="76"/>
  <c r="U62" i="76"/>
  <c r="V62" i="76"/>
  <c r="W62" i="76"/>
  <c r="X62" i="76"/>
  <c r="Y62" i="76"/>
  <c r="Z62" i="76"/>
  <c r="AA62" i="76"/>
  <c r="D63" i="76"/>
  <c r="E63" i="76"/>
  <c r="F63" i="76"/>
  <c r="G63" i="76"/>
  <c r="H63" i="76"/>
  <c r="I63" i="76"/>
  <c r="J63" i="76"/>
  <c r="K63" i="76"/>
  <c r="L63" i="76"/>
  <c r="M63" i="76"/>
  <c r="N63" i="76"/>
  <c r="O63" i="76"/>
  <c r="P63" i="76"/>
  <c r="Q63" i="76"/>
  <c r="R63" i="76"/>
  <c r="S63" i="76"/>
  <c r="T63" i="76"/>
  <c r="U63" i="76"/>
  <c r="V63" i="76"/>
  <c r="W63" i="76"/>
  <c r="X63" i="76"/>
  <c r="Y63" i="76"/>
  <c r="Z63" i="76"/>
  <c r="AA63" i="76"/>
  <c r="D64" i="76"/>
  <c r="E64" i="76"/>
  <c r="F64" i="76"/>
  <c r="G64" i="76"/>
  <c r="H64" i="76"/>
  <c r="I64" i="76"/>
  <c r="J64" i="76"/>
  <c r="K64" i="76"/>
  <c r="L64" i="76"/>
  <c r="M64" i="76"/>
  <c r="N64" i="76"/>
  <c r="O64" i="76"/>
  <c r="P64" i="76"/>
  <c r="Q64" i="76"/>
  <c r="R64" i="76"/>
  <c r="S64" i="76"/>
  <c r="T64" i="76"/>
  <c r="U64" i="76"/>
  <c r="V64" i="76"/>
  <c r="W64" i="76"/>
  <c r="X64" i="76"/>
  <c r="Y64" i="76"/>
  <c r="Z64" i="76"/>
  <c r="AA64" i="76"/>
  <c r="D65" i="76"/>
  <c r="E65" i="76"/>
  <c r="F65" i="76"/>
  <c r="G65" i="76"/>
  <c r="H65" i="76"/>
  <c r="I65" i="76"/>
  <c r="J65" i="76"/>
  <c r="K65" i="76"/>
  <c r="L65" i="76"/>
  <c r="M65" i="76"/>
  <c r="N65" i="76"/>
  <c r="O65" i="76"/>
  <c r="P65" i="76"/>
  <c r="Q65" i="76"/>
  <c r="R65" i="76"/>
  <c r="S65" i="76"/>
  <c r="T65" i="76"/>
  <c r="U65" i="76"/>
  <c r="V65" i="76"/>
  <c r="W65" i="76"/>
  <c r="X65" i="76"/>
  <c r="Y65" i="76"/>
  <c r="Z65" i="76"/>
  <c r="AA65" i="76"/>
  <c r="D66" i="76"/>
  <c r="E66" i="76"/>
  <c r="F66" i="76"/>
  <c r="G66" i="76"/>
  <c r="H66" i="76"/>
  <c r="I66" i="76"/>
  <c r="J66" i="76"/>
  <c r="K66" i="76"/>
  <c r="L66" i="76"/>
  <c r="M66" i="76"/>
  <c r="N66" i="76"/>
  <c r="O66" i="76"/>
  <c r="P66" i="76"/>
  <c r="Q66" i="76"/>
  <c r="R66" i="76"/>
  <c r="S66" i="76"/>
  <c r="T66" i="76"/>
  <c r="U66" i="76"/>
  <c r="V66" i="76"/>
  <c r="W66" i="76"/>
  <c r="X66" i="76"/>
  <c r="Y66" i="76"/>
  <c r="Z66" i="76"/>
  <c r="AA66" i="76"/>
  <c r="D67" i="76"/>
  <c r="E67" i="76"/>
  <c r="F67" i="76"/>
  <c r="G67" i="76"/>
  <c r="H67" i="76"/>
  <c r="I67" i="76"/>
  <c r="J67" i="76"/>
  <c r="K67" i="76"/>
  <c r="L67" i="76"/>
  <c r="M67" i="76"/>
  <c r="N67" i="76"/>
  <c r="O67" i="76"/>
  <c r="P67" i="76"/>
  <c r="Q67" i="76"/>
  <c r="R67" i="76"/>
  <c r="S67" i="76"/>
  <c r="T67" i="76"/>
  <c r="U67" i="76"/>
  <c r="V67" i="76"/>
  <c r="W67" i="76"/>
  <c r="X67" i="76"/>
  <c r="Y67" i="76"/>
  <c r="Z67" i="76"/>
  <c r="AA67" i="76"/>
  <c r="D68" i="76"/>
  <c r="E68" i="76"/>
  <c r="F68" i="76"/>
  <c r="G68" i="76"/>
  <c r="H68" i="76"/>
  <c r="I68" i="76"/>
  <c r="J68" i="76"/>
  <c r="K68" i="76"/>
  <c r="L68" i="76"/>
  <c r="M68" i="76"/>
  <c r="N68" i="76"/>
  <c r="O68" i="76"/>
  <c r="P68" i="76"/>
  <c r="Q68" i="76"/>
  <c r="R68" i="76"/>
  <c r="S68" i="76"/>
  <c r="T68" i="76"/>
  <c r="U68" i="76"/>
  <c r="V68" i="76"/>
  <c r="W68" i="76"/>
  <c r="X68" i="76"/>
  <c r="Y68" i="76"/>
  <c r="Z68" i="76"/>
  <c r="AA68" i="76"/>
  <c r="D69" i="76"/>
  <c r="E69" i="76"/>
  <c r="F69" i="76"/>
  <c r="G69" i="76"/>
  <c r="H69" i="76"/>
  <c r="I69" i="76"/>
  <c r="J69" i="76"/>
  <c r="K69" i="76"/>
  <c r="L69" i="76"/>
  <c r="M69" i="76"/>
  <c r="N69" i="76"/>
  <c r="O69" i="76"/>
  <c r="P69" i="76"/>
  <c r="Q69" i="76"/>
  <c r="R69" i="76"/>
  <c r="S69" i="76"/>
  <c r="T69" i="76"/>
  <c r="U69" i="76"/>
  <c r="V69" i="76"/>
  <c r="W69" i="76"/>
  <c r="X69" i="76"/>
  <c r="Y69" i="76"/>
  <c r="Z69" i="76"/>
  <c r="AA69" i="76"/>
  <c r="D70" i="76"/>
  <c r="E70" i="76"/>
  <c r="F70" i="76"/>
  <c r="G70" i="76"/>
  <c r="H70" i="76"/>
  <c r="I70" i="76"/>
  <c r="J70" i="76"/>
  <c r="K70" i="76"/>
  <c r="L70" i="76"/>
  <c r="M70" i="76"/>
  <c r="N70" i="76"/>
  <c r="O70" i="76"/>
  <c r="P70" i="76"/>
  <c r="Q70" i="76"/>
  <c r="R70" i="76"/>
  <c r="S70" i="76"/>
  <c r="T70" i="76"/>
  <c r="U70" i="76"/>
  <c r="V70" i="76"/>
  <c r="W70" i="76"/>
  <c r="X70" i="76"/>
  <c r="Y70" i="76"/>
  <c r="Z70" i="76"/>
  <c r="AA70" i="76"/>
  <c r="D71" i="76"/>
  <c r="E71" i="76"/>
  <c r="F71" i="76"/>
  <c r="G71" i="76"/>
  <c r="H71" i="76"/>
  <c r="I71" i="76"/>
  <c r="J71" i="76"/>
  <c r="K71" i="76"/>
  <c r="L71" i="76"/>
  <c r="M71" i="76"/>
  <c r="N71" i="76"/>
  <c r="O71" i="76"/>
  <c r="P71" i="76"/>
  <c r="Q71" i="76"/>
  <c r="R71" i="76"/>
  <c r="S71" i="76"/>
  <c r="T71" i="76"/>
  <c r="U71" i="76"/>
  <c r="V71" i="76"/>
  <c r="W71" i="76"/>
  <c r="X71" i="76"/>
  <c r="Y71" i="76"/>
  <c r="Z71" i="76"/>
  <c r="AA71" i="76"/>
  <c r="D72" i="76"/>
  <c r="E72" i="76"/>
  <c r="F72" i="76"/>
  <c r="G72" i="76"/>
  <c r="H72" i="76"/>
  <c r="I72" i="76"/>
  <c r="J72" i="76"/>
  <c r="K72" i="76"/>
  <c r="L72" i="76"/>
  <c r="M72" i="76"/>
  <c r="N72" i="76"/>
  <c r="O72" i="76"/>
  <c r="P72" i="76"/>
  <c r="Q72" i="76"/>
  <c r="R72" i="76"/>
  <c r="S72" i="76"/>
  <c r="T72" i="76"/>
  <c r="U72" i="76"/>
  <c r="V72" i="76"/>
  <c r="W72" i="76"/>
  <c r="X72" i="76"/>
  <c r="Y72" i="76"/>
  <c r="Z72" i="76"/>
  <c r="AA72" i="76"/>
  <c r="D73" i="76"/>
  <c r="E73" i="76"/>
  <c r="F73" i="76"/>
  <c r="G73" i="76"/>
  <c r="H73" i="76"/>
  <c r="I73" i="76"/>
  <c r="J73" i="76"/>
  <c r="K73" i="76"/>
  <c r="L73" i="76"/>
  <c r="M73" i="76"/>
  <c r="N73" i="76"/>
  <c r="O73" i="76"/>
  <c r="P73" i="76"/>
  <c r="Q73" i="76"/>
  <c r="R73" i="76"/>
  <c r="S73" i="76"/>
  <c r="T73" i="76"/>
  <c r="U73" i="76"/>
  <c r="V73" i="76"/>
  <c r="W73" i="76"/>
  <c r="X73" i="76"/>
  <c r="Y73" i="76"/>
  <c r="Z73" i="76"/>
  <c r="AA73" i="76"/>
  <c r="D74" i="76"/>
  <c r="E74" i="76"/>
  <c r="F74" i="76"/>
  <c r="G74" i="76"/>
  <c r="H74" i="76"/>
  <c r="I74" i="76"/>
  <c r="J74" i="76"/>
  <c r="K74" i="76"/>
  <c r="L74" i="76"/>
  <c r="M74" i="76"/>
  <c r="N74" i="76"/>
  <c r="O74" i="76"/>
  <c r="P74" i="76"/>
  <c r="Q74" i="76"/>
  <c r="R74" i="76"/>
  <c r="S74" i="76"/>
  <c r="T74" i="76"/>
  <c r="U74" i="76"/>
  <c r="V74" i="76"/>
  <c r="W74" i="76"/>
  <c r="X74" i="76"/>
  <c r="Y74" i="76"/>
  <c r="Z74" i="76"/>
  <c r="AA74" i="76"/>
  <c r="D75" i="76"/>
  <c r="E75" i="76"/>
  <c r="F75" i="76"/>
  <c r="G75" i="76"/>
  <c r="H75" i="76"/>
  <c r="I75" i="76"/>
  <c r="J75" i="76"/>
  <c r="K75" i="76"/>
  <c r="L75" i="76"/>
  <c r="M75" i="76"/>
  <c r="N75" i="76"/>
  <c r="O75" i="76"/>
  <c r="P75" i="76"/>
  <c r="Q75" i="76"/>
  <c r="R75" i="76"/>
  <c r="S75" i="76"/>
  <c r="T75" i="76"/>
  <c r="U75" i="76"/>
  <c r="V75" i="76"/>
  <c r="W75" i="76"/>
  <c r="X75" i="76"/>
  <c r="Y75" i="76"/>
  <c r="Z75" i="76"/>
  <c r="AA75" i="76"/>
  <c r="D76" i="76"/>
  <c r="E76" i="76"/>
  <c r="F76" i="76"/>
  <c r="G76" i="76"/>
  <c r="H76" i="76"/>
  <c r="I76" i="76"/>
  <c r="J76" i="76"/>
  <c r="K76" i="76"/>
  <c r="L76" i="76"/>
  <c r="M76" i="76"/>
  <c r="N76" i="76"/>
  <c r="O76" i="76"/>
  <c r="P76" i="76"/>
  <c r="Q76" i="76"/>
  <c r="R76" i="76"/>
  <c r="S76" i="76"/>
  <c r="T76" i="76"/>
  <c r="U76" i="76"/>
  <c r="V76" i="76"/>
  <c r="W76" i="76"/>
  <c r="X76" i="76"/>
  <c r="Y76" i="76"/>
  <c r="Z76" i="76"/>
  <c r="AA76" i="76"/>
  <c r="D77" i="76"/>
  <c r="E77" i="76"/>
  <c r="F77" i="76"/>
  <c r="G77" i="76"/>
  <c r="H77" i="76"/>
  <c r="I77" i="76"/>
  <c r="J77" i="76"/>
  <c r="K77" i="76"/>
  <c r="L77" i="76"/>
  <c r="M77" i="76"/>
  <c r="N77" i="76"/>
  <c r="O77" i="76"/>
  <c r="P77" i="76"/>
  <c r="Q77" i="76"/>
  <c r="R77" i="76"/>
  <c r="S77" i="76"/>
  <c r="T77" i="76"/>
  <c r="U77" i="76"/>
  <c r="V77" i="76"/>
  <c r="W77" i="76"/>
  <c r="X77" i="76"/>
  <c r="Y77" i="76"/>
  <c r="Z77" i="76"/>
  <c r="AA77" i="76"/>
  <c r="D78" i="76"/>
  <c r="E78" i="76"/>
  <c r="F78" i="76"/>
  <c r="G78" i="76"/>
  <c r="H78" i="76"/>
  <c r="I78" i="76"/>
  <c r="J78" i="76"/>
  <c r="K78" i="76"/>
  <c r="L78" i="76"/>
  <c r="M78" i="76"/>
  <c r="N78" i="76"/>
  <c r="O78" i="76"/>
  <c r="P78" i="76"/>
  <c r="Q78" i="76"/>
  <c r="R78" i="76"/>
  <c r="S78" i="76"/>
  <c r="T78" i="76"/>
  <c r="U78" i="76"/>
  <c r="V78" i="76"/>
  <c r="W78" i="76"/>
  <c r="X78" i="76"/>
  <c r="Y78" i="76"/>
  <c r="Z78" i="76"/>
  <c r="AA78" i="76"/>
  <c r="D79" i="76"/>
  <c r="E79" i="76"/>
  <c r="F79" i="76"/>
  <c r="G79" i="76"/>
  <c r="H79" i="76"/>
  <c r="I79" i="76"/>
  <c r="J79" i="76"/>
  <c r="K79" i="76"/>
  <c r="L79" i="76"/>
  <c r="M79" i="76"/>
  <c r="N79" i="76"/>
  <c r="O79" i="76"/>
  <c r="P79" i="76"/>
  <c r="Q79" i="76"/>
  <c r="R79" i="76"/>
  <c r="S79" i="76"/>
  <c r="T79" i="76"/>
  <c r="U79" i="76"/>
  <c r="V79" i="76"/>
  <c r="W79" i="76"/>
  <c r="X79" i="76"/>
  <c r="Y79" i="76"/>
  <c r="Z79" i="76"/>
  <c r="AA79" i="76"/>
  <c r="D80" i="76"/>
  <c r="E80" i="76"/>
  <c r="F80" i="76"/>
  <c r="G80" i="76"/>
  <c r="H80" i="76"/>
  <c r="I80" i="76"/>
  <c r="J80" i="76"/>
  <c r="K80" i="76"/>
  <c r="L80" i="76"/>
  <c r="M80" i="76"/>
  <c r="N80" i="76"/>
  <c r="O80" i="76"/>
  <c r="P80" i="76"/>
  <c r="Q80" i="76"/>
  <c r="R80" i="76"/>
  <c r="S80" i="76"/>
  <c r="T80" i="76"/>
  <c r="U80" i="76"/>
  <c r="V80" i="76"/>
  <c r="W80" i="76"/>
  <c r="X80" i="76"/>
  <c r="Y80" i="76"/>
  <c r="Z80" i="76"/>
  <c r="AA80" i="76"/>
  <c r="D81" i="76"/>
  <c r="E81" i="76"/>
  <c r="F81" i="76"/>
  <c r="G81" i="76"/>
  <c r="H81" i="76"/>
  <c r="I81" i="76"/>
  <c r="J81" i="76"/>
  <c r="K81" i="76"/>
  <c r="L81" i="76"/>
  <c r="M81" i="76"/>
  <c r="N81" i="76"/>
  <c r="O81" i="76"/>
  <c r="P81" i="76"/>
  <c r="Q81" i="76"/>
  <c r="R81" i="76"/>
  <c r="S81" i="76"/>
  <c r="T81" i="76"/>
  <c r="U81" i="76"/>
  <c r="V81" i="76"/>
  <c r="W81" i="76"/>
  <c r="X81" i="76"/>
  <c r="Y81" i="76"/>
  <c r="Z81" i="76"/>
  <c r="AA81" i="76"/>
  <c r="D82" i="76"/>
  <c r="E82" i="76"/>
  <c r="F82" i="76"/>
  <c r="G82" i="76"/>
  <c r="H82" i="76"/>
  <c r="I82" i="76"/>
  <c r="J82" i="76"/>
  <c r="K82" i="76"/>
  <c r="L82" i="76"/>
  <c r="M82" i="76"/>
  <c r="N82" i="76"/>
  <c r="O82" i="76"/>
  <c r="P82" i="76"/>
  <c r="Q82" i="76"/>
  <c r="R82" i="76"/>
  <c r="S82" i="76"/>
  <c r="T82" i="76"/>
  <c r="U82" i="76"/>
  <c r="V82" i="76"/>
  <c r="W82" i="76"/>
  <c r="X82" i="76"/>
  <c r="Y82" i="76"/>
  <c r="Z82" i="76"/>
  <c r="AA82" i="76"/>
  <c r="D83" i="76"/>
  <c r="E83" i="76"/>
  <c r="F83" i="76"/>
  <c r="G83" i="76"/>
  <c r="H83" i="76"/>
  <c r="I83" i="76"/>
  <c r="J83" i="76"/>
  <c r="K83" i="76"/>
  <c r="L83" i="76"/>
  <c r="M83" i="76"/>
  <c r="N83" i="76"/>
  <c r="O83" i="76"/>
  <c r="P83" i="76"/>
  <c r="Q83" i="76"/>
  <c r="R83" i="76"/>
  <c r="S83" i="76"/>
  <c r="T83" i="76"/>
  <c r="U83" i="76"/>
  <c r="V83" i="76"/>
  <c r="W83" i="76"/>
  <c r="X83" i="76"/>
  <c r="Y83" i="76"/>
  <c r="Z83" i="76"/>
  <c r="AA83" i="76"/>
  <c r="D84" i="76"/>
  <c r="E84" i="76"/>
  <c r="F84" i="76"/>
  <c r="G84" i="76"/>
  <c r="H84" i="76"/>
  <c r="I84" i="76"/>
  <c r="J84" i="76"/>
  <c r="K84" i="76"/>
  <c r="L84" i="76"/>
  <c r="M84" i="76"/>
  <c r="N84" i="76"/>
  <c r="O84" i="76"/>
  <c r="P84" i="76"/>
  <c r="Q84" i="76"/>
  <c r="R84" i="76"/>
  <c r="S84" i="76"/>
  <c r="T84" i="76"/>
  <c r="U84" i="76"/>
  <c r="V84" i="76"/>
  <c r="W84" i="76"/>
  <c r="X84" i="76"/>
  <c r="Y84" i="76"/>
  <c r="Z84" i="76"/>
  <c r="AA84" i="76"/>
  <c r="D85" i="76"/>
  <c r="E85" i="76"/>
  <c r="F85" i="76"/>
  <c r="G85" i="76"/>
  <c r="H85" i="76"/>
  <c r="I85" i="76"/>
  <c r="J85" i="76"/>
  <c r="K85" i="76"/>
  <c r="L85" i="76"/>
  <c r="M85" i="76"/>
  <c r="N85" i="76"/>
  <c r="O85" i="76"/>
  <c r="P85" i="76"/>
  <c r="Q85" i="76"/>
  <c r="R85" i="76"/>
  <c r="S85" i="76"/>
  <c r="T85" i="76"/>
  <c r="U85" i="76"/>
  <c r="V85" i="76"/>
  <c r="W85" i="76"/>
  <c r="X85" i="76"/>
  <c r="Y85" i="76"/>
  <c r="Z85" i="76"/>
  <c r="AA85" i="76"/>
  <c r="D86" i="76"/>
  <c r="E86" i="76"/>
  <c r="F86" i="76"/>
  <c r="G86" i="76"/>
  <c r="H86" i="76"/>
  <c r="I86" i="76"/>
  <c r="J86" i="76"/>
  <c r="K86" i="76"/>
  <c r="L86" i="76"/>
  <c r="M86" i="76"/>
  <c r="N86" i="76"/>
  <c r="O86" i="76"/>
  <c r="P86" i="76"/>
  <c r="Q86" i="76"/>
  <c r="R86" i="76"/>
  <c r="S86" i="76"/>
  <c r="T86" i="76"/>
  <c r="U86" i="76"/>
  <c r="V86" i="76"/>
  <c r="W86" i="76"/>
  <c r="X86" i="76"/>
  <c r="Y86" i="76"/>
  <c r="Z86" i="76"/>
  <c r="AA86" i="76"/>
  <c r="D87" i="76"/>
  <c r="E87" i="76"/>
  <c r="F87" i="76"/>
  <c r="G87" i="76"/>
  <c r="H87" i="76"/>
  <c r="I87" i="76"/>
  <c r="J87" i="76"/>
  <c r="K87" i="76"/>
  <c r="L87" i="76"/>
  <c r="M87" i="76"/>
  <c r="N87" i="76"/>
  <c r="O87" i="76"/>
  <c r="P87" i="76"/>
  <c r="Q87" i="76"/>
  <c r="R87" i="76"/>
  <c r="S87" i="76"/>
  <c r="T87" i="76"/>
  <c r="U87" i="76"/>
  <c r="V87" i="76"/>
  <c r="W87" i="76"/>
  <c r="X87" i="76"/>
  <c r="Y87" i="76"/>
  <c r="Z87" i="76"/>
  <c r="AA87" i="76"/>
  <c r="D88" i="76"/>
  <c r="E88" i="76"/>
  <c r="F88" i="76"/>
  <c r="G88" i="76"/>
  <c r="H88" i="76"/>
  <c r="I88" i="76"/>
  <c r="J88" i="76"/>
  <c r="K88" i="76"/>
  <c r="L88" i="76"/>
  <c r="M88" i="76"/>
  <c r="N88" i="76"/>
  <c r="O88" i="76"/>
  <c r="P88" i="76"/>
  <c r="Q88" i="76"/>
  <c r="R88" i="76"/>
  <c r="S88" i="76"/>
  <c r="T88" i="76"/>
  <c r="U88" i="76"/>
  <c r="V88" i="76"/>
  <c r="W88" i="76"/>
  <c r="X88" i="76"/>
  <c r="Y88" i="76"/>
  <c r="Z88" i="76"/>
  <c r="AA88" i="76"/>
  <c r="D89" i="76"/>
  <c r="E89" i="76"/>
  <c r="F89" i="76"/>
  <c r="G89" i="76"/>
  <c r="H89" i="76"/>
  <c r="I89" i="76"/>
  <c r="J89" i="76"/>
  <c r="K89" i="76"/>
  <c r="L89" i="76"/>
  <c r="M89" i="76"/>
  <c r="N89" i="76"/>
  <c r="O89" i="76"/>
  <c r="P89" i="76"/>
  <c r="Q89" i="76"/>
  <c r="R89" i="76"/>
  <c r="S89" i="76"/>
  <c r="T89" i="76"/>
  <c r="U89" i="76"/>
  <c r="V89" i="76"/>
  <c r="W89" i="76"/>
  <c r="X89" i="76"/>
  <c r="Y89" i="76"/>
  <c r="Z89" i="76"/>
  <c r="AA89" i="76"/>
  <c r="D90" i="76"/>
  <c r="E90" i="76"/>
  <c r="F90" i="76"/>
  <c r="G90" i="76"/>
  <c r="H90" i="76"/>
  <c r="I90" i="76"/>
  <c r="J90" i="76"/>
  <c r="K90" i="76"/>
  <c r="L90" i="76"/>
  <c r="M90" i="76"/>
  <c r="N90" i="76"/>
  <c r="O90" i="76"/>
  <c r="P90" i="76"/>
  <c r="Q90" i="76"/>
  <c r="R90" i="76"/>
  <c r="S90" i="76"/>
  <c r="T90" i="76"/>
  <c r="U90" i="76"/>
  <c r="V90" i="76"/>
  <c r="W90" i="76"/>
  <c r="X90" i="76"/>
  <c r="Y90" i="76"/>
  <c r="Z90" i="76"/>
  <c r="AA90" i="76"/>
  <c r="D91" i="76"/>
  <c r="E91" i="76"/>
  <c r="F91" i="76"/>
  <c r="G91" i="76"/>
  <c r="H91" i="76"/>
  <c r="I91" i="76"/>
  <c r="J91" i="76"/>
  <c r="K91" i="76"/>
  <c r="L91" i="76"/>
  <c r="M91" i="76"/>
  <c r="N91" i="76"/>
  <c r="O91" i="76"/>
  <c r="P91" i="76"/>
  <c r="Q91" i="76"/>
  <c r="R91" i="76"/>
  <c r="S91" i="76"/>
  <c r="T91" i="76"/>
  <c r="U91" i="76"/>
  <c r="V91" i="76"/>
  <c r="W91" i="76"/>
  <c r="X91" i="76"/>
  <c r="Y91" i="76"/>
  <c r="Z91" i="76"/>
  <c r="AA91" i="76"/>
  <c r="D92" i="76"/>
  <c r="E92" i="76"/>
  <c r="F92" i="76"/>
  <c r="G92" i="76"/>
  <c r="H92" i="76"/>
  <c r="I92" i="76"/>
  <c r="J92" i="76"/>
  <c r="K92" i="76"/>
  <c r="L92" i="76"/>
  <c r="M92" i="76"/>
  <c r="N92" i="76"/>
  <c r="O92" i="76"/>
  <c r="P92" i="76"/>
  <c r="Q92" i="76"/>
  <c r="R92" i="76"/>
  <c r="S92" i="76"/>
  <c r="T92" i="76"/>
  <c r="U92" i="76"/>
  <c r="V92" i="76"/>
  <c r="W92" i="76"/>
  <c r="X92" i="76"/>
  <c r="Y92" i="76"/>
  <c r="Z92" i="76"/>
  <c r="AA92" i="76"/>
  <c r="D93" i="76"/>
  <c r="E93" i="76"/>
  <c r="F93" i="76"/>
  <c r="G93" i="76"/>
  <c r="H93" i="76"/>
  <c r="I93" i="76"/>
  <c r="J93" i="76"/>
  <c r="K93" i="76"/>
  <c r="L93" i="76"/>
  <c r="M93" i="76"/>
  <c r="N93" i="76"/>
  <c r="O93" i="76"/>
  <c r="P93" i="76"/>
  <c r="Q93" i="76"/>
  <c r="R93" i="76"/>
  <c r="S93" i="76"/>
  <c r="T93" i="76"/>
  <c r="U93" i="76"/>
  <c r="V93" i="76"/>
  <c r="W93" i="76"/>
  <c r="X93" i="76"/>
  <c r="Y93" i="76"/>
  <c r="Z93" i="76"/>
  <c r="AA93" i="76"/>
  <c r="D94" i="76"/>
  <c r="E94" i="76"/>
  <c r="F94" i="76"/>
  <c r="G94" i="76"/>
  <c r="H94" i="76"/>
  <c r="I94" i="76"/>
  <c r="J94" i="76"/>
  <c r="K94" i="76"/>
  <c r="L94" i="76"/>
  <c r="M94" i="76"/>
  <c r="N94" i="76"/>
  <c r="O94" i="76"/>
  <c r="P94" i="76"/>
  <c r="Q94" i="76"/>
  <c r="R94" i="76"/>
  <c r="S94" i="76"/>
  <c r="T94" i="76"/>
  <c r="U94" i="76"/>
  <c r="V94" i="76"/>
  <c r="W94" i="76"/>
  <c r="X94" i="76"/>
  <c r="Y94" i="76"/>
  <c r="Z94" i="76"/>
  <c r="AA94" i="76"/>
  <c r="D95" i="76"/>
  <c r="E95" i="76"/>
  <c r="F95" i="76"/>
  <c r="G95" i="76"/>
  <c r="H95" i="76"/>
  <c r="I95" i="76"/>
  <c r="J95" i="76"/>
  <c r="K95" i="76"/>
  <c r="L95" i="76"/>
  <c r="M95" i="76"/>
  <c r="N95" i="76"/>
  <c r="O95" i="76"/>
  <c r="P95" i="76"/>
  <c r="Q95" i="76"/>
  <c r="R95" i="76"/>
  <c r="S95" i="76"/>
  <c r="T95" i="76"/>
  <c r="U95" i="76"/>
  <c r="V95" i="76"/>
  <c r="W95" i="76"/>
  <c r="X95" i="76"/>
  <c r="Y95" i="76"/>
  <c r="Z95" i="76"/>
  <c r="AA95" i="76"/>
  <c r="D96" i="76"/>
  <c r="E96" i="76"/>
  <c r="F96" i="76"/>
  <c r="G96" i="76"/>
  <c r="H96" i="76"/>
  <c r="I96" i="76"/>
  <c r="J96" i="76"/>
  <c r="K96" i="76"/>
  <c r="L96" i="76"/>
  <c r="M96" i="76"/>
  <c r="N96" i="76"/>
  <c r="O96" i="76"/>
  <c r="P96" i="76"/>
  <c r="Q96" i="76"/>
  <c r="R96" i="76"/>
  <c r="S96" i="76"/>
  <c r="T96" i="76"/>
  <c r="U96" i="76"/>
  <c r="V96" i="76"/>
  <c r="W96" i="76"/>
  <c r="X96" i="76"/>
  <c r="Y96" i="76"/>
  <c r="Z96" i="76"/>
  <c r="AA96" i="76"/>
  <c r="D97" i="76"/>
  <c r="E97" i="76"/>
  <c r="F97" i="76"/>
  <c r="G97" i="76"/>
  <c r="H97" i="76"/>
  <c r="I97" i="76"/>
  <c r="J97" i="76"/>
  <c r="K97" i="76"/>
  <c r="L97" i="76"/>
  <c r="M97" i="76"/>
  <c r="N97" i="76"/>
  <c r="O97" i="76"/>
  <c r="P97" i="76"/>
  <c r="Q97" i="76"/>
  <c r="R97" i="76"/>
  <c r="S97" i="76"/>
  <c r="T97" i="76"/>
  <c r="U97" i="76"/>
  <c r="V97" i="76"/>
  <c r="W97" i="76"/>
  <c r="X97" i="76"/>
  <c r="Y97" i="76"/>
  <c r="Z97" i="76"/>
  <c r="AA97" i="76"/>
  <c r="D98" i="76"/>
  <c r="E98" i="76"/>
  <c r="F98" i="76"/>
  <c r="G98" i="76"/>
  <c r="H98" i="76"/>
  <c r="I98" i="76"/>
  <c r="J98" i="76"/>
  <c r="K98" i="76"/>
  <c r="L98" i="76"/>
  <c r="M98" i="76"/>
  <c r="N98" i="76"/>
  <c r="O98" i="76"/>
  <c r="P98" i="76"/>
  <c r="Q98" i="76"/>
  <c r="R98" i="76"/>
  <c r="S98" i="76"/>
  <c r="T98" i="76"/>
  <c r="U98" i="76"/>
  <c r="V98" i="76"/>
  <c r="W98" i="76"/>
  <c r="X98" i="76"/>
  <c r="Y98" i="76"/>
  <c r="Z98" i="76"/>
  <c r="AA98" i="76"/>
  <c r="D99" i="76"/>
  <c r="E99" i="76"/>
  <c r="F99" i="76"/>
  <c r="G99" i="76"/>
  <c r="H99" i="76"/>
  <c r="I99" i="76"/>
  <c r="J99" i="76"/>
  <c r="K99" i="76"/>
  <c r="L99" i="76"/>
  <c r="M99" i="76"/>
  <c r="N99" i="76"/>
  <c r="O99" i="76"/>
  <c r="P99" i="76"/>
  <c r="Q99" i="76"/>
  <c r="R99" i="76"/>
  <c r="S99" i="76"/>
  <c r="T99" i="76"/>
  <c r="U99" i="76"/>
  <c r="V99" i="76"/>
  <c r="W99" i="76"/>
  <c r="X99" i="76"/>
  <c r="Y99" i="76"/>
  <c r="Z99" i="76"/>
  <c r="AA99" i="76"/>
  <c r="D100" i="76"/>
  <c r="E100" i="76"/>
  <c r="F100" i="76"/>
  <c r="G100" i="76"/>
  <c r="H100" i="76"/>
  <c r="I100" i="76"/>
  <c r="J100" i="76"/>
  <c r="K100" i="76"/>
  <c r="L100" i="76"/>
  <c r="M100" i="76"/>
  <c r="N100" i="76"/>
  <c r="O100" i="76"/>
  <c r="P100" i="76"/>
  <c r="Q100" i="76"/>
  <c r="R100" i="76"/>
  <c r="S100" i="76"/>
  <c r="T100" i="76"/>
  <c r="U100" i="76"/>
  <c r="V100" i="76"/>
  <c r="W100" i="76"/>
  <c r="X100" i="76"/>
  <c r="Y100" i="76"/>
  <c r="Z100" i="76"/>
  <c r="AA100" i="76"/>
  <c r="D101" i="76"/>
  <c r="E101" i="76"/>
  <c r="F101" i="76"/>
  <c r="G101" i="76"/>
  <c r="H101" i="76"/>
  <c r="I101" i="76"/>
  <c r="J101" i="76"/>
  <c r="K101" i="76"/>
  <c r="L101" i="76"/>
  <c r="M101" i="76"/>
  <c r="N101" i="76"/>
  <c r="O101" i="76"/>
  <c r="P101" i="76"/>
  <c r="Q101" i="76"/>
  <c r="R101" i="76"/>
  <c r="S101" i="76"/>
  <c r="T101" i="76"/>
  <c r="U101" i="76"/>
  <c r="V101" i="76"/>
  <c r="W101" i="76"/>
  <c r="X101" i="76"/>
  <c r="Y101" i="76"/>
  <c r="Z101" i="76"/>
  <c r="AA101" i="76"/>
  <c r="D102" i="76"/>
  <c r="E102" i="76"/>
  <c r="F102" i="76"/>
  <c r="G102" i="76"/>
  <c r="H102" i="76"/>
  <c r="I102" i="76"/>
  <c r="J102" i="76"/>
  <c r="K102" i="76"/>
  <c r="L102" i="76"/>
  <c r="M102" i="76"/>
  <c r="N102" i="76"/>
  <c r="O102" i="76"/>
  <c r="P102" i="76"/>
  <c r="Q102" i="76"/>
  <c r="R102" i="76"/>
  <c r="S102" i="76"/>
  <c r="T102" i="76"/>
  <c r="U102" i="76"/>
  <c r="V102" i="76"/>
  <c r="W102" i="76"/>
  <c r="X102" i="76"/>
  <c r="Y102" i="76"/>
  <c r="Z102" i="76"/>
  <c r="AA102" i="76"/>
  <c r="D103" i="76"/>
  <c r="E103" i="76"/>
  <c r="F103" i="76"/>
  <c r="G103" i="76"/>
  <c r="H103" i="76"/>
  <c r="I103" i="76"/>
  <c r="J103" i="76"/>
  <c r="K103" i="76"/>
  <c r="L103" i="76"/>
  <c r="M103" i="76"/>
  <c r="N103" i="76"/>
  <c r="O103" i="76"/>
  <c r="P103" i="76"/>
  <c r="Q103" i="76"/>
  <c r="R103" i="76"/>
  <c r="S103" i="76"/>
  <c r="T103" i="76"/>
  <c r="U103" i="76"/>
  <c r="V103" i="76"/>
  <c r="W103" i="76"/>
  <c r="X103" i="76"/>
  <c r="Y103" i="76"/>
  <c r="Z103" i="76"/>
  <c r="AA103" i="76"/>
  <c r="D104" i="76"/>
  <c r="E104" i="76"/>
  <c r="F104" i="76"/>
  <c r="G104" i="76"/>
  <c r="H104" i="76"/>
  <c r="I104" i="76"/>
  <c r="J104" i="76"/>
  <c r="K104" i="76"/>
  <c r="L104" i="76"/>
  <c r="M104" i="76"/>
  <c r="N104" i="76"/>
  <c r="O104" i="76"/>
  <c r="P104" i="76"/>
  <c r="Q104" i="76"/>
  <c r="R104" i="76"/>
  <c r="S104" i="76"/>
  <c r="T104" i="76"/>
  <c r="U104" i="76"/>
  <c r="V104" i="76"/>
  <c r="W104" i="76"/>
  <c r="X104" i="76"/>
  <c r="Y104" i="76"/>
  <c r="Z104" i="76"/>
  <c r="AA104" i="76"/>
  <c r="D105" i="76"/>
  <c r="E105" i="76"/>
  <c r="F105" i="76"/>
  <c r="G105" i="76"/>
  <c r="H105" i="76"/>
  <c r="I105" i="76"/>
  <c r="J105" i="76"/>
  <c r="K105" i="76"/>
  <c r="L105" i="76"/>
  <c r="M105" i="76"/>
  <c r="N105" i="76"/>
  <c r="O105" i="76"/>
  <c r="P105" i="76"/>
  <c r="Q105" i="76"/>
  <c r="R105" i="76"/>
  <c r="S105" i="76"/>
  <c r="T105" i="76"/>
  <c r="U105" i="76"/>
  <c r="V105" i="76"/>
  <c r="W105" i="76"/>
  <c r="X105" i="76"/>
  <c r="Y105" i="76"/>
  <c r="Z105" i="76"/>
  <c r="AA105" i="76"/>
  <c r="D106" i="76"/>
  <c r="E106" i="76"/>
  <c r="F106" i="76"/>
  <c r="G106" i="76"/>
  <c r="H106" i="76"/>
  <c r="I106" i="76"/>
  <c r="J106" i="76"/>
  <c r="K106" i="76"/>
  <c r="L106" i="76"/>
  <c r="M106" i="76"/>
  <c r="N106" i="76"/>
  <c r="O106" i="76"/>
  <c r="P106" i="76"/>
  <c r="Q106" i="76"/>
  <c r="R106" i="76"/>
  <c r="S106" i="76"/>
  <c r="T106" i="76"/>
  <c r="U106" i="76"/>
  <c r="V106" i="76"/>
  <c r="W106" i="76"/>
  <c r="X106" i="76"/>
  <c r="Y106" i="76"/>
  <c r="Z106" i="76"/>
  <c r="AA106" i="76"/>
  <c r="C7" i="76"/>
  <c r="C8" i="76"/>
  <c r="C9" i="76"/>
  <c r="C10" i="76"/>
  <c r="C11" i="76"/>
  <c r="C12" i="76"/>
  <c r="C13" i="76"/>
  <c r="C14" i="76"/>
  <c r="C15" i="76"/>
  <c r="C16" i="76"/>
  <c r="C17" i="76"/>
  <c r="C18" i="76"/>
  <c r="C19" i="76"/>
  <c r="C20" i="76"/>
  <c r="C21" i="76"/>
  <c r="C22" i="76"/>
  <c r="C23" i="76"/>
  <c r="C24" i="76"/>
  <c r="C25" i="76"/>
  <c r="C26" i="76"/>
  <c r="C27" i="76"/>
  <c r="C28" i="76"/>
  <c r="C29" i="76"/>
  <c r="C30" i="76"/>
  <c r="C31" i="76"/>
  <c r="C32" i="76"/>
  <c r="C33" i="76"/>
  <c r="C34" i="76"/>
  <c r="C35" i="76"/>
  <c r="C36" i="76"/>
  <c r="C37" i="76"/>
  <c r="C38" i="76"/>
  <c r="C39" i="76"/>
  <c r="C40" i="76"/>
  <c r="C41" i="76"/>
  <c r="C42" i="76"/>
  <c r="C43" i="76"/>
  <c r="C44" i="76"/>
  <c r="C45" i="76"/>
  <c r="C46" i="76"/>
  <c r="C47" i="76"/>
  <c r="C48" i="76"/>
  <c r="C49" i="76"/>
  <c r="C50" i="76"/>
  <c r="C51" i="76"/>
  <c r="C52" i="76"/>
  <c r="C53" i="76"/>
  <c r="C54" i="76"/>
  <c r="C55" i="76"/>
  <c r="C56" i="76"/>
  <c r="C57" i="76"/>
  <c r="C58" i="76"/>
  <c r="C59" i="76"/>
  <c r="C60" i="76"/>
  <c r="C61" i="76"/>
  <c r="C62" i="76"/>
  <c r="C63" i="76"/>
  <c r="C64" i="76"/>
  <c r="C65" i="76"/>
  <c r="C66" i="76"/>
  <c r="C67" i="76"/>
  <c r="C68" i="76"/>
  <c r="C69" i="76"/>
  <c r="C70" i="76"/>
  <c r="C71" i="76"/>
  <c r="C72" i="76"/>
  <c r="C73" i="76"/>
  <c r="C74" i="76"/>
  <c r="C75" i="76"/>
  <c r="C76" i="76"/>
  <c r="C77" i="76"/>
  <c r="C78" i="76"/>
  <c r="C79" i="76"/>
  <c r="C80" i="76"/>
  <c r="C81" i="76"/>
  <c r="C82" i="76"/>
  <c r="C83" i="76"/>
  <c r="C84" i="76"/>
  <c r="C85" i="76"/>
  <c r="C86" i="76"/>
  <c r="C87" i="76"/>
  <c r="C88" i="76"/>
  <c r="C89" i="76"/>
  <c r="C90" i="76"/>
  <c r="C91" i="76"/>
  <c r="C92" i="76"/>
  <c r="C93" i="76"/>
  <c r="C94" i="76"/>
  <c r="C95" i="76"/>
  <c r="C96" i="76"/>
  <c r="C97" i="76"/>
  <c r="C98" i="76"/>
  <c r="C99" i="76"/>
  <c r="C100" i="76"/>
  <c r="C101" i="76"/>
  <c r="C102" i="76"/>
  <c r="C103" i="76"/>
  <c r="C104" i="76"/>
  <c r="C105" i="76"/>
  <c r="C106" i="76"/>
  <c r="C107" i="76"/>
  <c r="I19" i="70"/>
  <c r="H2" i="87"/>
  <c r="R31" i="108"/>
  <c r="F31" i="108" s="1"/>
  <c r="V31" i="108"/>
  <c r="J31" i="108" s="1"/>
  <c r="Q32" i="108"/>
  <c r="R32" i="108"/>
  <c r="S32" i="108"/>
  <c r="T32" i="108"/>
  <c r="U32" i="108"/>
  <c r="V32" i="108"/>
  <c r="Q33" i="108"/>
  <c r="R33" i="108"/>
  <c r="S33" i="108"/>
  <c r="T33" i="108"/>
  <c r="U33" i="108"/>
  <c r="V33" i="108"/>
  <c r="Q34" i="108"/>
  <c r="R34" i="108"/>
  <c r="S34" i="108"/>
  <c r="T34" i="108"/>
  <c r="U34" i="108"/>
  <c r="V34" i="108"/>
  <c r="R35" i="108"/>
  <c r="V35" i="108"/>
  <c r="Q36" i="108"/>
  <c r="R36" i="108"/>
  <c r="S36" i="108"/>
  <c r="T36" i="108"/>
  <c r="U36" i="108"/>
  <c r="V36" i="108"/>
  <c r="Q37" i="108"/>
  <c r="R37" i="108"/>
  <c r="S37" i="108"/>
  <c r="T37" i="108"/>
  <c r="U37" i="108"/>
  <c r="V37" i="108"/>
  <c r="Q38" i="108"/>
  <c r="R38" i="108"/>
  <c r="S38" i="108"/>
  <c r="T38" i="108"/>
  <c r="U38" i="108"/>
  <c r="V38" i="108"/>
  <c r="P32" i="108"/>
  <c r="P33" i="108"/>
  <c r="P34" i="108"/>
  <c r="P36" i="108"/>
  <c r="P37" i="108"/>
  <c r="P38" i="108"/>
  <c r="Q31" i="99"/>
  <c r="E31" i="99" s="1"/>
  <c r="U31" i="99"/>
  <c r="I31" i="99" s="1"/>
  <c r="Q32" i="99"/>
  <c r="R32" i="99"/>
  <c r="S32" i="99"/>
  <c r="T32" i="99"/>
  <c r="U32" i="99"/>
  <c r="V32" i="99"/>
  <c r="Q33" i="99"/>
  <c r="R33" i="99"/>
  <c r="S33" i="99"/>
  <c r="T33" i="99"/>
  <c r="U33" i="99"/>
  <c r="V33" i="99"/>
  <c r="Q34" i="99"/>
  <c r="R34" i="99"/>
  <c r="S34" i="99"/>
  <c r="T34" i="99"/>
  <c r="U34" i="99"/>
  <c r="V34" i="99"/>
  <c r="Q35" i="99"/>
  <c r="U35" i="99"/>
  <c r="Q36" i="99"/>
  <c r="R36" i="99"/>
  <c r="S36" i="99"/>
  <c r="T36" i="99"/>
  <c r="U36" i="99"/>
  <c r="V36" i="99"/>
  <c r="Q37" i="99"/>
  <c r="R37" i="99"/>
  <c r="S37" i="99"/>
  <c r="T37" i="99"/>
  <c r="U37" i="99"/>
  <c r="V37" i="99"/>
  <c r="Q38" i="99"/>
  <c r="R38" i="99"/>
  <c r="S38" i="99"/>
  <c r="T38" i="99"/>
  <c r="U38" i="99"/>
  <c r="V38" i="99"/>
  <c r="P32" i="99"/>
  <c r="P33" i="99"/>
  <c r="P34" i="99"/>
  <c r="P36" i="99"/>
  <c r="P37" i="99"/>
  <c r="P38" i="99"/>
  <c r="Q20" i="108"/>
  <c r="E20" i="108" s="1"/>
  <c r="U20" i="108"/>
  <c r="I20" i="108" s="1"/>
  <c r="Q21" i="108"/>
  <c r="R21" i="108"/>
  <c r="S21" i="108"/>
  <c r="T21" i="108"/>
  <c r="U21" i="108"/>
  <c r="V21" i="108"/>
  <c r="W21" i="108"/>
  <c r="Q22" i="108"/>
  <c r="R22" i="108"/>
  <c r="S22" i="108"/>
  <c r="T22" i="108"/>
  <c r="U22" i="108"/>
  <c r="V22" i="108"/>
  <c r="W22" i="108"/>
  <c r="Q23" i="108"/>
  <c r="R23" i="108"/>
  <c r="S23" i="108"/>
  <c r="T23" i="108"/>
  <c r="U23" i="108"/>
  <c r="V23" i="108"/>
  <c r="W23" i="108"/>
  <c r="Q24" i="108"/>
  <c r="U24" i="108"/>
  <c r="Q25" i="108"/>
  <c r="R25" i="108"/>
  <c r="S25" i="108"/>
  <c r="T25" i="108"/>
  <c r="U25" i="108"/>
  <c r="V25" i="108"/>
  <c r="W25" i="108"/>
  <c r="Q26" i="108"/>
  <c r="R26" i="108"/>
  <c r="S26" i="108"/>
  <c r="T26" i="108"/>
  <c r="U26" i="108"/>
  <c r="V26" i="108"/>
  <c r="W26" i="108"/>
  <c r="Q27" i="108"/>
  <c r="R27" i="108"/>
  <c r="S27" i="108"/>
  <c r="T27" i="108"/>
  <c r="U27" i="108"/>
  <c r="V27" i="108"/>
  <c r="W27" i="108"/>
  <c r="P21" i="108"/>
  <c r="P22" i="108"/>
  <c r="P23" i="108"/>
  <c r="P25" i="108"/>
  <c r="P26" i="108"/>
  <c r="P27" i="108"/>
  <c r="Q20" i="99"/>
  <c r="E20" i="99" s="1"/>
  <c r="U20" i="99"/>
  <c r="I20" i="99" s="1"/>
  <c r="Q21" i="99"/>
  <c r="R21" i="99"/>
  <c r="S21" i="99"/>
  <c r="T21" i="99"/>
  <c r="U21" i="99"/>
  <c r="V21" i="99"/>
  <c r="W21" i="99"/>
  <c r="Q22" i="99"/>
  <c r="R22" i="99"/>
  <c r="S22" i="99"/>
  <c r="T22" i="99"/>
  <c r="U22" i="99"/>
  <c r="V22" i="99"/>
  <c r="W22" i="99"/>
  <c r="Q23" i="99"/>
  <c r="R23" i="99"/>
  <c r="S23" i="99"/>
  <c r="T23" i="99"/>
  <c r="U23" i="99"/>
  <c r="V23" i="99"/>
  <c r="W23" i="99"/>
  <c r="Q24" i="99"/>
  <c r="U24" i="99"/>
  <c r="Q25" i="99"/>
  <c r="R25" i="99"/>
  <c r="S25" i="99"/>
  <c r="T25" i="99"/>
  <c r="U25" i="99"/>
  <c r="V25" i="99"/>
  <c r="W25" i="99"/>
  <c r="Q26" i="99"/>
  <c r="R26" i="99"/>
  <c r="S26" i="99"/>
  <c r="T26" i="99"/>
  <c r="U26" i="99"/>
  <c r="V26" i="99"/>
  <c r="W26" i="99"/>
  <c r="Q27" i="99"/>
  <c r="R27" i="99"/>
  <c r="S27" i="99"/>
  <c r="T27" i="99"/>
  <c r="U27" i="99"/>
  <c r="V27" i="99"/>
  <c r="W27" i="99"/>
  <c r="P27" i="99"/>
  <c r="P21" i="99"/>
  <c r="P22" i="99"/>
  <c r="P23" i="99"/>
  <c r="P24" i="99"/>
  <c r="P25" i="99"/>
  <c r="P26" i="99"/>
  <c r="R9" i="108"/>
  <c r="F9" i="108" s="1"/>
  <c r="V9" i="108"/>
  <c r="J9" i="108" s="1"/>
  <c r="Q10" i="108"/>
  <c r="R10" i="108"/>
  <c r="S10" i="108"/>
  <c r="T10" i="108"/>
  <c r="U10" i="108"/>
  <c r="V10" i="108"/>
  <c r="W10" i="108"/>
  <c r="Q11" i="108"/>
  <c r="R11" i="108"/>
  <c r="S11" i="108"/>
  <c r="T11" i="108"/>
  <c r="U11" i="108"/>
  <c r="V11" i="108"/>
  <c r="W11" i="108"/>
  <c r="Q12" i="108"/>
  <c r="R12" i="108"/>
  <c r="S12" i="108"/>
  <c r="T12" i="108"/>
  <c r="U12" i="108"/>
  <c r="V12" i="108"/>
  <c r="W12" i="108"/>
  <c r="R13" i="108"/>
  <c r="V13" i="108"/>
  <c r="Q14" i="108"/>
  <c r="R14" i="108"/>
  <c r="S14" i="108"/>
  <c r="T14" i="108"/>
  <c r="U14" i="108"/>
  <c r="V14" i="108"/>
  <c r="W14" i="108"/>
  <c r="Q15" i="108"/>
  <c r="R15" i="108"/>
  <c r="S15" i="108"/>
  <c r="T15" i="108"/>
  <c r="U15" i="108"/>
  <c r="V15" i="108"/>
  <c r="W15" i="108"/>
  <c r="Q16" i="108"/>
  <c r="R16" i="108"/>
  <c r="S16" i="108"/>
  <c r="T16" i="108"/>
  <c r="U16" i="108"/>
  <c r="V16" i="108"/>
  <c r="W16" i="108"/>
  <c r="P10" i="108"/>
  <c r="P11" i="108"/>
  <c r="P12" i="108"/>
  <c r="P14" i="108"/>
  <c r="P15" i="108"/>
  <c r="P16" i="108"/>
  <c r="S9" i="99"/>
  <c r="G9" i="99" s="1"/>
  <c r="W9" i="99"/>
  <c r="K9" i="99" s="1"/>
  <c r="Q10" i="99"/>
  <c r="R10" i="99"/>
  <c r="S10" i="99"/>
  <c r="T10" i="99"/>
  <c r="U10" i="99"/>
  <c r="V10" i="99"/>
  <c r="W10" i="99"/>
  <c r="Q11" i="99"/>
  <c r="R11" i="99"/>
  <c r="S11" i="99"/>
  <c r="T11" i="99"/>
  <c r="U11" i="99"/>
  <c r="V11" i="99"/>
  <c r="W11" i="99"/>
  <c r="Q12" i="99"/>
  <c r="R12" i="99"/>
  <c r="S12" i="99"/>
  <c r="T12" i="99"/>
  <c r="U12" i="99"/>
  <c r="V12" i="99"/>
  <c r="W12" i="99"/>
  <c r="S13" i="99"/>
  <c r="W13" i="99"/>
  <c r="Q14" i="99"/>
  <c r="R14" i="99"/>
  <c r="S14" i="99"/>
  <c r="T14" i="99"/>
  <c r="U14" i="99"/>
  <c r="V14" i="99"/>
  <c r="W14" i="99"/>
  <c r="Q15" i="99"/>
  <c r="R15" i="99"/>
  <c r="S15" i="99"/>
  <c r="T15" i="99"/>
  <c r="U15" i="99"/>
  <c r="V15" i="99"/>
  <c r="W15" i="99"/>
  <c r="Q16" i="99"/>
  <c r="R16" i="99"/>
  <c r="S16" i="99"/>
  <c r="T16" i="99"/>
  <c r="U16" i="99"/>
  <c r="V16" i="99"/>
  <c r="W16" i="99"/>
  <c r="P10" i="99"/>
  <c r="P11" i="99"/>
  <c r="P12" i="99"/>
  <c r="P14" i="99"/>
  <c r="P15" i="99"/>
  <c r="P16" i="99"/>
  <c r="C6" i="73"/>
  <c r="D6" i="73"/>
  <c r="E6" i="73"/>
  <c r="F6" i="73"/>
  <c r="G6" i="73"/>
  <c r="H6" i="73"/>
  <c r="I6" i="73"/>
  <c r="J6" i="73"/>
  <c r="K6" i="73"/>
  <c r="L6" i="73"/>
  <c r="M6" i="73"/>
  <c r="N6" i="73"/>
  <c r="O6" i="73"/>
  <c r="P6" i="73"/>
  <c r="Q6" i="73"/>
  <c r="R6" i="73"/>
  <c r="S6" i="73"/>
  <c r="T6" i="73"/>
  <c r="U6" i="73"/>
  <c r="V6" i="73"/>
  <c r="W6" i="73"/>
  <c r="X6" i="73"/>
  <c r="Y6" i="73"/>
  <c r="D7" i="73"/>
  <c r="E7" i="73"/>
  <c r="F7" i="73"/>
  <c r="G7" i="73"/>
  <c r="H7" i="73"/>
  <c r="I7" i="73"/>
  <c r="J7" i="73"/>
  <c r="K7" i="73"/>
  <c r="L7" i="73"/>
  <c r="M7" i="73"/>
  <c r="N7" i="73"/>
  <c r="O7" i="73"/>
  <c r="P7" i="73"/>
  <c r="Q7" i="73"/>
  <c r="R7" i="73"/>
  <c r="S7" i="73"/>
  <c r="T7" i="73"/>
  <c r="U7" i="73"/>
  <c r="V7" i="73"/>
  <c r="W7" i="73"/>
  <c r="X7" i="73"/>
  <c r="Y7" i="73"/>
  <c r="D8" i="73"/>
  <c r="E8" i="73"/>
  <c r="F8" i="73"/>
  <c r="G8" i="73"/>
  <c r="H8" i="73"/>
  <c r="I8" i="73"/>
  <c r="J8" i="73"/>
  <c r="K8" i="73"/>
  <c r="L8" i="73"/>
  <c r="M8" i="73"/>
  <c r="N8" i="73"/>
  <c r="O8" i="73"/>
  <c r="P8" i="73"/>
  <c r="Q8" i="73"/>
  <c r="R8" i="73"/>
  <c r="S8" i="73"/>
  <c r="T8" i="73"/>
  <c r="U8" i="73"/>
  <c r="V8" i="73"/>
  <c r="W8" i="73"/>
  <c r="X8" i="73"/>
  <c r="Y8" i="73"/>
  <c r="D9" i="73"/>
  <c r="E9" i="73"/>
  <c r="F9" i="73"/>
  <c r="G9" i="73"/>
  <c r="H9" i="73"/>
  <c r="I9" i="73"/>
  <c r="J9" i="73"/>
  <c r="K9" i="73"/>
  <c r="L9" i="73"/>
  <c r="M9" i="73"/>
  <c r="N9" i="73"/>
  <c r="O9" i="73"/>
  <c r="P9" i="73"/>
  <c r="Q9" i="73"/>
  <c r="R9" i="73"/>
  <c r="S9" i="73"/>
  <c r="T9" i="73"/>
  <c r="U9" i="73"/>
  <c r="V9" i="73"/>
  <c r="W9" i="73"/>
  <c r="X9" i="73"/>
  <c r="Y9" i="73"/>
  <c r="D10" i="73"/>
  <c r="E10" i="73"/>
  <c r="F10" i="73"/>
  <c r="G10" i="73"/>
  <c r="H10" i="73"/>
  <c r="I10" i="73"/>
  <c r="J10" i="73"/>
  <c r="K10" i="73"/>
  <c r="L10" i="73"/>
  <c r="M10" i="73"/>
  <c r="N10" i="73"/>
  <c r="O10" i="73"/>
  <c r="P10" i="73"/>
  <c r="Q10" i="73"/>
  <c r="R10" i="73"/>
  <c r="S10" i="73"/>
  <c r="T10" i="73"/>
  <c r="U10" i="73"/>
  <c r="V10" i="73"/>
  <c r="W10" i="73"/>
  <c r="X10" i="73"/>
  <c r="Y10" i="73"/>
  <c r="D11" i="73"/>
  <c r="E11" i="73"/>
  <c r="F11" i="73"/>
  <c r="G11" i="73"/>
  <c r="H11" i="73"/>
  <c r="I11" i="73"/>
  <c r="J11" i="73"/>
  <c r="K11" i="73"/>
  <c r="L11" i="73"/>
  <c r="M11" i="73"/>
  <c r="N11" i="73"/>
  <c r="O11" i="73"/>
  <c r="P11" i="73"/>
  <c r="Q11" i="73"/>
  <c r="R11" i="73"/>
  <c r="S11" i="73"/>
  <c r="T11" i="73"/>
  <c r="U11" i="73"/>
  <c r="V11" i="73"/>
  <c r="W11" i="73"/>
  <c r="X11" i="73"/>
  <c r="Y11" i="73"/>
  <c r="D12" i="73"/>
  <c r="E12" i="73"/>
  <c r="F12" i="73"/>
  <c r="G12" i="73"/>
  <c r="H12" i="73"/>
  <c r="I12" i="73"/>
  <c r="J12" i="73"/>
  <c r="K12" i="73"/>
  <c r="L12" i="73"/>
  <c r="M12" i="73"/>
  <c r="N12" i="73"/>
  <c r="O12" i="73"/>
  <c r="P12" i="73"/>
  <c r="Q12" i="73"/>
  <c r="R12" i="73"/>
  <c r="S12" i="73"/>
  <c r="T12" i="73"/>
  <c r="U12" i="73"/>
  <c r="V12" i="73"/>
  <c r="W12" i="73"/>
  <c r="X12" i="73"/>
  <c r="Y12" i="73"/>
  <c r="D13" i="73"/>
  <c r="E13" i="73"/>
  <c r="F13" i="73"/>
  <c r="G13" i="73"/>
  <c r="H13" i="73"/>
  <c r="I13" i="73"/>
  <c r="J13" i="73"/>
  <c r="K13" i="73"/>
  <c r="L13" i="73"/>
  <c r="M13" i="73"/>
  <c r="N13" i="73"/>
  <c r="O13" i="73"/>
  <c r="P13" i="73"/>
  <c r="Q13" i="73"/>
  <c r="R13" i="73"/>
  <c r="S13" i="73"/>
  <c r="T13" i="73"/>
  <c r="U13" i="73"/>
  <c r="V13" i="73"/>
  <c r="W13" i="73"/>
  <c r="X13" i="73"/>
  <c r="Y13" i="73"/>
  <c r="D14" i="73"/>
  <c r="E14" i="73"/>
  <c r="F14" i="73"/>
  <c r="G14" i="73"/>
  <c r="H14" i="73"/>
  <c r="I14" i="73"/>
  <c r="J14" i="73"/>
  <c r="K14" i="73"/>
  <c r="L14" i="73"/>
  <c r="M14" i="73"/>
  <c r="N14" i="73"/>
  <c r="O14" i="73"/>
  <c r="P14" i="73"/>
  <c r="Q14" i="73"/>
  <c r="R14" i="73"/>
  <c r="S14" i="73"/>
  <c r="T14" i="73"/>
  <c r="U14" i="73"/>
  <c r="V14" i="73"/>
  <c r="W14" i="73"/>
  <c r="X14" i="73"/>
  <c r="Y14" i="73"/>
  <c r="D15" i="73"/>
  <c r="E15" i="73"/>
  <c r="F15" i="73"/>
  <c r="G15" i="73"/>
  <c r="H15" i="73"/>
  <c r="I15" i="73"/>
  <c r="J15" i="73"/>
  <c r="K15" i="73"/>
  <c r="L15" i="73"/>
  <c r="M15" i="73"/>
  <c r="N15" i="73"/>
  <c r="O15" i="73"/>
  <c r="P15" i="73"/>
  <c r="Q15" i="73"/>
  <c r="R15" i="73"/>
  <c r="S15" i="73"/>
  <c r="T15" i="73"/>
  <c r="U15" i="73"/>
  <c r="V15" i="73"/>
  <c r="W15" i="73"/>
  <c r="X15" i="73"/>
  <c r="Y15" i="73"/>
  <c r="D16" i="73"/>
  <c r="E16" i="73"/>
  <c r="F16" i="73"/>
  <c r="G16" i="73"/>
  <c r="H16" i="73"/>
  <c r="I16" i="73"/>
  <c r="J16" i="73"/>
  <c r="K16" i="73"/>
  <c r="L16" i="73"/>
  <c r="M16" i="73"/>
  <c r="N16" i="73"/>
  <c r="O16" i="73"/>
  <c r="P16" i="73"/>
  <c r="Q16" i="73"/>
  <c r="R16" i="73"/>
  <c r="S16" i="73"/>
  <c r="T16" i="73"/>
  <c r="U16" i="73"/>
  <c r="V16" i="73"/>
  <c r="W16" i="73"/>
  <c r="X16" i="73"/>
  <c r="Y16" i="73"/>
  <c r="D17" i="73"/>
  <c r="E17" i="73"/>
  <c r="F17" i="73"/>
  <c r="G17" i="73"/>
  <c r="H17" i="73"/>
  <c r="I17" i="73"/>
  <c r="J17" i="73"/>
  <c r="K17" i="73"/>
  <c r="L17" i="73"/>
  <c r="M17" i="73"/>
  <c r="N17" i="73"/>
  <c r="O17" i="73"/>
  <c r="P17" i="73"/>
  <c r="Q17" i="73"/>
  <c r="R17" i="73"/>
  <c r="S17" i="73"/>
  <c r="T17" i="73"/>
  <c r="U17" i="73"/>
  <c r="V17" i="73"/>
  <c r="W17" i="73"/>
  <c r="X17" i="73"/>
  <c r="Y17" i="73"/>
  <c r="D18" i="73"/>
  <c r="E18" i="73"/>
  <c r="F18" i="73"/>
  <c r="G18" i="73"/>
  <c r="H18" i="73"/>
  <c r="I18" i="73"/>
  <c r="J18" i="73"/>
  <c r="K18" i="73"/>
  <c r="L18" i="73"/>
  <c r="M18" i="73"/>
  <c r="N18" i="73"/>
  <c r="O18" i="73"/>
  <c r="P18" i="73"/>
  <c r="Q18" i="73"/>
  <c r="R18" i="73"/>
  <c r="S18" i="73"/>
  <c r="T18" i="73"/>
  <c r="U18" i="73"/>
  <c r="V18" i="73"/>
  <c r="W18" i="73"/>
  <c r="X18" i="73"/>
  <c r="Y18" i="73"/>
  <c r="D19" i="73"/>
  <c r="E19" i="73"/>
  <c r="F19" i="73"/>
  <c r="G19" i="73"/>
  <c r="H19" i="73"/>
  <c r="I19" i="73"/>
  <c r="J19" i="73"/>
  <c r="K19" i="73"/>
  <c r="L19" i="73"/>
  <c r="M19" i="73"/>
  <c r="N19" i="73"/>
  <c r="O19" i="73"/>
  <c r="P19" i="73"/>
  <c r="Q19" i="73"/>
  <c r="R19" i="73"/>
  <c r="S19" i="73"/>
  <c r="T19" i="73"/>
  <c r="U19" i="73"/>
  <c r="V19" i="73"/>
  <c r="W19" i="73"/>
  <c r="X19" i="73"/>
  <c r="Y19" i="73"/>
  <c r="D20" i="73"/>
  <c r="E20" i="73"/>
  <c r="F20" i="73"/>
  <c r="G20" i="73"/>
  <c r="H20" i="73"/>
  <c r="I20" i="73"/>
  <c r="J20" i="73"/>
  <c r="K20" i="73"/>
  <c r="L20" i="73"/>
  <c r="M20" i="73"/>
  <c r="N20" i="73"/>
  <c r="O20" i="73"/>
  <c r="P20" i="73"/>
  <c r="Q20" i="73"/>
  <c r="R20" i="73"/>
  <c r="S20" i="73"/>
  <c r="T20" i="73"/>
  <c r="U20" i="73"/>
  <c r="V20" i="73"/>
  <c r="W20" i="73"/>
  <c r="X20" i="73"/>
  <c r="Y20" i="73"/>
  <c r="D21" i="73"/>
  <c r="E21" i="73"/>
  <c r="F21" i="73"/>
  <c r="G21" i="73"/>
  <c r="H21" i="73"/>
  <c r="I21" i="73"/>
  <c r="J21" i="73"/>
  <c r="K21" i="73"/>
  <c r="L21" i="73"/>
  <c r="M21" i="73"/>
  <c r="N21" i="73"/>
  <c r="O21" i="73"/>
  <c r="P21" i="73"/>
  <c r="Q21" i="73"/>
  <c r="R21" i="73"/>
  <c r="S21" i="73"/>
  <c r="T21" i="73"/>
  <c r="U21" i="73"/>
  <c r="V21" i="73"/>
  <c r="W21" i="73"/>
  <c r="X21" i="73"/>
  <c r="Y21" i="73"/>
  <c r="D22" i="73"/>
  <c r="E22" i="73"/>
  <c r="F22" i="73"/>
  <c r="G22" i="73"/>
  <c r="H22" i="73"/>
  <c r="I22" i="73"/>
  <c r="J22" i="73"/>
  <c r="K22" i="73"/>
  <c r="L22" i="73"/>
  <c r="M22" i="73"/>
  <c r="N22" i="73"/>
  <c r="O22" i="73"/>
  <c r="P22" i="73"/>
  <c r="Q22" i="73"/>
  <c r="R22" i="73"/>
  <c r="S22" i="73"/>
  <c r="T22" i="73"/>
  <c r="U22" i="73"/>
  <c r="V22" i="73"/>
  <c r="W22" i="73"/>
  <c r="X22" i="73"/>
  <c r="Y22" i="73"/>
  <c r="D23" i="73"/>
  <c r="E23" i="73"/>
  <c r="F23" i="73"/>
  <c r="G23" i="73"/>
  <c r="H23" i="73"/>
  <c r="I23" i="73"/>
  <c r="J23" i="73"/>
  <c r="K23" i="73"/>
  <c r="L23" i="73"/>
  <c r="M23" i="73"/>
  <c r="N23" i="73"/>
  <c r="O23" i="73"/>
  <c r="P23" i="73"/>
  <c r="Q23" i="73"/>
  <c r="R23" i="73"/>
  <c r="S23" i="73"/>
  <c r="T23" i="73"/>
  <c r="U23" i="73"/>
  <c r="V23" i="73"/>
  <c r="W23" i="73"/>
  <c r="X23" i="73"/>
  <c r="Y23" i="73"/>
  <c r="D24" i="73"/>
  <c r="E24" i="73"/>
  <c r="F24" i="73"/>
  <c r="G24" i="73"/>
  <c r="H24" i="73"/>
  <c r="I24" i="73"/>
  <c r="J24" i="73"/>
  <c r="K24" i="73"/>
  <c r="L24" i="73"/>
  <c r="M24" i="73"/>
  <c r="N24" i="73"/>
  <c r="O24" i="73"/>
  <c r="P24" i="73"/>
  <c r="Q24" i="73"/>
  <c r="R24" i="73"/>
  <c r="S24" i="73"/>
  <c r="T24" i="73"/>
  <c r="U24" i="73"/>
  <c r="V24" i="73"/>
  <c r="W24" i="73"/>
  <c r="X24" i="73"/>
  <c r="Y24" i="73"/>
  <c r="D25" i="73"/>
  <c r="E25" i="73"/>
  <c r="F25" i="73"/>
  <c r="G25" i="73"/>
  <c r="H25" i="73"/>
  <c r="I25" i="73"/>
  <c r="J25" i="73"/>
  <c r="K25" i="73"/>
  <c r="L25" i="73"/>
  <c r="M25" i="73"/>
  <c r="N25" i="73"/>
  <c r="O25" i="73"/>
  <c r="P25" i="73"/>
  <c r="Q25" i="73"/>
  <c r="R25" i="73"/>
  <c r="S25" i="73"/>
  <c r="T25" i="73"/>
  <c r="U25" i="73"/>
  <c r="V25" i="73"/>
  <c r="W25" i="73"/>
  <c r="X25" i="73"/>
  <c r="Y25" i="73"/>
  <c r="D26" i="73"/>
  <c r="E26" i="73"/>
  <c r="F26" i="73"/>
  <c r="G26" i="73"/>
  <c r="H26" i="73"/>
  <c r="I26" i="73"/>
  <c r="J26" i="73"/>
  <c r="K26" i="73"/>
  <c r="L26" i="73"/>
  <c r="M26" i="73"/>
  <c r="N26" i="73"/>
  <c r="O26" i="73"/>
  <c r="P26" i="73"/>
  <c r="Q26" i="73"/>
  <c r="R26" i="73"/>
  <c r="S26" i="73"/>
  <c r="T26" i="73"/>
  <c r="U26" i="73"/>
  <c r="V26" i="73"/>
  <c r="W26" i="73"/>
  <c r="X26" i="73"/>
  <c r="Y26" i="73"/>
  <c r="D27" i="73"/>
  <c r="E27" i="73"/>
  <c r="F27" i="73"/>
  <c r="G27" i="73"/>
  <c r="H27" i="73"/>
  <c r="I27" i="73"/>
  <c r="J27" i="73"/>
  <c r="K27" i="73"/>
  <c r="L27" i="73"/>
  <c r="M27" i="73"/>
  <c r="N27" i="73"/>
  <c r="O27" i="73"/>
  <c r="P27" i="73"/>
  <c r="Q27" i="73"/>
  <c r="R27" i="73"/>
  <c r="S27" i="73"/>
  <c r="T27" i="73"/>
  <c r="U27" i="73"/>
  <c r="V27" i="73"/>
  <c r="W27" i="73"/>
  <c r="X27" i="73"/>
  <c r="Y27" i="73"/>
  <c r="D28" i="73"/>
  <c r="E28" i="73"/>
  <c r="F28" i="73"/>
  <c r="G28" i="73"/>
  <c r="H28" i="73"/>
  <c r="I28" i="73"/>
  <c r="J28" i="73"/>
  <c r="K28" i="73"/>
  <c r="L28" i="73"/>
  <c r="M28" i="73"/>
  <c r="N28" i="73"/>
  <c r="O28" i="73"/>
  <c r="P28" i="73"/>
  <c r="Q28" i="73"/>
  <c r="R28" i="73"/>
  <c r="S28" i="73"/>
  <c r="T28" i="73"/>
  <c r="U28" i="73"/>
  <c r="V28" i="73"/>
  <c r="W28" i="73"/>
  <c r="X28" i="73"/>
  <c r="Y28" i="73"/>
  <c r="D29" i="73"/>
  <c r="E29" i="73"/>
  <c r="F29" i="73"/>
  <c r="G29" i="73"/>
  <c r="H29" i="73"/>
  <c r="I29" i="73"/>
  <c r="J29" i="73"/>
  <c r="K29" i="73"/>
  <c r="L29" i="73"/>
  <c r="M29" i="73"/>
  <c r="N29" i="73"/>
  <c r="O29" i="73"/>
  <c r="P29" i="73"/>
  <c r="Q29" i="73"/>
  <c r="R29" i="73"/>
  <c r="S29" i="73"/>
  <c r="T29" i="73"/>
  <c r="U29" i="73"/>
  <c r="V29" i="73"/>
  <c r="W29" i="73"/>
  <c r="X29" i="73"/>
  <c r="Y29" i="73"/>
  <c r="D30" i="73"/>
  <c r="E30" i="73"/>
  <c r="F30" i="73"/>
  <c r="G30" i="73"/>
  <c r="H30" i="73"/>
  <c r="I30" i="73"/>
  <c r="J30" i="73"/>
  <c r="K30" i="73"/>
  <c r="L30" i="73"/>
  <c r="M30" i="73"/>
  <c r="N30" i="73"/>
  <c r="O30" i="73"/>
  <c r="P30" i="73"/>
  <c r="Q30" i="73"/>
  <c r="R30" i="73"/>
  <c r="S30" i="73"/>
  <c r="T30" i="73"/>
  <c r="U30" i="73"/>
  <c r="V30" i="73"/>
  <c r="W30" i="73"/>
  <c r="X30" i="73"/>
  <c r="Y30" i="73"/>
  <c r="D31" i="73"/>
  <c r="E31" i="73"/>
  <c r="F31" i="73"/>
  <c r="G31" i="73"/>
  <c r="H31" i="73"/>
  <c r="I31" i="73"/>
  <c r="J31" i="73"/>
  <c r="K31" i="73"/>
  <c r="L31" i="73"/>
  <c r="M31" i="73"/>
  <c r="N31" i="73"/>
  <c r="O31" i="73"/>
  <c r="P31" i="73"/>
  <c r="Q31" i="73"/>
  <c r="R31" i="73"/>
  <c r="S31" i="73"/>
  <c r="T31" i="73"/>
  <c r="U31" i="73"/>
  <c r="V31" i="73"/>
  <c r="W31" i="73"/>
  <c r="X31" i="73"/>
  <c r="Y31" i="73"/>
  <c r="D32" i="73"/>
  <c r="E32" i="73"/>
  <c r="F32" i="73"/>
  <c r="G32" i="73"/>
  <c r="H32" i="73"/>
  <c r="I32" i="73"/>
  <c r="J32" i="73"/>
  <c r="K32" i="73"/>
  <c r="L32" i="73"/>
  <c r="M32" i="73"/>
  <c r="N32" i="73"/>
  <c r="O32" i="73"/>
  <c r="P32" i="73"/>
  <c r="Q32" i="73"/>
  <c r="R32" i="73"/>
  <c r="S32" i="73"/>
  <c r="T32" i="73"/>
  <c r="U32" i="73"/>
  <c r="V32" i="73"/>
  <c r="W32" i="73"/>
  <c r="X32" i="73"/>
  <c r="Y32" i="73"/>
  <c r="D33" i="73"/>
  <c r="E33" i="73"/>
  <c r="F33" i="73"/>
  <c r="G33" i="73"/>
  <c r="H33" i="73"/>
  <c r="I33" i="73"/>
  <c r="J33" i="73"/>
  <c r="K33" i="73"/>
  <c r="L33" i="73"/>
  <c r="M33" i="73"/>
  <c r="N33" i="73"/>
  <c r="O33" i="73"/>
  <c r="P33" i="73"/>
  <c r="Q33" i="73"/>
  <c r="R33" i="73"/>
  <c r="S33" i="73"/>
  <c r="T33" i="73"/>
  <c r="U33" i="73"/>
  <c r="V33" i="73"/>
  <c r="W33" i="73"/>
  <c r="X33" i="73"/>
  <c r="Y33" i="73"/>
  <c r="D34" i="73"/>
  <c r="E34" i="73"/>
  <c r="F34" i="73"/>
  <c r="G34" i="73"/>
  <c r="H34" i="73"/>
  <c r="I34" i="73"/>
  <c r="J34" i="73"/>
  <c r="K34" i="73"/>
  <c r="L34" i="73"/>
  <c r="M34" i="73"/>
  <c r="N34" i="73"/>
  <c r="O34" i="73"/>
  <c r="P34" i="73"/>
  <c r="Q34" i="73"/>
  <c r="R34" i="73"/>
  <c r="S34" i="73"/>
  <c r="T34" i="73"/>
  <c r="U34" i="73"/>
  <c r="V34" i="73"/>
  <c r="W34" i="73"/>
  <c r="X34" i="73"/>
  <c r="Y34" i="73"/>
  <c r="D35" i="73"/>
  <c r="E35" i="73"/>
  <c r="F35" i="73"/>
  <c r="G35" i="73"/>
  <c r="H35" i="73"/>
  <c r="I35" i="73"/>
  <c r="J35" i="73"/>
  <c r="K35" i="73"/>
  <c r="L35" i="73"/>
  <c r="M35" i="73"/>
  <c r="N35" i="73"/>
  <c r="O35" i="73"/>
  <c r="P35" i="73"/>
  <c r="Q35" i="73"/>
  <c r="R35" i="73"/>
  <c r="S35" i="73"/>
  <c r="T35" i="73"/>
  <c r="U35" i="73"/>
  <c r="V35" i="73"/>
  <c r="W35" i="73"/>
  <c r="X35" i="73"/>
  <c r="Y35" i="73"/>
  <c r="D36" i="73"/>
  <c r="E36" i="73"/>
  <c r="F36" i="73"/>
  <c r="G36" i="73"/>
  <c r="H36" i="73"/>
  <c r="I36" i="73"/>
  <c r="J36" i="73"/>
  <c r="K36" i="73"/>
  <c r="L36" i="73"/>
  <c r="M36" i="73"/>
  <c r="N36" i="73"/>
  <c r="O36" i="73"/>
  <c r="P36" i="73"/>
  <c r="Q36" i="73"/>
  <c r="R36" i="73"/>
  <c r="S36" i="73"/>
  <c r="T36" i="73"/>
  <c r="U36" i="73"/>
  <c r="V36" i="73"/>
  <c r="W36" i="73"/>
  <c r="X36" i="73"/>
  <c r="Y36" i="73"/>
  <c r="D37" i="73"/>
  <c r="E37" i="73"/>
  <c r="F37" i="73"/>
  <c r="G37" i="73"/>
  <c r="H37" i="73"/>
  <c r="I37" i="73"/>
  <c r="J37" i="73"/>
  <c r="K37" i="73"/>
  <c r="L37" i="73"/>
  <c r="M37" i="73"/>
  <c r="N37" i="73"/>
  <c r="O37" i="73"/>
  <c r="P37" i="73"/>
  <c r="Q37" i="73"/>
  <c r="R37" i="73"/>
  <c r="S37" i="73"/>
  <c r="T37" i="73"/>
  <c r="U37" i="73"/>
  <c r="V37" i="73"/>
  <c r="W37" i="73"/>
  <c r="X37" i="73"/>
  <c r="Y37" i="73"/>
  <c r="D38" i="73"/>
  <c r="E38" i="73"/>
  <c r="F38" i="73"/>
  <c r="G38" i="73"/>
  <c r="H38" i="73"/>
  <c r="I38" i="73"/>
  <c r="J38" i="73"/>
  <c r="K38" i="73"/>
  <c r="L38" i="73"/>
  <c r="M38" i="73"/>
  <c r="N38" i="73"/>
  <c r="O38" i="73"/>
  <c r="P38" i="73"/>
  <c r="Q38" i="73"/>
  <c r="R38" i="73"/>
  <c r="S38" i="73"/>
  <c r="T38" i="73"/>
  <c r="U38" i="73"/>
  <c r="V38" i="73"/>
  <c r="W38" i="73"/>
  <c r="X38" i="73"/>
  <c r="Y38" i="73"/>
  <c r="D39" i="73"/>
  <c r="E39" i="73"/>
  <c r="F39" i="73"/>
  <c r="G39" i="73"/>
  <c r="H39" i="73"/>
  <c r="I39" i="73"/>
  <c r="J39" i="73"/>
  <c r="K39" i="73"/>
  <c r="L39" i="73"/>
  <c r="M39" i="73"/>
  <c r="N39" i="73"/>
  <c r="O39" i="73"/>
  <c r="P39" i="73"/>
  <c r="Q39" i="73"/>
  <c r="R39" i="73"/>
  <c r="S39" i="73"/>
  <c r="T39" i="73"/>
  <c r="U39" i="73"/>
  <c r="V39" i="73"/>
  <c r="W39" i="73"/>
  <c r="X39" i="73"/>
  <c r="Y39" i="73"/>
  <c r="D40" i="73"/>
  <c r="E40" i="73"/>
  <c r="F40" i="73"/>
  <c r="G40" i="73"/>
  <c r="H40" i="73"/>
  <c r="I40" i="73"/>
  <c r="J40" i="73"/>
  <c r="K40" i="73"/>
  <c r="L40" i="73"/>
  <c r="M40" i="73"/>
  <c r="N40" i="73"/>
  <c r="O40" i="73"/>
  <c r="P40" i="73"/>
  <c r="Q40" i="73"/>
  <c r="R40" i="73"/>
  <c r="S40" i="73"/>
  <c r="T40" i="73"/>
  <c r="U40" i="73"/>
  <c r="V40" i="73"/>
  <c r="W40" i="73"/>
  <c r="X40" i="73"/>
  <c r="Y40" i="73"/>
  <c r="D41" i="73"/>
  <c r="E41" i="73"/>
  <c r="F41" i="73"/>
  <c r="G41" i="73"/>
  <c r="H41" i="73"/>
  <c r="I41" i="73"/>
  <c r="J41" i="73"/>
  <c r="K41" i="73"/>
  <c r="L41" i="73"/>
  <c r="M41" i="73"/>
  <c r="N41" i="73"/>
  <c r="O41" i="73"/>
  <c r="P41" i="73"/>
  <c r="Q41" i="73"/>
  <c r="R41" i="73"/>
  <c r="S41" i="73"/>
  <c r="T41" i="73"/>
  <c r="U41" i="73"/>
  <c r="V41" i="73"/>
  <c r="W41" i="73"/>
  <c r="X41" i="73"/>
  <c r="Y41" i="73"/>
  <c r="D42" i="73"/>
  <c r="E42" i="73"/>
  <c r="F42" i="73"/>
  <c r="G42" i="73"/>
  <c r="H42" i="73"/>
  <c r="I42" i="73"/>
  <c r="J42" i="73"/>
  <c r="K42" i="73"/>
  <c r="L42" i="73"/>
  <c r="M42" i="73"/>
  <c r="N42" i="73"/>
  <c r="O42" i="73"/>
  <c r="P42" i="73"/>
  <c r="Q42" i="73"/>
  <c r="R42" i="73"/>
  <c r="S42" i="73"/>
  <c r="T42" i="73"/>
  <c r="U42" i="73"/>
  <c r="V42" i="73"/>
  <c r="W42" i="73"/>
  <c r="X42" i="73"/>
  <c r="Y42" i="73"/>
  <c r="D43" i="73"/>
  <c r="E43" i="73"/>
  <c r="F43" i="73"/>
  <c r="G43" i="73"/>
  <c r="H43" i="73"/>
  <c r="I43" i="73"/>
  <c r="J43" i="73"/>
  <c r="K43" i="73"/>
  <c r="L43" i="73"/>
  <c r="M43" i="73"/>
  <c r="N43" i="73"/>
  <c r="O43" i="73"/>
  <c r="P43" i="73"/>
  <c r="Q43" i="73"/>
  <c r="R43" i="73"/>
  <c r="S43" i="73"/>
  <c r="T43" i="73"/>
  <c r="U43" i="73"/>
  <c r="V43" i="73"/>
  <c r="W43" i="73"/>
  <c r="X43" i="73"/>
  <c r="Y43" i="73"/>
  <c r="D44" i="73"/>
  <c r="E44" i="73"/>
  <c r="F44" i="73"/>
  <c r="G44" i="73"/>
  <c r="H44" i="73"/>
  <c r="I44" i="73"/>
  <c r="J44" i="73"/>
  <c r="K44" i="73"/>
  <c r="L44" i="73"/>
  <c r="M44" i="73"/>
  <c r="N44" i="73"/>
  <c r="O44" i="73"/>
  <c r="P44" i="73"/>
  <c r="Q44" i="73"/>
  <c r="R44" i="73"/>
  <c r="S44" i="73"/>
  <c r="T44" i="73"/>
  <c r="U44" i="73"/>
  <c r="V44" i="73"/>
  <c r="W44" i="73"/>
  <c r="X44" i="73"/>
  <c r="Y44" i="73"/>
  <c r="D45" i="73"/>
  <c r="E45" i="73"/>
  <c r="F45" i="73"/>
  <c r="G45" i="73"/>
  <c r="H45" i="73"/>
  <c r="I45" i="73"/>
  <c r="J45" i="73"/>
  <c r="K45" i="73"/>
  <c r="L45" i="73"/>
  <c r="M45" i="73"/>
  <c r="N45" i="73"/>
  <c r="O45" i="73"/>
  <c r="P45" i="73"/>
  <c r="Q45" i="73"/>
  <c r="R45" i="73"/>
  <c r="S45" i="73"/>
  <c r="T45" i="73"/>
  <c r="U45" i="73"/>
  <c r="V45" i="73"/>
  <c r="W45" i="73"/>
  <c r="X45" i="73"/>
  <c r="Y45" i="73"/>
  <c r="D46" i="73"/>
  <c r="E46" i="73"/>
  <c r="F46" i="73"/>
  <c r="G46" i="73"/>
  <c r="H46" i="73"/>
  <c r="I46" i="73"/>
  <c r="J46" i="73"/>
  <c r="K46" i="73"/>
  <c r="L46" i="73"/>
  <c r="M46" i="73"/>
  <c r="N46" i="73"/>
  <c r="O46" i="73"/>
  <c r="P46" i="73"/>
  <c r="Q46" i="73"/>
  <c r="R46" i="73"/>
  <c r="S46" i="73"/>
  <c r="T46" i="73"/>
  <c r="U46" i="73"/>
  <c r="V46" i="73"/>
  <c r="W46" i="73"/>
  <c r="X46" i="73"/>
  <c r="Y46" i="73"/>
  <c r="D47" i="73"/>
  <c r="E47" i="73"/>
  <c r="F47" i="73"/>
  <c r="G47" i="73"/>
  <c r="H47" i="73"/>
  <c r="I47" i="73"/>
  <c r="J47" i="73"/>
  <c r="K47" i="73"/>
  <c r="L47" i="73"/>
  <c r="M47" i="73"/>
  <c r="N47" i="73"/>
  <c r="O47" i="73"/>
  <c r="P47" i="73"/>
  <c r="Q47" i="73"/>
  <c r="R47" i="73"/>
  <c r="S47" i="73"/>
  <c r="T47" i="73"/>
  <c r="U47" i="73"/>
  <c r="V47" i="73"/>
  <c r="W47" i="73"/>
  <c r="X47" i="73"/>
  <c r="Y47" i="73"/>
  <c r="D48" i="73"/>
  <c r="E48" i="73"/>
  <c r="F48" i="73"/>
  <c r="G48" i="73"/>
  <c r="H48" i="73"/>
  <c r="I48" i="73"/>
  <c r="J48" i="73"/>
  <c r="K48" i="73"/>
  <c r="L48" i="73"/>
  <c r="M48" i="73"/>
  <c r="N48" i="73"/>
  <c r="O48" i="73"/>
  <c r="P48" i="73"/>
  <c r="Q48" i="73"/>
  <c r="R48" i="73"/>
  <c r="S48" i="73"/>
  <c r="T48" i="73"/>
  <c r="U48" i="73"/>
  <c r="V48" i="73"/>
  <c r="W48" i="73"/>
  <c r="X48" i="73"/>
  <c r="Y48" i="73"/>
  <c r="D49" i="73"/>
  <c r="E49" i="73"/>
  <c r="F49" i="73"/>
  <c r="G49" i="73"/>
  <c r="H49" i="73"/>
  <c r="I49" i="73"/>
  <c r="J49" i="73"/>
  <c r="K49" i="73"/>
  <c r="L49" i="73"/>
  <c r="M49" i="73"/>
  <c r="N49" i="73"/>
  <c r="O49" i="73"/>
  <c r="P49" i="73"/>
  <c r="Q49" i="73"/>
  <c r="R49" i="73"/>
  <c r="S49" i="73"/>
  <c r="T49" i="73"/>
  <c r="U49" i="73"/>
  <c r="V49" i="73"/>
  <c r="W49" i="73"/>
  <c r="X49" i="73"/>
  <c r="Y49" i="73"/>
  <c r="D50" i="73"/>
  <c r="E50" i="73"/>
  <c r="F50" i="73"/>
  <c r="G50" i="73"/>
  <c r="H50" i="73"/>
  <c r="I50" i="73"/>
  <c r="J50" i="73"/>
  <c r="K50" i="73"/>
  <c r="L50" i="73"/>
  <c r="M50" i="73"/>
  <c r="N50" i="73"/>
  <c r="O50" i="73"/>
  <c r="P50" i="73"/>
  <c r="Q50" i="73"/>
  <c r="R50" i="73"/>
  <c r="S50" i="73"/>
  <c r="T50" i="73"/>
  <c r="U50" i="73"/>
  <c r="V50" i="73"/>
  <c r="W50" i="73"/>
  <c r="X50" i="73"/>
  <c r="Y50" i="73"/>
  <c r="D51" i="73"/>
  <c r="E51" i="73"/>
  <c r="F51" i="73"/>
  <c r="G51" i="73"/>
  <c r="H51" i="73"/>
  <c r="I51" i="73"/>
  <c r="J51" i="73"/>
  <c r="K51" i="73"/>
  <c r="L51" i="73"/>
  <c r="M51" i="73"/>
  <c r="N51" i="73"/>
  <c r="O51" i="73"/>
  <c r="P51" i="73"/>
  <c r="Q51" i="73"/>
  <c r="R51" i="73"/>
  <c r="S51" i="73"/>
  <c r="T51" i="73"/>
  <c r="U51" i="73"/>
  <c r="V51" i="73"/>
  <c r="W51" i="73"/>
  <c r="X51" i="73"/>
  <c r="Y51" i="73"/>
  <c r="D52" i="73"/>
  <c r="E52" i="73"/>
  <c r="F52" i="73"/>
  <c r="G52" i="73"/>
  <c r="H52" i="73"/>
  <c r="I52" i="73"/>
  <c r="J52" i="73"/>
  <c r="K52" i="73"/>
  <c r="L52" i="73"/>
  <c r="M52" i="73"/>
  <c r="N52" i="73"/>
  <c r="O52" i="73"/>
  <c r="P52" i="73"/>
  <c r="Q52" i="73"/>
  <c r="R52" i="73"/>
  <c r="S52" i="73"/>
  <c r="T52" i="73"/>
  <c r="U52" i="73"/>
  <c r="V52" i="73"/>
  <c r="W52" i="73"/>
  <c r="X52" i="73"/>
  <c r="Y52" i="73"/>
  <c r="D53" i="73"/>
  <c r="E53" i="73"/>
  <c r="F53" i="73"/>
  <c r="G53" i="73"/>
  <c r="H53" i="73"/>
  <c r="I53" i="73"/>
  <c r="J53" i="73"/>
  <c r="K53" i="73"/>
  <c r="L53" i="73"/>
  <c r="M53" i="73"/>
  <c r="N53" i="73"/>
  <c r="O53" i="73"/>
  <c r="P53" i="73"/>
  <c r="Q53" i="73"/>
  <c r="R53" i="73"/>
  <c r="S53" i="73"/>
  <c r="T53" i="73"/>
  <c r="U53" i="73"/>
  <c r="V53" i="73"/>
  <c r="W53" i="73"/>
  <c r="X53" i="73"/>
  <c r="Y53" i="73"/>
  <c r="D54" i="73"/>
  <c r="E54" i="73"/>
  <c r="F54" i="73"/>
  <c r="G54" i="73"/>
  <c r="H54" i="73"/>
  <c r="I54" i="73"/>
  <c r="J54" i="73"/>
  <c r="K54" i="73"/>
  <c r="L54" i="73"/>
  <c r="M54" i="73"/>
  <c r="N54" i="73"/>
  <c r="O54" i="73"/>
  <c r="P54" i="73"/>
  <c r="Q54" i="73"/>
  <c r="R54" i="73"/>
  <c r="S54" i="73"/>
  <c r="T54" i="73"/>
  <c r="U54" i="73"/>
  <c r="V54" i="73"/>
  <c r="W54" i="73"/>
  <c r="X54" i="73"/>
  <c r="Y54" i="73"/>
  <c r="D55" i="73"/>
  <c r="E55" i="73"/>
  <c r="F55" i="73"/>
  <c r="G55" i="73"/>
  <c r="H55" i="73"/>
  <c r="I55" i="73"/>
  <c r="J55" i="73"/>
  <c r="K55" i="73"/>
  <c r="L55" i="73"/>
  <c r="M55" i="73"/>
  <c r="N55" i="73"/>
  <c r="O55" i="73"/>
  <c r="P55" i="73"/>
  <c r="Q55" i="73"/>
  <c r="R55" i="73"/>
  <c r="S55" i="73"/>
  <c r="T55" i="73"/>
  <c r="U55" i="73"/>
  <c r="V55" i="73"/>
  <c r="W55" i="73"/>
  <c r="X55" i="73"/>
  <c r="Y55" i="73"/>
  <c r="D56" i="73"/>
  <c r="E56" i="73"/>
  <c r="F56" i="73"/>
  <c r="G56" i="73"/>
  <c r="H56" i="73"/>
  <c r="I56" i="73"/>
  <c r="J56" i="73"/>
  <c r="K56" i="73"/>
  <c r="L56" i="73"/>
  <c r="M56" i="73"/>
  <c r="N56" i="73"/>
  <c r="O56" i="73"/>
  <c r="P56" i="73"/>
  <c r="Q56" i="73"/>
  <c r="R56" i="73"/>
  <c r="S56" i="73"/>
  <c r="T56" i="73"/>
  <c r="U56" i="73"/>
  <c r="V56" i="73"/>
  <c r="W56" i="73"/>
  <c r="X56" i="73"/>
  <c r="Y56" i="73"/>
  <c r="D57" i="73"/>
  <c r="E57" i="73"/>
  <c r="F57" i="73"/>
  <c r="G57" i="73"/>
  <c r="H57" i="73"/>
  <c r="I57" i="73"/>
  <c r="J57" i="73"/>
  <c r="K57" i="73"/>
  <c r="L57" i="73"/>
  <c r="M57" i="73"/>
  <c r="N57" i="73"/>
  <c r="O57" i="73"/>
  <c r="P57" i="73"/>
  <c r="Q57" i="73"/>
  <c r="R57" i="73"/>
  <c r="S57" i="73"/>
  <c r="T57" i="73"/>
  <c r="U57" i="73"/>
  <c r="V57" i="73"/>
  <c r="W57" i="73"/>
  <c r="X57" i="73"/>
  <c r="Y57" i="73"/>
  <c r="D58" i="73"/>
  <c r="E58" i="73"/>
  <c r="F58" i="73"/>
  <c r="G58" i="73"/>
  <c r="H58" i="73"/>
  <c r="I58" i="73"/>
  <c r="J58" i="73"/>
  <c r="K58" i="73"/>
  <c r="L58" i="73"/>
  <c r="M58" i="73"/>
  <c r="N58" i="73"/>
  <c r="O58" i="73"/>
  <c r="P58" i="73"/>
  <c r="Q58" i="73"/>
  <c r="R58" i="73"/>
  <c r="S58" i="73"/>
  <c r="T58" i="73"/>
  <c r="U58" i="73"/>
  <c r="V58" i="73"/>
  <c r="W58" i="73"/>
  <c r="X58" i="73"/>
  <c r="Y58" i="73"/>
  <c r="D59" i="73"/>
  <c r="E59" i="73"/>
  <c r="F59" i="73"/>
  <c r="G59" i="73"/>
  <c r="H59" i="73"/>
  <c r="I59" i="73"/>
  <c r="J59" i="73"/>
  <c r="K59" i="73"/>
  <c r="L59" i="73"/>
  <c r="M59" i="73"/>
  <c r="N59" i="73"/>
  <c r="O59" i="73"/>
  <c r="P59" i="73"/>
  <c r="Q59" i="73"/>
  <c r="R59" i="73"/>
  <c r="S59" i="73"/>
  <c r="T59" i="73"/>
  <c r="U59" i="73"/>
  <c r="V59" i="73"/>
  <c r="W59" i="73"/>
  <c r="X59" i="73"/>
  <c r="Y59" i="73"/>
  <c r="D60" i="73"/>
  <c r="E60" i="73"/>
  <c r="F60" i="73"/>
  <c r="G60" i="73"/>
  <c r="H60" i="73"/>
  <c r="I60" i="73"/>
  <c r="J60" i="73"/>
  <c r="K60" i="73"/>
  <c r="L60" i="73"/>
  <c r="M60" i="73"/>
  <c r="N60" i="73"/>
  <c r="O60" i="73"/>
  <c r="P60" i="73"/>
  <c r="Q60" i="73"/>
  <c r="R60" i="73"/>
  <c r="S60" i="73"/>
  <c r="T60" i="73"/>
  <c r="U60" i="73"/>
  <c r="V60" i="73"/>
  <c r="W60" i="73"/>
  <c r="X60" i="73"/>
  <c r="Y60" i="73"/>
  <c r="D61" i="73"/>
  <c r="E61" i="73"/>
  <c r="F61" i="73"/>
  <c r="G61" i="73"/>
  <c r="H61" i="73"/>
  <c r="I61" i="73"/>
  <c r="J61" i="73"/>
  <c r="K61" i="73"/>
  <c r="L61" i="73"/>
  <c r="M61" i="73"/>
  <c r="N61" i="73"/>
  <c r="O61" i="73"/>
  <c r="P61" i="73"/>
  <c r="Q61" i="73"/>
  <c r="R61" i="73"/>
  <c r="S61" i="73"/>
  <c r="T61" i="73"/>
  <c r="U61" i="73"/>
  <c r="V61" i="73"/>
  <c r="W61" i="73"/>
  <c r="X61" i="73"/>
  <c r="Y61" i="73"/>
  <c r="D62" i="73"/>
  <c r="E62" i="73"/>
  <c r="F62" i="73"/>
  <c r="G62" i="73"/>
  <c r="H62" i="73"/>
  <c r="I62" i="73"/>
  <c r="J62" i="73"/>
  <c r="K62" i="73"/>
  <c r="L62" i="73"/>
  <c r="M62" i="73"/>
  <c r="N62" i="73"/>
  <c r="O62" i="73"/>
  <c r="P62" i="73"/>
  <c r="Q62" i="73"/>
  <c r="R62" i="73"/>
  <c r="S62" i="73"/>
  <c r="T62" i="73"/>
  <c r="U62" i="73"/>
  <c r="V62" i="73"/>
  <c r="W62" i="73"/>
  <c r="X62" i="73"/>
  <c r="Y62" i="73"/>
  <c r="D63" i="73"/>
  <c r="E63" i="73"/>
  <c r="F63" i="73"/>
  <c r="G63" i="73"/>
  <c r="H63" i="73"/>
  <c r="I63" i="73"/>
  <c r="J63" i="73"/>
  <c r="K63" i="73"/>
  <c r="L63" i="73"/>
  <c r="M63" i="73"/>
  <c r="N63" i="73"/>
  <c r="O63" i="73"/>
  <c r="P63" i="73"/>
  <c r="Q63" i="73"/>
  <c r="R63" i="73"/>
  <c r="S63" i="73"/>
  <c r="T63" i="73"/>
  <c r="U63" i="73"/>
  <c r="V63" i="73"/>
  <c r="W63" i="73"/>
  <c r="X63" i="73"/>
  <c r="Y63" i="73"/>
  <c r="D64" i="73"/>
  <c r="E64" i="73"/>
  <c r="F64" i="73"/>
  <c r="G64" i="73"/>
  <c r="H64" i="73"/>
  <c r="I64" i="73"/>
  <c r="J64" i="73"/>
  <c r="K64" i="73"/>
  <c r="L64" i="73"/>
  <c r="M64" i="73"/>
  <c r="N64" i="73"/>
  <c r="O64" i="73"/>
  <c r="P64" i="73"/>
  <c r="Q64" i="73"/>
  <c r="R64" i="73"/>
  <c r="S64" i="73"/>
  <c r="T64" i="73"/>
  <c r="U64" i="73"/>
  <c r="V64" i="73"/>
  <c r="W64" i="73"/>
  <c r="X64" i="73"/>
  <c r="Y64" i="73"/>
  <c r="D65" i="73"/>
  <c r="E65" i="73"/>
  <c r="F65" i="73"/>
  <c r="G65" i="73"/>
  <c r="H65" i="73"/>
  <c r="I65" i="73"/>
  <c r="J65" i="73"/>
  <c r="K65" i="73"/>
  <c r="L65" i="73"/>
  <c r="M65" i="73"/>
  <c r="N65" i="73"/>
  <c r="O65" i="73"/>
  <c r="P65" i="73"/>
  <c r="Q65" i="73"/>
  <c r="R65" i="73"/>
  <c r="S65" i="73"/>
  <c r="T65" i="73"/>
  <c r="U65" i="73"/>
  <c r="V65" i="73"/>
  <c r="W65" i="73"/>
  <c r="X65" i="73"/>
  <c r="Y65" i="73"/>
  <c r="D66" i="73"/>
  <c r="E66" i="73"/>
  <c r="F66" i="73"/>
  <c r="G66" i="73"/>
  <c r="H66" i="73"/>
  <c r="I66" i="73"/>
  <c r="J66" i="73"/>
  <c r="K66" i="73"/>
  <c r="L66" i="73"/>
  <c r="M66" i="73"/>
  <c r="N66" i="73"/>
  <c r="O66" i="73"/>
  <c r="P66" i="73"/>
  <c r="Q66" i="73"/>
  <c r="R66" i="73"/>
  <c r="S66" i="73"/>
  <c r="T66" i="73"/>
  <c r="U66" i="73"/>
  <c r="V66" i="73"/>
  <c r="W66" i="73"/>
  <c r="X66" i="73"/>
  <c r="Y66" i="73"/>
  <c r="D67" i="73"/>
  <c r="E67" i="73"/>
  <c r="F67" i="73"/>
  <c r="G67" i="73"/>
  <c r="H67" i="73"/>
  <c r="I67" i="73"/>
  <c r="J67" i="73"/>
  <c r="K67" i="73"/>
  <c r="L67" i="73"/>
  <c r="M67" i="73"/>
  <c r="N67" i="73"/>
  <c r="O67" i="73"/>
  <c r="P67" i="73"/>
  <c r="Q67" i="73"/>
  <c r="R67" i="73"/>
  <c r="S67" i="73"/>
  <c r="T67" i="73"/>
  <c r="U67" i="73"/>
  <c r="V67" i="73"/>
  <c r="W67" i="73"/>
  <c r="X67" i="73"/>
  <c r="Y67" i="73"/>
  <c r="D68" i="73"/>
  <c r="E68" i="73"/>
  <c r="F68" i="73"/>
  <c r="G68" i="73"/>
  <c r="H68" i="73"/>
  <c r="I68" i="73"/>
  <c r="J68" i="73"/>
  <c r="K68" i="73"/>
  <c r="L68" i="73"/>
  <c r="M68" i="73"/>
  <c r="N68" i="73"/>
  <c r="O68" i="73"/>
  <c r="P68" i="73"/>
  <c r="Q68" i="73"/>
  <c r="R68" i="73"/>
  <c r="S68" i="73"/>
  <c r="T68" i="73"/>
  <c r="U68" i="73"/>
  <c r="V68" i="73"/>
  <c r="W68" i="73"/>
  <c r="X68" i="73"/>
  <c r="Y68" i="73"/>
  <c r="D69" i="73"/>
  <c r="E69" i="73"/>
  <c r="F69" i="73"/>
  <c r="G69" i="73"/>
  <c r="H69" i="73"/>
  <c r="I69" i="73"/>
  <c r="J69" i="73"/>
  <c r="K69" i="73"/>
  <c r="L69" i="73"/>
  <c r="M69" i="73"/>
  <c r="N69" i="73"/>
  <c r="O69" i="73"/>
  <c r="P69" i="73"/>
  <c r="Q69" i="73"/>
  <c r="R69" i="73"/>
  <c r="S69" i="73"/>
  <c r="T69" i="73"/>
  <c r="U69" i="73"/>
  <c r="V69" i="73"/>
  <c r="W69" i="73"/>
  <c r="X69" i="73"/>
  <c r="Y69" i="73"/>
  <c r="D70" i="73"/>
  <c r="E70" i="73"/>
  <c r="F70" i="73"/>
  <c r="G70" i="73"/>
  <c r="H70" i="73"/>
  <c r="I70" i="73"/>
  <c r="J70" i="73"/>
  <c r="K70" i="73"/>
  <c r="L70" i="73"/>
  <c r="M70" i="73"/>
  <c r="N70" i="73"/>
  <c r="O70" i="73"/>
  <c r="P70" i="73"/>
  <c r="Q70" i="73"/>
  <c r="R70" i="73"/>
  <c r="S70" i="73"/>
  <c r="T70" i="73"/>
  <c r="U70" i="73"/>
  <c r="V70" i="73"/>
  <c r="W70" i="73"/>
  <c r="X70" i="73"/>
  <c r="Y70" i="73"/>
  <c r="D71" i="73"/>
  <c r="E71" i="73"/>
  <c r="F71" i="73"/>
  <c r="G71" i="73"/>
  <c r="H71" i="73"/>
  <c r="I71" i="73"/>
  <c r="J71" i="73"/>
  <c r="K71" i="73"/>
  <c r="L71" i="73"/>
  <c r="M71" i="73"/>
  <c r="N71" i="73"/>
  <c r="O71" i="73"/>
  <c r="P71" i="73"/>
  <c r="Q71" i="73"/>
  <c r="R71" i="73"/>
  <c r="S71" i="73"/>
  <c r="T71" i="73"/>
  <c r="U71" i="73"/>
  <c r="V71" i="73"/>
  <c r="W71" i="73"/>
  <c r="X71" i="73"/>
  <c r="Y71" i="73"/>
  <c r="D72" i="73"/>
  <c r="E72" i="73"/>
  <c r="F72" i="73"/>
  <c r="G72" i="73"/>
  <c r="H72" i="73"/>
  <c r="I72" i="73"/>
  <c r="J72" i="73"/>
  <c r="K72" i="73"/>
  <c r="L72" i="73"/>
  <c r="M72" i="73"/>
  <c r="N72" i="73"/>
  <c r="O72" i="73"/>
  <c r="P72" i="73"/>
  <c r="Q72" i="73"/>
  <c r="R72" i="73"/>
  <c r="S72" i="73"/>
  <c r="T72" i="73"/>
  <c r="U72" i="73"/>
  <c r="V72" i="73"/>
  <c r="W72" i="73"/>
  <c r="X72" i="73"/>
  <c r="Y72" i="73"/>
  <c r="D73" i="73"/>
  <c r="E73" i="73"/>
  <c r="F73" i="73"/>
  <c r="G73" i="73"/>
  <c r="H73" i="73"/>
  <c r="I73" i="73"/>
  <c r="J73" i="73"/>
  <c r="K73" i="73"/>
  <c r="L73" i="73"/>
  <c r="M73" i="73"/>
  <c r="N73" i="73"/>
  <c r="O73" i="73"/>
  <c r="P73" i="73"/>
  <c r="Q73" i="73"/>
  <c r="R73" i="73"/>
  <c r="S73" i="73"/>
  <c r="T73" i="73"/>
  <c r="U73" i="73"/>
  <c r="V73" i="73"/>
  <c r="W73" i="73"/>
  <c r="X73" i="73"/>
  <c r="Y73" i="73"/>
  <c r="D74" i="73"/>
  <c r="E74" i="73"/>
  <c r="F74" i="73"/>
  <c r="G74" i="73"/>
  <c r="H74" i="73"/>
  <c r="I74" i="73"/>
  <c r="J74" i="73"/>
  <c r="K74" i="73"/>
  <c r="L74" i="73"/>
  <c r="M74" i="73"/>
  <c r="N74" i="73"/>
  <c r="O74" i="73"/>
  <c r="P74" i="73"/>
  <c r="Q74" i="73"/>
  <c r="R74" i="73"/>
  <c r="S74" i="73"/>
  <c r="T74" i="73"/>
  <c r="U74" i="73"/>
  <c r="V74" i="73"/>
  <c r="W74" i="73"/>
  <c r="X74" i="73"/>
  <c r="Y74" i="73"/>
  <c r="D75" i="73"/>
  <c r="E75" i="73"/>
  <c r="F75" i="73"/>
  <c r="G75" i="73"/>
  <c r="H75" i="73"/>
  <c r="I75" i="73"/>
  <c r="J75" i="73"/>
  <c r="K75" i="73"/>
  <c r="L75" i="73"/>
  <c r="M75" i="73"/>
  <c r="N75" i="73"/>
  <c r="O75" i="73"/>
  <c r="P75" i="73"/>
  <c r="Q75" i="73"/>
  <c r="R75" i="73"/>
  <c r="S75" i="73"/>
  <c r="T75" i="73"/>
  <c r="U75" i="73"/>
  <c r="V75" i="73"/>
  <c r="W75" i="73"/>
  <c r="X75" i="73"/>
  <c r="Y75" i="73"/>
  <c r="D76" i="73"/>
  <c r="E76" i="73"/>
  <c r="F76" i="73"/>
  <c r="G76" i="73"/>
  <c r="H76" i="73"/>
  <c r="I76" i="73"/>
  <c r="J76" i="73"/>
  <c r="K76" i="73"/>
  <c r="L76" i="73"/>
  <c r="M76" i="73"/>
  <c r="N76" i="73"/>
  <c r="O76" i="73"/>
  <c r="P76" i="73"/>
  <c r="Q76" i="73"/>
  <c r="R76" i="73"/>
  <c r="S76" i="73"/>
  <c r="T76" i="73"/>
  <c r="U76" i="73"/>
  <c r="V76" i="73"/>
  <c r="W76" i="73"/>
  <c r="X76" i="73"/>
  <c r="Y76" i="73"/>
  <c r="D77" i="73"/>
  <c r="E77" i="73"/>
  <c r="F77" i="73"/>
  <c r="G77" i="73"/>
  <c r="H77" i="73"/>
  <c r="I77" i="73"/>
  <c r="J77" i="73"/>
  <c r="K77" i="73"/>
  <c r="L77" i="73"/>
  <c r="M77" i="73"/>
  <c r="N77" i="73"/>
  <c r="O77" i="73"/>
  <c r="P77" i="73"/>
  <c r="Q77" i="73"/>
  <c r="R77" i="73"/>
  <c r="S77" i="73"/>
  <c r="T77" i="73"/>
  <c r="U77" i="73"/>
  <c r="V77" i="73"/>
  <c r="W77" i="73"/>
  <c r="X77" i="73"/>
  <c r="Y77" i="73"/>
  <c r="D78" i="73"/>
  <c r="E78" i="73"/>
  <c r="F78" i="73"/>
  <c r="G78" i="73"/>
  <c r="H78" i="73"/>
  <c r="I78" i="73"/>
  <c r="J78" i="73"/>
  <c r="K78" i="73"/>
  <c r="L78" i="73"/>
  <c r="M78" i="73"/>
  <c r="N78" i="73"/>
  <c r="O78" i="73"/>
  <c r="P78" i="73"/>
  <c r="Q78" i="73"/>
  <c r="R78" i="73"/>
  <c r="S78" i="73"/>
  <c r="T78" i="73"/>
  <c r="U78" i="73"/>
  <c r="V78" i="73"/>
  <c r="W78" i="73"/>
  <c r="X78" i="73"/>
  <c r="Y78" i="73"/>
  <c r="D79" i="73"/>
  <c r="E79" i="73"/>
  <c r="F79" i="73"/>
  <c r="G79" i="73"/>
  <c r="H79" i="73"/>
  <c r="I79" i="73"/>
  <c r="J79" i="73"/>
  <c r="K79" i="73"/>
  <c r="L79" i="73"/>
  <c r="M79" i="73"/>
  <c r="N79" i="73"/>
  <c r="O79" i="73"/>
  <c r="P79" i="73"/>
  <c r="Q79" i="73"/>
  <c r="R79" i="73"/>
  <c r="S79" i="73"/>
  <c r="T79" i="73"/>
  <c r="U79" i="73"/>
  <c r="V79" i="73"/>
  <c r="W79" i="73"/>
  <c r="X79" i="73"/>
  <c r="Y79" i="73"/>
  <c r="D80" i="73"/>
  <c r="E80" i="73"/>
  <c r="F80" i="73"/>
  <c r="G80" i="73"/>
  <c r="H80" i="73"/>
  <c r="I80" i="73"/>
  <c r="J80" i="73"/>
  <c r="K80" i="73"/>
  <c r="L80" i="73"/>
  <c r="M80" i="73"/>
  <c r="N80" i="73"/>
  <c r="O80" i="73"/>
  <c r="P80" i="73"/>
  <c r="Q80" i="73"/>
  <c r="R80" i="73"/>
  <c r="S80" i="73"/>
  <c r="T80" i="73"/>
  <c r="U80" i="73"/>
  <c r="V80" i="73"/>
  <c r="W80" i="73"/>
  <c r="X80" i="73"/>
  <c r="Y80" i="73"/>
  <c r="D81" i="73"/>
  <c r="E81" i="73"/>
  <c r="F81" i="73"/>
  <c r="G81" i="73"/>
  <c r="H81" i="73"/>
  <c r="I81" i="73"/>
  <c r="J81" i="73"/>
  <c r="K81" i="73"/>
  <c r="L81" i="73"/>
  <c r="M81" i="73"/>
  <c r="N81" i="73"/>
  <c r="O81" i="73"/>
  <c r="P81" i="73"/>
  <c r="Q81" i="73"/>
  <c r="R81" i="73"/>
  <c r="S81" i="73"/>
  <c r="T81" i="73"/>
  <c r="U81" i="73"/>
  <c r="V81" i="73"/>
  <c r="W81" i="73"/>
  <c r="X81" i="73"/>
  <c r="Y81" i="73"/>
  <c r="D82" i="73"/>
  <c r="E82" i="73"/>
  <c r="F82" i="73"/>
  <c r="G82" i="73"/>
  <c r="H82" i="73"/>
  <c r="I82" i="73"/>
  <c r="J82" i="73"/>
  <c r="K82" i="73"/>
  <c r="L82" i="73"/>
  <c r="M82" i="73"/>
  <c r="N82" i="73"/>
  <c r="O82" i="73"/>
  <c r="P82" i="73"/>
  <c r="Q82" i="73"/>
  <c r="R82" i="73"/>
  <c r="S82" i="73"/>
  <c r="T82" i="73"/>
  <c r="U82" i="73"/>
  <c r="V82" i="73"/>
  <c r="W82" i="73"/>
  <c r="X82" i="73"/>
  <c r="Y82" i="73"/>
  <c r="D83" i="73"/>
  <c r="E83" i="73"/>
  <c r="F83" i="73"/>
  <c r="G83" i="73"/>
  <c r="H83" i="73"/>
  <c r="I83" i="73"/>
  <c r="J83" i="73"/>
  <c r="K83" i="73"/>
  <c r="L83" i="73"/>
  <c r="M83" i="73"/>
  <c r="N83" i="73"/>
  <c r="O83" i="73"/>
  <c r="P83" i="73"/>
  <c r="Q83" i="73"/>
  <c r="R83" i="73"/>
  <c r="S83" i="73"/>
  <c r="T83" i="73"/>
  <c r="U83" i="73"/>
  <c r="V83" i="73"/>
  <c r="W83" i="73"/>
  <c r="X83" i="73"/>
  <c r="Y83" i="73"/>
  <c r="D84" i="73"/>
  <c r="E84" i="73"/>
  <c r="F84" i="73"/>
  <c r="G84" i="73"/>
  <c r="H84" i="73"/>
  <c r="I84" i="73"/>
  <c r="J84" i="73"/>
  <c r="K84" i="73"/>
  <c r="L84" i="73"/>
  <c r="M84" i="73"/>
  <c r="N84" i="73"/>
  <c r="O84" i="73"/>
  <c r="P84" i="73"/>
  <c r="Q84" i="73"/>
  <c r="R84" i="73"/>
  <c r="S84" i="73"/>
  <c r="T84" i="73"/>
  <c r="U84" i="73"/>
  <c r="V84" i="73"/>
  <c r="W84" i="73"/>
  <c r="X84" i="73"/>
  <c r="Y84" i="73"/>
  <c r="D85" i="73"/>
  <c r="E85" i="73"/>
  <c r="F85" i="73"/>
  <c r="G85" i="73"/>
  <c r="H85" i="73"/>
  <c r="I85" i="73"/>
  <c r="J85" i="73"/>
  <c r="K85" i="73"/>
  <c r="L85" i="73"/>
  <c r="M85" i="73"/>
  <c r="N85" i="73"/>
  <c r="O85" i="73"/>
  <c r="P85" i="73"/>
  <c r="Q85" i="73"/>
  <c r="R85" i="73"/>
  <c r="S85" i="73"/>
  <c r="T85" i="73"/>
  <c r="U85" i="73"/>
  <c r="V85" i="73"/>
  <c r="W85" i="73"/>
  <c r="X85" i="73"/>
  <c r="Y85" i="73"/>
  <c r="D86" i="73"/>
  <c r="E86" i="73"/>
  <c r="F86" i="73"/>
  <c r="G86" i="73"/>
  <c r="H86" i="73"/>
  <c r="I86" i="73"/>
  <c r="J86" i="73"/>
  <c r="K86" i="73"/>
  <c r="L86" i="73"/>
  <c r="M86" i="73"/>
  <c r="N86" i="73"/>
  <c r="O86" i="73"/>
  <c r="P86" i="73"/>
  <c r="Q86" i="73"/>
  <c r="R86" i="73"/>
  <c r="S86" i="73"/>
  <c r="T86" i="73"/>
  <c r="U86" i="73"/>
  <c r="V86" i="73"/>
  <c r="W86" i="73"/>
  <c r="X86" i="73"/>
  <c r="Y86" i="73"/>
  <c r="D87" i="73"/>
  <c r="E87" i="73"/>
  <c r="F87" i="73"/>
  <c r="G87" i="73"/>
  <c r="H87" i="73"/>
  <c r="I87" i="73"/>
  <c r="J87" i="73"/>
  <c r="K87" i="73"/>
  <c r="L87" i="73"/>
  <c r="M87" i="73"/>
  <c r="N87" i="73"/>
  <c r="O87" i="73"/>
  <c r="P87" i="73"/>
  <c r="Q87" i="73"/>
  <c r="R87" i="73"/>
  <c r="S87" i="73"/>
  <c r="T87" i="73"/>
  <c r="U87" i="73"/>
  <c r="V87" i="73"/>
  <c r="W87" i="73"/>
  <c r="X87" i="73"/>
  <c r="Y87" i="73"/>
  <c r="D88" i="73"/>
  <c r="E88" i="73"/>
  <c r="F88" i="73"/>
  <c r="G88" i="73"/>
  <c r="H88" i="73"/>
  <c r="I88" i="73"/>
  <c r="J88" i="73"/>
  <c r="K88" i="73"/>
  <c r="L88" i="73"/>
  <c r="M88" i="73"/>
  <c r="N88" i="73"/>
  <c r="O88" i="73"/>
  <c r="P88" i="73"/>
  <c r="Q88" i="73"/>
  <c r="R88" i="73"/>
  <c r="S88" i="73"/>
  <c r="T88" i="73"/>
  <c r="U88" i="73"/>
  <c r="V88" i="73"/>
  <c r="W88" i="73"/>
  <c r="X88" i="73"/>
  <c r="Y88" i="73"/>
  <c r="D89" i="73"/>
  <c r="E89" i="73"/>
  <c r="F89" i="73"/>
  <c r="G89" i="73"/>
  <c r="H89" i="73"/>
  <c r="I89" i="73"/>
  <c r="J89" i="73"/>
  <c r="K89" i="73"/>
  <c r="L89" i="73"/>
  <c r="M89" i="73"/>
  <c r="N89" i="73"/>
  <c r="O89" i="73"/>
  <c r="P89" i="73"/>
  <c r="Q89" i="73"/>
  <c r="R89" i="73"/>
  <c r="S89" i="73"/>
  <c r="T89" i="73"/>
  <c r="U89" i="73"/>
  <c r="V89" i="73"/>
  <c r="W89" i="73"/>
  <c r="X89" i="73"/>
  <c r="Y89" i="73"/>
  <c r="D90" i="73"/>
  <c r="E90" i="73"/>
  <c r="F90" i="73"/>
  <c r="G90" i="73"/>
  <c r="H90" i="73"/>
  <c r="I90" i="73"/>
  <c r="J90" i="73"/>
  <c r="K90" i="73"/>
  <c r="L90" i="73"/>
  <c r="M90" i="73"/>
  <c r="N90" i="73"/>
  <c r="O90" i="73"/>
  <c r="P90" i="73"/>
  <c r="Q90" i="73"/>
  <c r="R90" i="73"/>
  <c r="S90" i="73"/>
  <c r="T90" i="73"/>
  <c r="U90" i="73"/>
  <c r="V90" i="73"/>
  <c r="W90" i="73"/>
  <c r="X90" i="73"/>
  <c r="Y90" i="73"/>
  <c r="D91" i="73"/>
  <c r="E91" i="73"/>
  <c r="F91" i="73"/>
  <c r="G91" i="73"/>
  <c r="H91" i="73"/>
  <c r="I91" i="73"/>
  <c r="J91" i="73"/>
  <c r="K91" i="73"/>
  <c r="L91" i="73"/>
  <c r="M91" i="73"/>
  <c r="N91" i="73"/>
  <c r="O91" i="73"/>
  <c r="P91" i="73"/>
  <c r="Q91" i="73"/>
  <c r="R91" i="73"/>
  <c r="S91" i="73"/>
  <c r="T91" i="73"/>
  <c r="U91" i="73"/>
  <c r="V91" i="73"/>
  <c r="W91" i="73"/>
  <c r="X91" i="73"/>
  <c r="Y91" i="73"/>
  <c r="D92" i="73"/>
  <c r="E92" i="73"/>
  <c r="F92" i="73"/>
  <c r="G92" i="73"/>
  <c r="H92" i="73"/>
  <c r="I92" i="73"/>
  <c r="J92" i="73"/>
  <c r="K92" i="73"/>
  <c r="L92" i="73"/>
  <c r="M92" i="73"/>
  <c r="N92" i="73"/>
  <c r="O92" i="73"/>
  <c r="P92" i="73"/>
  <c r="Q92" i="73"/>
  <c r="R92" i="73"/>
  <c r="S92" i="73"/>
  <c r="T92" i="73"/>
  <c r="U92" i="73"/>
  <c r="V92" i="73"/>
  <c r="W92" i="73"/>
  <c r="X92" i="73"/>
  <c r="Y92" i="73"/>
  <c r="D93" i="73"/>
  <c r="E93" i="73"/>
  <c r="F93" i="73"/>
  <c r="G93" i="73"/>
  <c r="H93" i="73"/>
  <c r="I93" i="73"/>
  <c r="J93" i="73"/>
  <c r="K93" i="73"/>
  <c r="L93" i="73"/>
  <c r="M93" i="73"/>
  <c r="N93" i="73"/>
  <c r="O93" i="73"/>
  <c r="P93" i="73"/>
  <c r="Q93" i="73"/>
  <c r="R93" i="73"/>
  <c r="S93" i="73"/>
  <c r="T93" i="73"/>
  <c r="U93" i="73"/>
  <c r="V93" i="73"/>
  <c r="W93" i="73"/>
  <c r="X93" i="73"/>
  <c r="Y93" i="73"/>
  <c r="D94" i="73"/>
  <c r="E94" i="73"/>
  <c r="F94" i="73"/>
  <c r="G94" i="73"/>
  <c r="H94" i="73"/>
  <c r="I94" i="73"/>
  <c r="J94" i="73"/>
  <c r="K94" i="73"/>
  <c r="L94" i="73"/>
  <c r="M94" i="73"/>
  <c r="N94" i="73"/>
  <c r="O94" i="73"/>
  <c r="P94" i="73"/>
  <c r="Q94" i="73"/>
  <c r="R94" i="73"/>
  <c r="S94" i="73"/>
  <c r="T94" i="73"/>
  <c r="U94" i="73"/>
  <c r="V94" i="73"/>
  <c r="W94" i="73"/>
  <c r="X94" i="73"/>
  <c r="Y94" i="73"/>
  <c r="D95" i="73"/>
  <c r="E95" i="73"/>
  <c r="F95" i="73"/>
  <c r="G95" i="73"/>
  <c r="H95" i="73"/>
  <c r="I95" i="73"/>
  <c r="J95" i="73"/>
  <c r="K95" i="73"/>
  <c r="L95" i="73"/>
  <c r="M95" i="73"/>
  <c r="N95" i="73"/>
  <c r="O95" i="73"/>
  <c r="P95" i="73"/>
  <c r="Q95" i="73"/>
  <c r="R95" i="73"/>
  <c r="S95" i="73"/>
  <c r="T95" i="73"/>
  <c r="U95" i="73"/>
  <c r="V95" i="73"/>
  <c r="W95" i="73"/>
  <c r="X95" i="73"/>
  <c r="Y95" i="73"/>
  <c r="D96" i="73"/>
  <c r="E96" i="73"/>
  <c r="F96" i="73"/>
  <c r="G96" i="73"/>
  <c r="H96" i="73"/>
  <c r="I96" i="73"/>
  <c r="J96" i="73"/>
  <c r="K96" i="73"/>
  <c r="L96" i="73"/>
  <c r="M96" i="73"/>
  <c r="N96" i="73"/>
  <c r="O96" i="73"/>
  <c r="P96" i="73"/>
  <c r="Q96" i="73"/>
  <c r="R96" i="73"/>
  <c r="S96" i="73"/>
  <c r="T96" i="73"/>
  <c r="U96" i="73"/>
  <c r="V96" i="73"/>
  <c r="W96" i="73"/>
  <c r="X96" i="73"/>
  <c r="Y96" i="73"/>
  <c r="D97" i="73"/>
  <c r="E97" i="73"/>
  <c r="F97" i="73"/>
  <c r="G97" i="73"/>
  <c r="H97" i="73"/>
  <c r="I97" i="73"/>
  <c r="J97" i="73"/>
  <c r="K97" i="73"/>
  <c r="L97" i="73"/>
  <c r="M97" i="73"/>
  <c r="N97" i="73"/>
  <c r="O97" i="73"/>
  <c r="P97" i="73"/>
  <c r="Q97" i="73"/>
  <c r="R97" i="73"/>
  <c r="S97" i="73"/>
  <c r="T97" i="73"/>
  <c r="U97" i="73"/>
  <c r="V97" i="73"/>
  <c r="W97" i="73"/>
  <c r="X97" i="73"/>
  <c r="Y97" i="73"/>
  <c r="D98" i="73"/>
  <c r="E98" i="73"/>
  <c r="F98" i="73"/>
  <c r="G98" i="73"/>
  <c r="H98" i="73"/>
  <c r="I98" i="73"/>
  <c r="J98" i="73"/>
  <c r="K98" i="73"/>
  <c r="L98" i="73"/>
  <c r="M98" i="73"/>
  <c r="N98" i="73"/>
  <c r="O98" i="73"/>
  <c r="P98" i="73"/>
  <c r="Q98" i="73"/>
  <c r="R98" i="73"/>
  <c r="S98" i="73"/>
  <c r="T98" i="73"/>
  <c r="U98" i="73"/>
  <c r="V98" i="73"/>
  <c r="W98" i="73"/>
  <c r="X98" i="73"/>
  <c r="Y98" i="73"/>
  <c r="D99" i="73"/>
  <c r="E99" i="73"/>
  <c r="F99" i="73"/>
  <c r="G99" i="73"/>
  <c r="H99" i="73"/>
  <c r="I99" i="73"/>
  <c r="J99" i="73"/>
  <c r="K99" i="73"/>
  <c r="L99" i="73"/>
  <c r="M99" i="73"/>
  <c r="N99" i="73"/>
  <c r="O99" i="73"/>
  <c r="P99" i="73"/>
  <c r="Q99" i="73"/>
  <c r="R99" i="73"/>
  <c r="S99" i="73"/>
  <c r="T99" i="73"/>
  <c r="U99" i="73"/>
  <c r="V99" i="73"/>
  <c r="W99" i="73"/>
  <c r="X99" i="73"/>
  <c r="Y99" i="73"/>
  <c r="D100" i="73"/>
  <c r="E100" i="73"/>
  <c r="F100" i="73"/>
  <c r="G100" i="73"/>
  <c r="H100" i="73"/>
  <c r="I100" i="73"/>
  <c r="J100" i="73"/>
  <c r="K100" i="73"/>
  <c r="L100" i="73"/>
  <c r="M100" i="73"/>
  <c r="N100" i="73"/>
  <c r="O100" i="73"/>
  <c r="P100" i="73"/>
  <c r="Q100" i="73"/>
  <c r="R100" i="73"/>
  <c r="S100" i="73"/>
  <c r="T100" i="73"/>
  <c r="U100" i="73"/>
  <c r="V100" i="73"/>
  <c r="W100" i="73"/>
  <c r="X100" i="73"/>
  <c r="Y100" i="73"/>
  <c r="D101" i="73"/>
  <c r="E101" i="73"/>
  <c r="F101" i="73"/>
  <c r="G101" i="73"/>
  <c r="H101" i="73"/>
  <c r="I101" i="73"/>
  <c r="J101" i="73"/>
  <c r="K101" i="73"/>
  <c r="L101" i="73"/>
  <c r="M101" i="73"/>
  <c r="N101" i="73"/>
  <c r="O101" i="73"/>
  <c r="P101" i="73"/>
  <c r="Q101" i="73"/>
  <c r="R101" i="73"/>
  <c r="S101" i="73"/>
  <c r="T101" i="73"/>
  <c r="U101" i="73"/>
  <c r="V101" i="73"/>
  <c r="W101" i="73"/>
  <c r="X101" i="73"/>
  <c r="Y101" i="73"/>
  <c r="D102" i="73"/>
  <c r="E102" i="73"/>
  <c r="F102" i="73"/>
  <c r="G102" i="73"/>
  <c r="H102" i="73"/>
  <c r="I102" i="73"/>
  <c r="J102" i="73"/>
  <c r="K102" i="73"/>
  <c r="L102" i="73"/>
  <c r="M102" i="73"/>
  <c r="N102" i="73"/>
  <c r="O102" i="73"/>
  <c r="P102" i="73"/>
  <c r="Q102" i="73"/>
  <c r="R102" i="73"/>
  <c r="S102" i="73"/>
  <c r="T102" i="73"/>
  <c r="U102" i="73"/>
  <c r="V102" i="73"/>
  <c r="W102" i="73"/>
  <c r="X102" i="73"/>
  <c r="Y102" i="73"/>
  <c r="D103" i="73"/>
  <c r="E103" i="73"/>
  <c r="F103" i="73"/>
  <c r="G103" i="73"/>
  <c r="H103" i="73"/>
  <c r="I103" i="73"/>
  <c r="J103" i="73"/>
  <c r="K103" i="73"/>
  <c r="L103" i="73"/>
  <c r="M103" i="73"/>
  <c r="N103" i="73"/>
  <c r="O103" i="73"/>
  <c r="P103" i="73"/>
  <c r="Q103" i="73"/>
  <c r="R103" i="73"/>
  <c r="S103" i="73"/>
  <c r="T103" i="73"/>
  <c r="U103" i="73"/>
  <c r="V103" i="73"/>
  <c r="W103" i="73"/>
  <c r="X103" i="73"/>
  <c r="Y103" i="73"/>
  <c r="D104" i="73"/>
  <c r="E104" i="73"/>
  <c r="F104" i="73"/>
  <c r="G104" i="73"/>
  <c r="H104" i="73"/>
  <c r="I104" i="73"/>
  <c r="J104" i="73"/>
  <c r="K104" i="73"/>
  <c r="L104" i="73"/>
  <c r="M104" i="73"/>
  <c r="N104" i="73"/>
  <c r="O104" i="73"/>
  <c r="P104" i="73"/>
  <c r="Q104" i="73"/>
  <c r="R104" i="73"/>
  <c r="S104" i="73"/>
  <c r="T104" i="73"/>
  <c r="U104" i="73"/>
  <c r="V104" i="73"/>
  <c r="W104" i="73"/>
  <c r="X104" i="73"/>
  <c r="Y104" i="73"/>
  <c r="D105" i="73"/>
  <c r="E105" i="73"/>
  <c r="F105" i="73"/>
  <c r="G105" i="73"/>
  <c r="H105" i="73"/>
  <c r="I105" i="73"/>
  <c r="J105" i="73"/>
  <c r="K105" i="73"/>
  <c r="L105" i="73"/>
  <c r="M105" i="73"/>
  <c r="N105" i="73"/>
  <c r="O105" i="73"/>
  <c r="P105" i="73"/>
  <c r="Q105" i="73"/>
  <c r="R105" i="73"/>
  <c r="S105" i="73"/>
  <c r="T105" i="73"/>
  <c r="U105" i="73"/>
  <c r="V105" i="73"/>
  <c r="W105" i="73"/>
  <c r="X105" i="73"/>
  <c r="Y105" i="73"/>
  <c r="D106" i="73"/>
  <c r="E106" i="73"/>
  <c r="F106" i="73"/>
  <c r="G106" i="73"/>
  <c r="H106" i="73"/>
  <c r="I106" i="73"/>
  <c r="J106" i="73"/>
  <c r="K106" i="73"/>
  <c r="L106" i="73"/>
  <c r="M106" i="73"/>
  <c r="N106" i="73"/>
  <c r="O106" i="73"/>
  <c r="P106" i="73"/>
  <c r="Q106" i="73"/>
  <c r="R106" i="73"/>
  <c r="S106" i="73"/>
  <c r="T106" i="73"/>
  <c r="U106" i="73"/>
  <c r="V106" i="73"/>
  <c r="W106" i="73"/>
  <c r="X106" i="73"/>
  <c r="Y106" i="73"/>
  <c r="C7" i="73"/>
  <c r="C8" i="73"/>
  <c r="C9" i="73"/>
  <c r="C10" i="73"/>
  <c r="C11" i="73"/>
  <c r="C12" i="73"/>
  <c r="C13" i="73"/>
  <c r="C14" i="73"/>
  <c r="C15" i="73"/>
  <c r="C16" i="73"/>
  <c r="C17" i="73"/>
  <c r="C18" i="73"/>
  <c r="C19" i="73"/>
  <c r="C20" i="73"/>
  <c r="C21" i="73"/>
  <c r="C22" i="73"/>
  <c r="C23" i="73"/>
  <c r="C24" i="73"/>
  <c r="C25" i="73"/>
  <c r="C26" i="73"/>
  <c r="C27" i="73"/>
  <c r="C28" i="73"/>
  <c r="C29" i="73"/>
  <c r="C30" i="73"/>
  <c r="C31" i="73"/>
  <c r="C32" i="73"/>
  <c r="C33" i="73"/>
  <c r="C34" i="73"/>
  <c r="C35" i="73"/>
  <c r="C36" i="73"/>
  <c r="C37" i="73"/>
  <c r="C38" i="73"/>
  <c r="C39" i="73"/>
  <c r="C40" i="73"/>
  <c r="C41" i="73"/>
  <c r="C42" i="73"/>
  <c r="C43" i="73"/>
  <c r="C44" i="73"/>
  <c r="C45" i="73"/>
  <c r="C46" i="73"/>
  <c r="C47" i="73"/>
  <c r="C48" i="73"/>
  <c r="C49" i="73"/>
  <c r="C50" i="73"/>
  <c r="C51" i="73"/>
  <c r="C52" i="73"/>
  <c r="C53" i="73"/>
  <c r="C54" i="73"/>
  <c r="C55" i="73"/>
  <c r="C56" i="73"/>
  <c r="C57" i="73"/>
  <c r="C58" i="73"/>
  <c r="C59" i="73"/>
  <c r="C60" i="73"/>
  <c r="C61" i="73"/>
  <c r="C62" i="73"/>
  <c r="C63" i="73"/>
  <c r="C64" i="73"/>
  <c r="C65" i="73"/>
  <c r="C66" i="73"/>
  <c r="C67" i="73"/>
  <c r="C68" i="73"/>
  <c r="C69" i="73"/>
  <c r="C70" i="73"/>
  <c r="C71" i="73"/>
  <c r="C72" i="73"/>
  <c r="C73" i="73"/>
  <c r="C74" i="73"/>
  <c r="C75" i="73"/>
  <c r="C76" i="73"/>
  <c r="C77" i="73"/>
  <c r="C78" i="73"/>
  <c r="C79" i="73"/>
  <c r="C80" i="73"/>
  <c r="C81" i="73"/>
  <c r="C82" i="73"/>
  <c r="C83" i="73"/>
  <c r="C84" i="73"/>
  <c r="C85" i="73"/>
  <c r="C86" i="73"/>
  <c r="C87" i="73"/>
  <c r="C88" i="73"/>
  <c r="C89" i="73"/>
  <c r="C90" i="73"/>
  <c r="C91" i="73"/>
  <c r="C92" i="73"/>
  <c r="C93" i="73"/>
  <c r="C94" i="73"/>
  <c r="C95" i="73"/>
  <c r="C96" i="73"/>
  <c r="C97" i="73"/>
  <c r="C98" i="73"/>
  <c r="C99" i="73"/>
  <c r="C100" i="73"/>
  <c r="C101" i="73"/>
  <c r="C102" i="73"/>
  <c r="C103" i="73"/>
  <c r="C104" i="73"/>
  <c r="C105" i="73"/>
  <c r="C106" i="73"/>
  <c r="R6" i="70"/>
  <c r="S6" i="70"/>
  <c r="T6" i="70"/>
  <c r="U6" i="70"/>
  <c r="V6" i="70"/>
  <c r="W6" i="70"/>
  <c r="X6" i="70"/>
  <c r="Y6" i="70"/>
  <c r="R7" i="70"/>
  <c r="S7" i="70"/>
  <c r="T7" i="70"/>
  <c r="U7" i="70"/>
  <c r="V7" i="70"/>
  <c r="W7" i="70"/>
  <c r="X7" i="70"/>
  <c r="Y7" i="70"/>
  <c r="R8" i="70"/>
  <c r="S8" i="70"/>
  <c r="T8" i="70"/>
  <c r="U8" i="70"/>
  <c r="V8" i="70"/>
  <c r="W8" i="70"/>
  <c r="X8" i="70"/>
  <c r="Y8" i="70"/>
  <c r="R9" i="70"/>
  <c r="S9" i="70"/>
  <c r="T9" i="70"/>
  <c r="U9" i="70"/>
  <c r="V9" i="70"/>
  <c r="W9" i="70"/>
  <c r="X9" i="70"/>
  <c r="Y9" i="70"/>
  <c r="R10" i="70"/>
  <c r="S10" i="70"/>
  <c r="T10" i="70"/>
  <c r="U10" i="70"/>
  <c r="V10" i="70"/>
  <c r="W10" i="70"/>
  <c r="X10" i="70"/>
  <c r="Y10" i="70"/>
  <c r="R11" i="70"/>
  <c r="S11" i="70"/>
  <c r="T11" i="70"/>
  <c r="U11" i="70"/>
  <c r="V11" i="70"/>
  <c r="W11" i="70"/>
  <c r="X11" i="70"/>
  <c r="Y11" i="70"/>
  <c r="R12" i="70"/>
  <c r="S12" i="70"/>
  <c r="T12" i="70"/>
  <c r="U12" i="70"/>
  <c r="V12" i="70"/>
  <c r="W12" i="70"/>
  <c r="X12" i="70"/>
  <c r="Y12" i="70"/>
  <c r="R13" i="70"/>
  <c r="S13" i="70"/>
  <c r="T13" i="70"/>
  <c r="U13" i="70"/>
  <c r="V13" i="70"/>
  <c r="W13" i="70"/>
  <c r="X13" i="70"/>
  <c r="Y13" i="70"/>
  <c r="R14" i="70"/>
  <c r="S14" i="70"/>
  <c r="T14" i="70"/>
  <c r="U14" i="70"/>
  <c r="V14" i="70"/>
  <c r="W14" i="70"/>
  <c r="X14" i="70"/>
  <c r="Y14" i="70"/>
  <c r="R15" i="70"/>
  <c r="S15" i="70"/>
  <c r="T15" i="70"/>
  <c r="U15" i="70"/>
  <c r="V15" i="70"/>
  <c r="W15" i="70"/>
  <c r="X15" i="70"/>
  <c r="Y15" i="70"/>
  <c r="R16" i="70"/>
  <c r="S16" i="70"/>
  <c r="T16" i="70"/>
  <c r="U16" i="70"/>
  <c r="V16" i="70"/>
  <c r="W16" i="70"/>
  <c r="X16" i="70"/>
  <c r="Y16" i="70"/>
  <c r="R17" i="70"/>
  <c r="S17" i="70"/>
  <c r="T17" i="70"/>
  <c r="U17" i="70"/>
  <c r="V17" i="70"/>
  <c r="W17" i="70"/>
  <c r="X17" i="70"/>
  <c r="Y17" i="70"/>
  <c r="R18" i="70"/>
  <c r="S18" i="70"/>
  <c r="T18" i="70"/>
  <c r="U18" i="70"/>
  <c r="V18" i="70"/>
  <c r="W18" i="70"/>
  <c r="X18" i="70"/>
  <c r="Y18" i="70"/>
  <c r="R19" i="70"/>
  <c r="S19" i="70"/>
  <c r="T19" i="70"/>
  <c r="U19" i="70"/>
  <c r="V19" i="70"/>
  <c r="W19" i="70"/>
  <c r="X19" i="70"/>
  <c r="Y19" i="70"/>
  <c r="R20" i="70"/>
  <c r="S20" i="70"/>
  <c r="T20" i="70"/>
  <c r="U20" i="70"/>
  <c r="V20" i="70"/>
  <c r="W20" i="70"/>
  <c r="X20" i="70"/>
  <c r="Y20" i="70"/>
  <c r="R21" i="70"/>
  <c r="S21" i="70"/>
  <c r="T21" i="70"/>
  <c r="U21" i="70"/>
  <c r="V21" i="70"/>
  <c r="W21" i="70"/>
  <c r="X21" i="70"/>
  <c r="Y21" i="70"/>
  <c r="R22" i="70"/>
  <c r="S22" i="70"/>
  <c r="T22" i="70"/>
  <c r="U22" i="70"/>
  <c r="V22" i="70"/>
  <c r="W22" i="70"/>
  <c r="X22" i="70"/>
  <c r="Y22" i="70"/>
  <c r="R23" i="70"/>
  <c r="S23" i="70"/>
  <c r="T23" i="70"/>
  <c r="U23" i="70"/>
  <c r="V23" i="70"/>
  <c r="W23" i="70"/>
  <c r="X23" i="70"/>
  <c r="Y23" i="70"/>
  <c r="R24" i="70"/>
  <c r="S24" i="70"/>
  <c r="T24" i="70"/>
  <c r="U24" i="70"/>
  <c r="V24" i="70"/>
  <c r="W24" i="70"/>
  <c r="X24" i="70"/>
  <c r="Y24" i="70"/>
  <c r="R25" i="70"/>
  <c r="S25" i="70"/>
  <c r="T25" i="70"/>
  <c r="U25" i="70"/>
  <c r="V25" i="70"/>
  <c r="W25" i="70"/>
  <c r="X25" i="70"/>
  <c r="Y25" i="70"/>
  <c r="R26" i="70"/>
  <c r="S26" i="70"/>
  <c r="T26" i="70"/>
  <c r="U26" i="70"/>
  <c r="V26" i="70"/>
  <c r="W26" i="70"/>
  <c r="X26" i="70"/>
  <c r="Y26" i="70"/>
  <c r="R27" i="70"/>
  <c r="S27" i="70"/>
  <c r="T27" i="70"/>
  <c r="U27" i="70"/>
  <c r="V27" i="70"/>
  <c r="W27" i="70"/>
  <c r="X27" i="70"/>
  <c r="Y27" i="70"/>
  <c r="R28" i="70"/>
  <c r="S28" i="70"/>
  <c r="T28" i="70"/>
  <c r="U28" i="70"/>
  <c r="V28" i="70"/>
  <c r="W28" i="70"/>
  <c r="X28" i="70"/>
  <c r="Y28" i="70"/>
  <c r="R29" i="70"/>
  <c r="S29" i="70"/>
  <c r="T29" i="70"/>
  <c r="U29" i="70"/>
  <c r="V29" i="70"/>
  <c r="W29" i="70"/>
  <c r="X29" i="70"/>
  <c r="Y29" i="70"/>
  <c r="R30" i="70"/>
  <c r="S30" i="70"/>
  <c r="T30" i="70"/>
  <c r="U30" i="70"/>
  <c r="V30" i="70"/>
  <c r="W30" i="70"/>
  <c r="X30" i="70"/>
  <c r="Y30" i="70"/>
  <c r="R31" i="70"/>
  <c r="S31" i="70"/>
  <c r="T31" i="70"/>
  <c r="U31" i="70"/>
  <c r="V31" i="70"/>
  <c r="W31" i="70"/>
  <c r="X31" i="70"/>
  <c r="Y31" i="70"/>
  <c r="R32" i="70"/>
  <c r="S32" i="70"/>
  <c r="T32" i="70"/>
  <c r="U32" i="70"/>
  <c r="V32" i="70"/>
  <c r="W32" i="70"/>
  <c r="X32" i="70"/>
  <c r="Y32" i="70"/>
  <c r="R33" i="70"/>
  <c r="S33" i="70"/>
  <c r="T33" i="70"/>
  <c r="U33" i="70"/>
  <c r="V33" i="70"/>
  <c r="W33" i="70"/>
  <c r="X33" i="70"/>
  <c r="Y33" i="70"/>
  <c r="R34" i="70"/>
  <c r="S34" i="70"/>
  <c r="T34" i="70"/>
  <c r="U34" i="70"/>
  <c r="V34" i="70"/>
  <c r="W34" i="70"/>
  <c r="X34" i="70"/>
  <c r="Y34" i="70"/>
  <c r="R35" i="70"/>
  <c r="S35" i="70"/>
  <c r="T35" i="70"/>
  <c r="U35" i="70"/>
  <c r="V35" i="70"/>
  <c r="W35" i="70"/>
  <c r="X35" i="70"/>
  <c r="Y35" i="70"/>
  <c r="R36" i="70"/>
  <c r="S36" i="70"/>
  <c r="T36" i="70"/>
  <c r="U36" i="70"/>
  <c r="V36" i="70"/>
  <c r="W36" i="70"/>
  <c r="X36" i="70"/>
  <c r="Y36" i="70"/>
  <c r="R37" i="70"/>
  <c r="S37" i="70"/>
  <c r="T37" i="70"/>
  <c r="U37" i="70"/>
  <c r="V37" i="70"/>
  <c r="W37" i="70"/>
  <c r="X37" i="70"/>
  <c r="Y37" i="70"/>
  <c r="R38" i="70"/>
  <c r="S38" i="70"/>
  <c r="T38" i="70"/>
  <c r="U38" i="70"/>
  <c r="V38" i="70"/>
  <c r="W38" i="70"/>
  <c r="X38" i="70"/>
  <c r="Y38" i="70"/>
  <c r="R39" i="70"/>
  <c r="S39" i="70"/>
  <c r="T39" i="70"/>
  <c r="U39" i="70"/>
  <c r="V39" i="70"/>
  <c r="W39" i="70"/>
  <c r="X39" i="70"/>
  <c r="Y39" i="70"/>
  <c r="R40" i="70"/>
  <c r="S40" i="70"/>
  <c r="T40" i="70"/>
  <c r="U40" i="70"/>
  <c r="V40" i="70"/>
  <c r="W40" i="70"/>
  <c r="X40" i="70"/>
  <c r="Y40" i="70"/>
  <c r="R41" i="70"/>
  <c r="S41" i="70"/>
  <c r="T41" i="70"/>
  <c r="U41" i="70"/>
  <c r="V41" i="70"/>
  <c r="W41" i="70"/>
  <c r="X41" i="70"/>
  <c r="Y41" i="70"/>
  <c r="R42" i="70"/>
  <c r="S42" i="70"/>
  <c r="T42" i="70"/>
  <c r="U42" i="70"/>
  <c r="V42" i="70"/>
  <c r="W42" i="70"/>
  <c r="X42" i="70"/>
  <c r="Y42" i="70"/>
  <c r="R43" i="70"/>
  <c r="S43" i="70"/>
  <c r="T43" i="70"/>
  <c r="U43" i="70"/>
  <c r="V43" i="70"/>
  <c r="W43" i="70"/>
  <c r="X43" i="70"/>
  <c r="Y43" i="70"/>
  <c r="R44" i="70"/>
  <c r="S44" i="70"/>
  <c r="T44" i="70"/>
  <c r="U44" i="70"/>
  <c r="V44" i="70"/>
  <c r="W44" i="70"/>
  <c r="X44" i="70"/>
  <c r="Y44" i="70"/>
  <c r="R45" i="70"/>
  <c r="S45" i="70"/>
  <c r="T45" i="70"/>
  <c r="U45" i="70"/>
  <c r="V45" i="70"/>
  <c r="W45" i="70"/>
  <c r="X45" i="70"/>
  <c r="Y45" i="70"/>
  <c r="R46" i="70"/>
  <c r="S46" i="70"/>
  <c r="T46" i="70"/>
  <c r="U46" i="70"/>
  <c r="V46" i="70"/>
  <c r="W46" i="70"/>
  <c r="X46" i="70"/>
  <c r="Y46" i="70"/>
  <c r="R47" i="70"/>
  <c r="S47" i="70"/>
  <c r="T47" i="70"/>
  <c r="U47" i="70"/>
  <c r="V47" i="70"/>
  <c r="W47" i="70"/>
  <c r="X47" i="70"/>
  <c r="Y47" i="70"/>
  <c r="R48" i="70"/>
  <c r="S48" i="70"/>
  <c r="T48" i="70"/>
  <c r="U48" i="70"/>
  <c r="V48" i="70"/>
  <c r="W48" i="70"/>
  <c r="X48" i="70"/>
  <c r="Y48" i="70"/>
  <c r="R49" i="70"/>
  <c r="S49" i="70"/>
  <c r="T49" i="70"/>
  <c r="U49" i="70"/>
  <c r="V49" i="70"/>
  <c r="W49" i="70"/>
  <c r="X49" i="70"/>
  <c r="Y49" i="70"/>
  <c r="R50" i="70"/>
  <c r="S50" i="70"/>
  <c r="T50" i="70"/>
  <c r="U50" i="70"/>
  <c r="V50" i="70"/>
  <c r="W50" i="70"/>
  <c r="X50" i="70"/>
  <c r="Y50" i="70"/>
  <c r="R51" i="70"/>
  <c r="S51" i="70"/>
  <c r="T51" i="70"/>
  <c r="U51" i="70"/>
  <c r="V51" i="70"/>
  <c r="W51" i="70"/>
  <c r="X51" i="70"/>
  <c r="Y51" i="70"/>
  <c r="R52" i="70"/>
  <c r="S52" i="70"/>
  <c r="T52" i="70"/>
  <c r="U52" i="70"/>
  <c r="V52" i="70"/>
  <c r="W52" i="70"/>
  <c r="X52" i="70"/>
  <c r="Y52" i="70"/>
  <c r="R53" i="70"/>
  <c r="S53" i="70"/>
  <c r="T53" i="70"/>
  <c r="U53" i="70"/>
  <c r="V53" i="70"/>
  <c r="W53" i="70"/>
  <c r="X53" i="70"/>
  <c r="Y53" i="70"/>
  <c r="R54" i="70"/>
  <c r="S54" i="70"/>
  <c r="T54" i="70"/>
  <c r="U54" i="70"/>
  <c r="V54" i="70"/>
  <c r="W54" i="70"/>
  <c r="X54" i="70"/>
  <c r="Y54" i="70"/>
  <c r="R55" i="70"/>
  <c r="S55" i="70"/>
  <c r="T55" i="70"/>
  <c r="U55" i="70"/>
  <c r="V55" i="70"/>
  <c r="W55" i="70"/>
  <c r="X55" i="70"/>
  <c r="Y55" i="70"/>
  <c r="R56" i="70"/>
  <c r="S56" i="70"/>
  <c r="T56" i="70"/>
  <c r="U56" i="70"/>
  <c r="V56" i="70"/>
  <c r="W56" i="70"/>
  <c r="X56" i="70"/>
  <c r="Y56" i="70"/>
  <c r="R57" i="70"/>
  <c r="S57" i="70"/>
  <c r="T57" i="70"/>
  <c r="U57" i="70"/>
  <c r="V57" i="70"/>
  <c r="W57" i="70"/>
  <c r="X57" i="70"/>
  <c r="Y57" i="70"/>
  <c r="R58" i="70"/>
  <c r="S58" i="70"/>
  <c r="T58" i="70"/>
  <c r="U58" i="70"/>
  <c r="V58" i="70"/>
  <c r="W58" i="70"/>
  <c r="X58" i="70"/>
  <c r="Y58" i="70"/>
  <c r="R59" i="70"/>
  <c r="S59" i="70"/>
  <c r="T59" i="70"/>
  <c r="U59" i="70"/>
  <c r="V59" i="70"/>
  <c r="W59" i="70"/>
  <c r="X59" i="70"/>
  <c r="Y59" i="70"/>
  <c r="R60" i="70"/>
  <c r="S60" i="70"/>
  <c r="T60" i="70"/>
  <c r="U60" i="70"/>
  <c r="V60" i="70"/>
  <c r="W60" i="70"/>
  <c r="X60" i="70"/>
  <c r="Y60" i="70"/>
  <c r="R61" i="70"/>
  <c r="S61" i="70"/>
  <c r="T61" i="70"/>
  <c r="U61" i="70"/>
  <c r="V61" i="70"/>
  <c r="W61" i="70"/>
  <c r="X61" i="70"/>
  <c r="Y61" i="70"/>
  <c r="R62" i="70"/>
  <c r="S62" i="70"/>
  <c r="T62" i="70"/>
  <c r="U62" i="70"/>
  <c r="V62" i="70"/>
  <c r="W62" i="70"/>
  <c r="X62" i="70"/>
  <c r="Y62" i="70"/>
  <c r="R63" i="70"/>
  <c r="S63" i="70"/>
  <c r="T63" i="70"/>
  <c r="U63" i="70"/>
  <c r="V63" i="70"/>
  <c r="W63" i="70"/>
  <c r="X63" i="70"/>
  <c r="Y63" i="70"/>
  <c r="R64" i="70"/>
  <c r="S64" i="70"/>
  <c r="T64" i="70"/>
  <c r="U64" i="70"/>
  <c r="V64" i="70"/>
  <c r="W64" i="70"/>
  <c r="X64" i="70"/>
  <c r="Y64" i="70"/>
  <c r="R65" i="70"/>
  <c r="S65" i="70"/>
  <c r="T65" i="70"/>
  <c r="U65" i="70"/>
  <c r="V65" i="70"/>
  <c r="W65" i="70"/>
  <c r="X65" i="70"/>
  <c r="Y65" i="70"/>
  <c r="R66" i="70"/>
  <c r="S66" i="70"/>
  <c r="T66" i="70"/>
  <c r="U66" i="70"/>
  <c r="V66" i="70"/>
  <c r="W66" i="70"/>
  <c r="X66" i="70"/>
  <c r="Y66" i="70"/>
  <c r="R67" i="70"/>
  <c r="S67" i="70"/>
  <c r="T67" i="70"/>
  <c r="U67" i="70"/>
  <c r="V67" i="70"/>
  <c r="W67" i="70"/>
  <c r="X67" i="70"/>
  <c r="Y67" i="70"/>
  <c r="R68" i="70"/>
  <c r="S68" i="70"/>
  <c r="T68" i="70"/>
  <c r="U68" i="70"/>
  <c r="V68" i="70"/>
  <c r="W68" i="70"/>
  <c r="X68" i="70"/>
  <c r="Y68" i="70"/>
  <c r="R69" i="70"/>
  <c r="S69" i="70"/>
  <c r="T69" i="70"/>
  <c r="U69" i="70"/>
  <c r="V69" i="70"/>
  <c r="W69" i="70"/>
  <c r="X69" i="70"/>
  <c r="Y69" i="70"/>
  <c r="R70" i="70"/>
  <c r="S70" i="70"/>
  <c r="T70" i="70"/>
  <c r="U70" i="70"/>
  <c r="V70" i="70"/>
  <c r="W70" i="70"/>
  <c r="X70" i="70"/>
  <c r="Y70" i="70"/>
  <c r="R71" i="70"/>
  <c r="S71" i="70"/>
  <c r="T71" i="70"/>
  <c r="U71" i="70"/>
  <c r="V71" i="70"/>
  <c r="W71" i="70"/>
  <c r="X71" i="70"/>
  <c r="Y71" i="70"/>
  <c r="R72" i="70"/>
  <c r="S72" i="70"/>
  <c r="T72" i="70"/>
  <c r="U72" i="70"/>
  <c r="V72" i="70"/>
  <c r="W72" i="70"/>
  <c r="X72" i="70"/>
  <c r="Y72" i="70"/>
  <c r="R73" i="70"/>
  <c r="S73" i="70"/>
  <c r="T73" i="70"/>
  <c r="U73" i="70"/>
  <c r="V73" i="70"/>
  <c r="W73" i="70"/>
  <c r="X73" i="70"/>
  <c r="Y73" i="70"/>
  <c r="R74" i="70"/>
  <c r="S74" i="70"/>
  <c r="T74" i="70"/>
  <c r="U74" i="70"/>
  <c r="V74" i="70"/>
  <c r="W74" i="70"/>
  <c r="X74" i="70"/>
  <c r="Y74" i="70"/>
  <c r="R75" i="70"/>
  <c r="S75" i="70"/>
  <c r="T75" i="70"/>
  <c r="U75" i="70"/>
  <c r="V75" i="70"/>
  <c r="W75" i="70"/>
  <c r="X75" i="70"/>
  <c r="Y75" i="70"/>
  <c r="R76" i="70"/>
  <c r="S76" i="70"/>
  <c r="T76" i="70"/>
  <c r="U76" i="70"/>
  <c r="V76" i="70"/>
  <c r="W76" i="70"/>
  <c r="X76" i="70"/>
  <c r="Y76" i="70"/>
  <c r="R77" i="70"/>
  <c r="S77" i="70"/>
  <c r="T77" i="70"/>
  <c r="U77" i="70"/>
  <c r="V77" i="70"/>
  <c r="W77" i="70"/>
  <c r="X77" i="70"/>
  <c r="Y77" i="70"/>
  <c r="R78" i="70"/>
  <c r="S78" i="70"/>
  <c r="T78" i="70"/>
  <c r="U78" i="70"/>
  <c r="V78" i="70"/>
  <c r="W78" i="70"/>
  <c r="X78" i="70"/>
  <c r="Y78" i="70"/>
  <c r="R79" i="70"/>
  <c r="S79" i="70"/>
  <c r="T79" i="70"/>
  <c r="U79" i="70"/>
  <c r="V79" i="70"/>
  <c r="W79" i="70"/>
  <c r="X79" i="70"/>
  <c r="Y79" i="70"/>
  <c r="R80" i="70"/>
  <c r="S80" i="70"/>
  <c r="T80" i="70"/>
  <c r="U80" i="70"/>
  <c r="V80" i="70"/>
  <c r="W80" i="70"/>
  <c r="X80" i="70"/>
  <c r="Y80" i="70"/>
  <c r="R81" i="70"/>
  <c r="S81" i="70"/>
  <c r="T81" i="70"/>
  <c r="U81" i="70"/>
  <c r="V81" i="70"/>
  <c r="W81" i="70"/>
  <c r="X81" i="70"/>
  <c r="Y81" i="70"/>
  <c r="R82" i="70"/>
  <c r="S82" i="70"/>
  <c r="T82" i="70"/>
  <c r="U82" i="70"/>
  <c r="V82" i="70"/>
  <c r="W82" i="70"/>
  <c r="X82" i="70"/>
  <c r="Y82" i="70"/>
  <c r="R83" i="70"/>
  <c r="S83" i="70"/>
  <c r="T83" i="70"/>
  <c r="U83" i="70"/>
  <c r="V83" i="70"/>
  <c r="W83" i="70"/>
  <c r="X83" i="70"/>
  <c r="Y83" i="70"/>
  <c r="R84" i="70"/>
  <c r="S84" i="70"/>
  <c r="T84" i="70"/>
  <c r="U84" i="70"/>
  <c r="V84" i="70"/>
  <c r="W84" i="70"/>
  <c r="X84" i="70"/>
  <c r="Y84" i="70"/>
  <c r="R85" i="70"/>
  <c r="S85" i="70"/>
  <c r="T85" i="70"/>
  <c r="U85" i="70"/>
  <c r="V85" i="70"/>
  <c r="W85" i="70"/>
  <c r="X85" i="70"/>
  <c r="Y85" i="70"/>
  <c r="R86" i="70"/>
  <c r="S86" i="70"/>
  <c r="T86" i="70"/>
  <c r="U86" i="70"/>
  <c r="V86" i="70"/>
  <c r="W86" i="70"/>
  <c r="X86" i="70"/>
  <c r="Y86" i="70"/>
  <c r="R87" i="70"/>
  <c r="S87" i="70"/>
  <c r="T87" i="70"/>
  <c r="U87" i="70"/>
  <c r="V87" i="70"/>
  <c r="W87" i="70"/>
  <c r="X87" i="70"/>
  <c r="Y87" i="70"/>
  <c r="R88" i="70"/>
  <c r="S88" i="70"/>
  <c r="T88" i="70"/>
  <c r="U88" i="70"/>
  <c r="V88" i="70"/>
  <c r="W88" i="70"/>
  <c r="X88" i="70"/>
  <c r="Y88" i="70"/>
  <c r="R89" i="70"/>
  <c r="S89" i="70"/>
  <c r="T89" i="70"/>
  <c r="U89" i="70"/>
  <c r="V89" i="70"/>
  <c r="W89" i="70"/>
  <c r="X89" i="70"/>
  <c r="Y89" i="70"/>
  <c r="R90" i="70"/>
  <c r="S90" i="70"/>
  <c r="T90" i="70"/>
  <c r="U90" i="70"/>
  <c r="V90" i="70"/>
  <c r="W90" i="70"/>
  <c r="X90" i="70"/>
  <c r="Y90" i="70"/>
  <c r="R91" i="70"/>
  <c r="S91" i="70"/>
  <c r="T91" i="70"/>
  <c r="U91" i="70"/>
  <c r="V91" i="70"/>
  <c r="W91" i="70"/>
  <c r="X91" i="70"/>
  <c r="Y91" i="70"/>
  <c r="R92" i="70"/>
  <c r="S92" i="70"/>
  <c r="T92" i="70"/>
  <c r="U92" i="70"/>
  <c r="V92" i="70"/>
  <c r="W92" i="70"/>
  <c r="X92" i="70"/>
  <c r="Y92" i="70"/>
  <c r="R93" i="70"/>
  <c r="S93" i="70"/>
  <c r="T93" i="70"/>
  <c r="U93" i="70"/>
  <c r="V93" i="70"/>
  <c r="W93" i="70"/>
  <c r="X93" i="70"/>
  <c r="Y93" i="70"/>
  <c r="R94" i="70"/>
  <c r="S94" i="70"/>
  <c r="T94" i="70"/>
  <c r="U94" i="70"/>
  <c r="V94" i="70"/>
  <c r="W94" i="70"/>
  <c r="X94" i="70"/>
  <c r="Y94" i="70"/>
  <c r="R95" i="70"/>
  <c r="S95" i="70"/>
  <c r="T95" i="70"/>
  <c r="U95" i="70"/>
  <c r="V95" i="70"/>
  <c r="W95" i="70"/>
  <c r="X95" i="70"/>
  <c r="Y95" i="70"/>
  <c r="R96" i="70"/>
  <c r="S96" i="70"/>
  <c r="T96" i="70"/>
  <c r="U96" i="70"/>
  <c r="V96" i="70"/>
  <c r="W96" i="70"/>
  <c r="X96" i="70"/>
  <c r="Y96" i="70"/>
  <c r="R97" i="70"/>
  <c r="S97" i="70"/>
  <c r="T97" i="70"/>
  <c r="U97" i="70"/>
  <c r="V97" i="70"/>
  <c r="W97" i="70"/>
  <c r="X97" i="70"/>
  <c r="Y97" i="70"/>
  <c r="R98" i="70"/>
  <c r="S98" i="70"/>
  <c r="T98" i="70"/>
  <c r="U98" i="70"/>
  <c r="V98" i="70"/>
  <c r="W98" i="70"/>
  <c r="X98" i="70"/>
  <c r="Y98" i="70"/>
  <c r="R99" i="70"/>
  <c r="S99" i="70"/>
  <c r="T99" i="70"/>
  <c r="U99" i="70"/>
  <c r="V99" i="70"/>
  <c r="W99" i="70"/>
  <c r="X99" i="70"/>
  <c r="Y99" i="70"/>
  <c r="R100" i="70"/>
  <c r="S100" i="70"/>
  <c r="T100" i="70"/>
  <c r="U100" i="70"/>
  <c r="V100" i="70"/>
  <c r="W100" i="70"/>
  <c r="X100" i="70"/>
  <c r="Y100" i="70"/>
  <c r="R101" i="70"/>
  <c r="S101" i="70"/>
  <c r="T101" i="70"/>
  <c r="U101" i="70"/>
  <c r="V101" i="70"/>
  <c r="W101" i="70"/>
  <c r="X101" i="70"/>
  <c r="Y101" i="70"/>
  <c r="R102" i="70"/>
  <c r="S102" i="70"/>
  <c r="T102" i="70"/>
  <c r="U102" i="70"/>
  <c r="V102" i="70"/>
  <c r="W102" i="70"/>
  <c r="X102" i="70"/>
  <c r="Y102" i="70"/>
  <c r="R103" i="70"/>
  <c r="S103" i="70"/>
  <c r="T103" i="70"/>
  <c r="U103" i="70"/>
  <c r="V103" i="70"/>
  <c r="W103" i="70"/>
  <c r="X103" i="70"/>
  <c r="Y103" i="70"/>
  <c r="R104" i="70"/>
  <c r="S104" i="70"/>
  <c r="T104" i="70"/>
  <c r="U104" i="70"/>
  <c r="V104" i="70"/>
  <c r="W104" i="70"/>
  <c r="X104" i="70"/>
  <c r="Y104" i="70"/>
  <c r="R105" i="70"/>
  <c r="S105" i="70"/>
  <c r="T105" i="70"/>
  <c r="U105" i="70"/>
  <c r="V105" i="70"/>
  <c r="W105" i="70"/>
  <c r="X105" i="70"/>
  <c r="Y105" i="70"/>
  <c r="R106" i="70"/>
  <c r="S106" i="70"/>
  <c r="T106" i="70"/>
  <c r="U106" i="70"/>
  <c r="V106" i="70"/>
  <c r="W106" i="70"/>
  <c r="X106" i="70"/>
  <c r="Y106" i="70"/>
  <c r="D6" i="70"/>
  <c r="E6" i="70"/>
  <c r="F6" i="70"/>
  <c r="G6" i="70"/>
  <c r="H6" i="70"/>
  <c r="I6" i="70"/>
  <c r="J6" i="70"/>
  <c r="K6" i="70"/>
  <c r="L6" i="70"/>
  <c r="M6" i="70"/>
  <c r="N6" i="70"/>
  <c r="O6" i="70"/>
  <c r="P6" i="70"/>
  <c r="Q6" i="70"/>
  <c r="D7" i="70"/>
  <c r="E7" i="70"/>
  <c r="F7" i="70"/>
  <c r="G7" i="70"/>
  <c r="H7" i="70"/>
  <c r="I7" i="70"/>
  <c r="J7" i="70"/>
  <c r="K7" i="70"/>
  <c r="L7" i="70"/>
  <c r="M7" i="70"/>
  <c r="N7" i="70"/>
  <c r="O7" i="70"/>
  <c r="P7" i="70"/>
  <c r="Q7" i="70"/>
  <c r="D8" i="70"/>
  <c r="E8" i="70"/>
  <c r="F8" i="70"/>
  <c r="G8" i="70"/>
  <c r="H8" i="70"/>
  <c r="I8" i="70"/>
  <c r="J8" i="70"/>
  <c r="K8" i="70"/>
  <c r="L8" i="70"/>
  <c r="M8" i="70"/>
  <c r="N8" i="70"/>
  <c r="O8" i="70"/>
  <c r="P8" i="70"/>
  <c r="Q8" i="70"/>
  <c r="D9" i="70"/>
  <c r="E9" i="70"/>
  <c r="F9" i="70"/>
  <c r="G9" i="70"/>
  <c r="H9" i="70"/>
  <c r="I9" i="70"/>
  <c r="J9" i="70"/>
  <c r="K9" i="70"/>
  <c r="L9" i="70"/>
  <c r="M9" i="70"/>
  <c r="N9" i="70"/>
  <c r="O9" i="70"/>
  <c r="P9" i="70"/>
  <c r="Q9" i="70"/>
  <c r="D10" i="70"/>
  <c r="E10" i="70"/>
  <c r="F10" i="70"/>
  <c r="G10" i="70"/>
  <c r="H10" i="70"/>
  <c r="I10" i="70"/>
  <c r="J10" i="70"/>
  <c r="K10" i="70"/>
  <c r="L10" i="70"/>
  <c r="M10" i="70"/>
  <c r="N10" i="70"/>
  <c r="O10" i="70"/>
  <c r="P10" i="70"/>
  <c r="Q10" i="70"/>
  <c r="D11" i="70"/>
  <c r="E11" i="70"/>
  <c r="F11" i="70"/>
  <c r="G11" i="70"/>
  <c r="H11" i="70"/>
  <c r="I11" i="70"/>
  <c r="J11" i="70"/>
  <c r="K11" i="70"/>
  <c r="L11" i="70"/>
  <c r="M11" i="70"/>
  <c r="N11" i="70"/>
  <c r="O11" i="70"/>
  <c r="P11" i="70"/>
  <c r="Q11" i="70"/>
  <c r="D12" i="70"/>
  <c r="E12" i="70"/>
  <c r="F12" i="70"/>
  <c r="G12" i="70"/>
  <c r="H12" i="70"/>
  <c r="I12" i="70"/>
  <c r="J12" i="70"/>
  <c r="K12" i="70"/>
  <c r="L12" i="70"/>
  <c r="M12" i="70"/>
  <c r="N12" i="70"/>
  <c r="O12" i="70"/>
  <c r="P12" i="70"/>
  <c r="Q12" i="70"/>
  <c r="D13" i="70"/>
  <c r="E13" i="70"/>
  <c r="F13" i="70"/>
  <c r="G13" i="70"/>
  <c r="H13" i="70"/>
  <c r="I13" i="70"/>
  <c r="J13" i="70"/>
  <c r="K13" i="70"/>
  <c r="L13" i="70"/>
  <c r="M13" i="70"/>
  <c r="N13" i="70"/>
  <c r="O13" i="70"/>
  <c r="P13" i="70"/>
  <c r="Q13" i="70"/>
  <c r="D14" i="70"/>
  <c r="E14" i="70"/>
  <c r="F14" i="70"/>
  <c r="G14" i="70"/>
  <c r="H14" i="70"/>
  <c r="I14" i="70"/>
  <c r="J14" i="70"/>
  <c r="K14" i="70"/>
  <c r="L14" i="70"/>
  <c r="M14" i="70"/>
  <c r="N14" i="70"/>
  <c r="O14" i="70"/>
  <c r="P14" i="70"/>
  <c r="Q14" i="70"/>
  <c r="D15" i="70"/>
  <c r="E15" i="70"/>
  <c r="F15" i="70"/>
  <c r="G15" i="70"/>
  <c r="H15" i="70"/>
  <c r="I15" i="70"/>
  <c r="J15" i="70"/>
  <c r="K15" i="70"/>
  <c r="L15" i="70"/>
  <c r="M15" i="70"/>
  <c r="N15" i="70"/>
  <c r="O15" i="70"/>
  <c r="P15" i="70"/>
  <c r="Q15" i="70"/>
  <c r="D16" i="70"/>
  <c r="E16" i="70"/>
  <c r="F16" i="70"/>
  <c r="G16" i="70"/>
  <c r="H16" i="70"/>
  <c r="I16" i="70"/>
  <c r="J16" i="70"/>
  <c r="K16" i="70"/>
  <c r="L16" i="70"/>
  <c r="M16" i="70"/>
  <c r="N16" i="70"/>
  <c r="O16" i="70"/>
  <c r="P16" i="70"/>
  <c r="Q16" i="70"/>
  <c r="D17" i="70"/>
  <c r="E17" i="70"/>
  <c r="F17" i="70"/>
  <c r="G17" i="70"/>
  <c r="H17" i="70"/>
  <c r="I17" i="70"/>
  <c r="J17" i="70"/>
  <c r="K17" i="70"/>
  <c r="L17" i="70"/>
  <c r="M17" i="70"/>
  <c r="N17" i="70"/>
  <c r="O17" i="70"/>
  <c r="P17" i="70"/>
  <c r="Q17" i="70"/>
  <c r="D18" i="70"/>
  <c r="E18" i="70"/>
  <c r="F18" i="70"/>
  <c r="G18" i="70"/>
  <c r="H18" i="70"/>
  <c r="I18" i="70"/>
  <c r="J18" i="70"/>
  <c r="K18" i="70"/>
  <c r="L18" i="70"/>
  <c r="M18" i="70"/>
  <c r="N18" i="70"/>
  <c r="O18" i="70"/>
  <c r="P18" i="70"/>
  <c r="Q18" i="70"/>
  <c r="D19" i="70"/>
  <c r="E19" i="70"/>
  <c r="F19" i="70"/>
  <c r="G19" i="70"/>
  <c r="H19" i="70"/>
  <c r="J19" i="70"/>
  <c r="K19" i="70"/>
  <c r="L19" i="70"/>
  <c r="M19" i="70"/>
  <c r="N19" i="70"/>
  <c r="O19" i="70"/>
  <c r="P19" i="70"/>
  <c r="Q19" i="70"/>
  <c r="D20" i="70"/>
  <c r="E20" i="70"/>
  <c r="F20" i="70"/>
  <c r="G20" i="70"/>
  <c r="H20" i="70"/>
  <c r="I20" i="70"/>
  <c r="J20" i="70"/>
  <c r="K20" i="70"/>
  <c r="L20" i="70"/>
  <c r="M20" i="70"/>
  <c r="N20" i="70"/>
  <c r="O20" i="70"/>
  <c r="P20" i="70"/>
  <c r="Q20" i="70"/>
  <c r="D21" i="70"/>
  <c r="E21" i="70"/>
  <c r="F21" i="70"/>
  <c r="G21" i="70"/>
  <c r="H21" i="70"/>
  <c r="I21" i="70"/>
  <c r="J21" i="70"/>
  <c r="K21" i="70"/>
  <c r="L21" i="70"/>
  <c r="M21" i="70"/>
  <c r="N21" i="70"/>
  <c r="O21" i="70"/>
  <c r="P21" i="70"/>
  <c r="Q21" i="70"/>
  <c r="D22" i="70"/>
  <c r="E22" i="70"/>
  <c r="F22" i="70"/>
  <c r="G22" i="70"/>
  <c r="H22" i="70"/>
  <c r="I22" i="70"/>
  <c r="J22" i="70"/>
  <c r="K22" i="70"/>
  <c r="L22" i="70"/>
  <c r="M22" i="70"/>
  <c r="N22" i="70"/>
  <c r="O22" i="70"/>
  <c r="P22" i="70"/>
  <c r="Q22" i="70"/>
  <c r="D23" i="70"/>
  <c r="E23" i="70"/>
  <c r="F23" i="70"/>
  <c r="G23" i="70"/>
  <c r="H23" i="70"/>
  <c r="I23" i="70"/>
  <c r="J23" i="70"/>
  <c r="K23" i="70"/>
  <c r="L23" i="70"/>
  <c r="M23" i="70"/>
  <c r="N23" i="70"/>
  <c r="O23" i="70"/>
  <c r="P23" i="70"/>
  <c r="Q23" i="70"/>
  <c r="D24" i="70"/>
  <c r="E24" i="70"/>
  <c r="F24" i="70"/>
  <c r="G24" i="70"/>
  <c r="H24" i="70"/>
  <c r="I24" i="70"/>
  <c r="J24" i="70"/>
  <c r="K24" i="70"/>
  <c r="L24" i="70"/>
  <c r="M24" i="70"/>
  <c r="N24" i="70"/>
  <c r="O24" i="70"/>
  <c r="P24" i="70"/>
  <c r="Q24" i="70"/>
  <c r="D25" i="70"/>
  <c r="E25" i="70"/>
  <c r="F25" i="70"/>
  <c r="G25" i="70"/>
  <c r="H25" i="70"/>
  <c r="I25" i="70"/>
  <c r="J25" i="70"/>
  <c r="K25" i="70"/>
  <c r="L25" i="70"/>
  <c r="M25" i="70"/>
  <c r="N25" i="70"/>
  <c r="O25" i="70"/>
  <c r="P25" i="70"/>
  <c r="Q25" i="70"/>
  <c r="D26" i="70"/>
  <c r="E26" i="70"/>
  <c r="F26" i="70"/>
  <c r="G26" i="70"/>
  <c r="H26" i="70"/>
  <c r="I26" i="70"/>
  <c r="J26" i="70"/>
  <c r="K26" i="70"/>
  <c r="L26" i="70"/>
  <c r="M26" i="70"/>
  <c r="N26" i="70"/>
  <c r="O26" i="70"/>
  <c r="P26" i="70"/>
  <c r="Q26" i="70"/>
  <c r="D27" i="70"/>
  <c r="E27" i="70"/>
  <c r="F27" i="70"/>
  <c r="G27" i="70"/>
  <c r="H27" i="70"/>
  <c r="I27" i="70"/>
  <c r="J27" i="70"/>
  <c r="K27" i="70"/>
  <c r="L27" i="70"/>
  <c r="M27" i="70"/>
  <c r="N27" i="70"/>
  <c r="O27" i="70"/>
  <c r="P27" i="70"/>
  <c r="Q27" i="70"/>
  <c r="D28" i="70"/>
  <c r="E28" i="70"/>
  <c r="F28" i="70"/>
  <c r="G28" i="70"/>
  <c r="H28" i="70"/>
  <c r="I28" i="70"/>
  <c r="J28" i="70"/>
  <c r="K28" i="70"/>
  <c r="L28" i="70"/>
  <c r="M28" i="70"/>
  <c r="N28" i="70"/>
  <c r="O28" i="70"/>
  <c r="P28" i="70"/>
  <c r="Q28" i="70"/>
  <c r="D29" i="70"/>
  <c r="E29" i="70"/>
  <c r="F29" i="70"/>
  <c r="G29" i="70"/>
  <c r="H29" i="70"/>
  <c r="I29" i="70"/>
  <c r="J29" i="70"/>
  <c r="K29" i="70"/>
  <c r="L29" i="70"/>
  <c r="M29" i="70"/>
  <c r="N29" i="70"/>
  <c r="O29" i="70"/>
  <c r="P29" i="70"/>
  <c r="Q29" i="70"/>
  <c r="D30" i="70"/>
  <c r="E30" i="70"/>
  <c r="F30" i="70"/>
  <c r="G30" i="70"/>
  <c r="H30" i="70"/>
  <c r="I30" i="70"/>
  <c r="J30" i="70"/>
  <c r="K30" i="70"/>
  <c r="L30" i="70"/>
  <c r="M30" i="70"/>
  <c r="N30" i="70"/>
  <c r="O30" i="70"/>
  <c r="P30" i="70"/>
  <c r="Q30" i="70"/>
  <c r="D31" i="70"/>
  <c r="E31" i="70"/>
  <c r="F31" i="70"/>
  <c r="G31" i="70"/>
  <c r="H31" i="70"/>
  <c r="I31" i="70"/>
  <c r="J31" i="70"/>
  <c r="K31" i="70"/>
  <c r="L31" i="70"/>
  <c r="M31" i="70"/>
  <c r="N31" i="70"/>
  <c r="O31" i="70"/>
  <c r="P31" i="70"/>
  <c r="Q31" i="70"/>
  <c r="D32" i="70"/>
  <c r="E32" i="70"/>
  <c r="F32" i="70"/>
  <c r="G32" i="70"/>
  <c r="H32" i="70"/>
  <c r="I32" i="70"/>
  <c r="J32" i="70"/>
  <c r="K32" i="70"/>
  <c r="L32" i="70"/>
  <c r="M32" i="70"/>
  <c r="N32" i="70"/>
  <c r="O32" i="70"/>
  <c r="P32" i="70"/>
  <c r="Q32" i="70"/>
  <c r="D33" i="70"/>
  <c r="E33" i="70"/>
  <c r="F33" i="70"/>
  <c r="G33" i="70"/>
  <c r="H33" i="70"/>
  <c r="I33" i="70"/>
  <c r="J33" i="70"/>
  <c r="K33" i="70"/>
  <c r="L33" i="70"/>
  <c r="M33" i="70"/>
  <c r="N33" i="70"/>
  <c r="O33" i="70"/>
  <c r="P33" i="70"/>
  <c r="Q33" i="70"/>
  <c r="D34" i="70"/>
  <c r="E34" i="70"/>
  <c r="F34" i="70"/>
  <c r="G34" i="70"/>
  <c r="H34" i="70"/>
  <c r="I34" i="70"/>
  <c r="J34" i="70"/>
  <c r="K34" i="70"/>
  <c r="L34" i="70"/>
  <c r="M34" i="70"/>
  <c r="N34" i="70"/>
  <c r="O34" i="70"/>
  <c r="P34" i="70"/>
  <c r="Q34" i="70"/>
  <c r="D35" i="70"/>
  <c r="E35" i="70"/>
  <c r="F35" i="70"/>
  <c r="G35" i="70"/>
  <c r="H35" i="70"/>
  <c r="I35" i="70"/>
  <c r="J35" i="70"/>
  <c r="K35" i="70"/>
  <c r="L35" i="70"/>
  <c r="M35" i="70"/>
  <c r="N35" i="70"/>
  <c r="O35" i="70"/>
  <c r="P35" i="70"/>
  <c r="Q35" i="70"/>
  <c r="D36" i="70"/>
  <c r="E36" i="70"/>
  <c r="F36" i="70"/>
  <c r="G36" i="70"/>
  <c r="H36" i="70"/>
  <c r="I36" i="70"/>
  <c r="J36" i="70"/>
  <c r="K36" i="70"/>
  <c r="L36" i="70"/>
  <c r="M36" i="70"/>
  <c r="N36" i="70"/>
  <c r="O36" i="70"/>
  <c r="P36" i="70"/>
  <c r="Q36" i="70"/>
  <c r="D37" i="70"/>
  <c r="E37" i="70"/>
  <c r="F37" i="70"/>
  <c r="G37" i="70"/>
  <c r="H37" i="70"/>
  <c r="I37" i="70"/>
  <c r="J37" i="70"/>
  <c r="K37" i="70"/>
  <c r="L37" i="70"/>
  <c r="M37" i="70"/>
  <c r="N37" i="70"/>
  <c r="O37" i="70"/>
  <c r="P37" i="70"/>
  <c r="Q37" i="70"/>
  <c r="D38" i="70"/>
  <c r="E38" i="70"/>
  <c r="F38" i="70"/>
  <c r="G38" i="70"/>
  <c r="H38" i="70"/>
  <c r="I38" i="70"/>
  <c r="J38" i="70"/>
  <c r="K38" i="70"/>
  <c r="L38" i="70"/>
  <c r="M38" i="70"/>
  <c r="N38" i="70"/>
  <c r="O38" i="70"/>
  <c r="P38" i="70"/>
  <c r="Q38" i="70"/>
  <c r="D39" i="70"/>
  <c r="E39" i="70"/>
  <c r="F39" i="70"/>
  <c r="G39" i="70"/>
  <c r="H39" i="70"/>
  <c r="I39" i="70"/>
  <c r="J39" i="70"/>
  <c r="K39" i="70"/>
  <c r="L39" i="70"/>
  <c r="M39" i="70"/>
  <c r="N39" i="70"/>
  <c r="O39" i="70"/>
  <c r="P39" i="70"/>
  <c r="Q39" i="70"/>
  <c r="D40" i="70"/>
  <c r="E40" i="70"/>
  <c r="F40" i="70"/>
  <c r="G40" i="70"/>
  <c r="H40" i="70"/>
  <c r="I40" i="70"/>
  <c r="J40" i="70"/>
  <c r="K40" i="70"/>
  <c r="L40" i="70"/>
  <c r="M40" i="70"/>
  <c r="N40" i="70"/>
  <c r="O40" i="70"/>
  <c r="P40" i="70"/>
  <c r="Q40" i="70"/>
  <c r="D41" i="70"/>
  <c r="E41" i="70"/>
  <c r="F41" i="70"/>
  <c r="G41" i="70"/>
  <c r="H41" i="70"/>
  <c r="I41" i="70"/>
  <c r="J41" i="70"/>
  <c r="K41" i="70"/>
  <c r="L41" i="70"/>
  <c r="M41" i="70"/>
  <c r="N41" i="70"/>
  <c r="O41" i="70"/>
  <c r="P41" i="70"/>
  <c r="Q41" i="70"/>
  <c r="D42" i="70"/>
  <c r="E42" i="70"/>
  <c r="F42" i="70"/>
  <c r="G42" i="70"/>
  <c r="H42" i="70"/>
  <c r="I42" i="70"/>
  <c r="J42" i="70"/>
  <c r="K42" i="70"/>
  <c r="L42" i="70"/>
  <c r="M42" i="70"/>
  <c r="N42" i="70"/>
  <c r="O42" i="70"/>
  <c r="P42" i="70"/>
  <c r="Q42" i="70"/>
  <c r="D43" i="70"/>
  <c r="E43" i="70"/>
  <c r="F43" i="70"/>
  <c r="G43" i="70"/>
  <c r="H43" i="70"/>
  <c r="I43" i="70"/>
  <c r="J43" i="70"/>
  <c r="K43" i="70"/>
  <c r="L43" i="70"/>
  <c r="M43" i="70"/>
  <c r="N43" i="70"/>
  <c r="O43" i="70"/>
  <c r="P43" i="70"/>
  <c r="Q43" i="70"/>
  <c r="D44" i="70"/>
  <c r="E44" i="70"/>
  <c r="F44" i="70"/>
  <c r="G44" i="70"/>
  <c r="H44" i="70"/>
  <c r="I44" i="70"/>
  <c r="J44" i="70"/>
  <c r="K44" i="70"/>
  <c r="L44" i="70"/>
  <c r="M44" i="70"/>
  <c r="N44" i="70"/>
  <c r="O44" i="70"/>
  <c r="P44" i="70"/>
  <c r="Q44" i="70"/>
  <c r="D45" i="70"/>
  <c r="E45" i="70"/>
  <c r="F45" i="70"/>
  <c r="G45" i="70"/>
  <c r="H45" i="70"/>
  <c r="I45" i="70"/>
  <c r="J45" i="70"/>
  <c r="K45" i="70"/>
  <c r="L45" i="70"/>
  <c r="M45" i="70"/>
  <c r="N45" i="70"/>
  <c r="O45" i="70"/>
  <c r="P45" i="70"/>
  <c r="Q45" i="70"/>
  <c r="D46" i="70"/>
  <c r="E46" i="70"/>
  <c r="F46" i="70"/>
  <c r="G46" i="70"/>
  <c r="H46" i="70"/>
  <c r="I46" i="70"/>
  <c r="J46" i="70"/>
  <c r="K46" i="70"/>
  <c r="L46" i="70"/>
  <c r="M46" i="70"/>
  <c r="N46" i="70"/>
  <c r="O46" i="70"/>
  <c r="P46" i="70"/>
  <c r="Q46" i="70"/>
  <c r="D47" i="70"/>
  <c r="E47" i="70"/>
  <c r="F47" i="70"/>
  <c r="G47" i="70"/>
  <c r="H47" i="70"/>
  <c r="I47" i="70"/>
  <c r="J47" i="70"/>
  <c r="K47" i="70"/>
  <c r="L47" i="70"/>
  <c r="M47" i="70"/>
  <c r="N47" i="70"/>
  <c r="O47" i="70"/>
  <c r="P47" i="70"/>
  <c r="Q47" i="70"/>
  <c r="D48" i="70"/>
  <c r="E48" i="70"/>
  <c r="F48" i="70"/>
  <c r="G48" i="70"/>
  <c r="H48" i="70"/>
  <c r="I48" i="70"/>
  <c r="J48" i="70"/>
  <c r="K48" i="70"/>
  <c r="L48" i="70"/>
  <c r="M48" i="70"/>
  <c r="N48" i="70"/>
  <c r="O48" i="70"/>
  <c r="P48" i="70"/>
  <c r="Q48" i="70"/>
  <c r="D49" i="70"/>
  <c r="E49" i="70"/>
  <c r="F49" i="70"/>
  <c r="G49" i="70"/>
  <c r="H49" i="70"/>
  <c r="I49" i="70"/>
  <c r="J49" i="70"/>
  <c r="K49" i="70"/>
  <c r="L49" i="70"/>
  <c r="M49" i="70"/>
  <c r="N49" i="70"/>
  <c r="O49" i="70"/>
  <c r="P49" i="70"/>
  <c r="Q49" i="70"/>
  <c r="D50" i="70"/>
  <c r="E50" i="70"/>
  <c r="F50" i="70"/>
  <c r="G50" i="70"/>
  <c r="H50" i="70"/>
  <c r="I50" i="70"/>
  <c r="J50" i="70"/>
  <c r="K50" i="70"/>
  <c r="L50" i="70"/>
  <c r="M50" i="70"/>
  <c r="N50" i="70"/>
  <c r="O50" i="70"/>
  <c r="P50" i="70"/>
  <c r="Q50" i="70"/>
  <c r="D51" i="70"/>
  <c r="E51" i="70"/>
  <c r="F51" i="70"/>
  <c r="G51" i="70"/>
  <c r="H51" i="70"/>
  <c r="I51" i="70"/>
  <c r="J51" i="70"/>
  <c r="K51" i="70"/>
  <c r="L51" i="70"/>
  <c r="M51" i="70"/>
  <c r="N51" i="70"/>
  <c r="O51" i="70"/>
  <c r="P51" i="70"/>
  <c r="Q51" i="70"/>
  <c r="D52" i="70"/>
  <c r="E52" i="70"/>
  <c r="F52" i="70"/>
  <c r="G52" i="70"/>
  <c r="H52" i="70"/>
  <c r="I52" i="70"/>
  <c r="J52" i="70"/>
  <c r="K52" i="70"/>
  <c r="L52" i="70"/>
  <c r="M52" i="70"/>
  <c r="N52" i="70"/>
  <c r="O52" i="70"/>
  <c r="P52" i="70"/>
  <c r="Q52" i="70"/>
  <c r="D53" i="70"/>
  <c r="E53" i="70"/>
  <c r="F53" i="70"/>
  <c r="G53" i="70"/>
  <c r="H53" i="70"/>
  <c r="I53" i="70"/>
  <c r="J53" i="70"/>
  <c r="K53" i="70"/>
  <c r="L53" i="70"/>
  <c r="M53" i="70"/>
  <c r="N53" i="70"/>
  <c r="O53" i="70"/>
  <c r="P53" i="70"/>
  <c r="Q53" i="70"/>
  <c r="D54" i="70"/>
  <c r="E54" i="70"/>
  <c r="F54" i="70"/>
  <c r="G54" i="70"/>
  <c r="H54" i="70"/>
  <c r="I54" i="70"/>
  <c r="J54" i="70"/>
  <c r="K54" i="70"/>
  <c r="L54" i="70"/>
  <c r="M54" i="70"/>
  <c r="N54" i="70"/>
  <c r="O54" i="70"/>
  <c r="P54" i="70"/>
  <c r="Q54" i="70"/>
  <c r="D55" i="70"/>
  <c r="E55" i="70"/>
  <c r="F55" i="70"/>
  <c r="G55" i="70"/>
  <c r="H55" i="70"/>
  <c r="I55" i="70"/>
  <c r="J55" i="70"/>
  <c r="K55" i="70"/>
  <c r="L55" i="70"/>
  <c r="M55" i="70"/>
  <c r="N55" i="70"/>
  <c r="O55" i="70"/>
  <c r="P55" i="70"/>
  <c r="Q55" i="70"/>
  <c r="D56" i="70"/>
  <c r="E56" i="70"/>
  <c r="F56" i="70"/>
  <c r="G56" i="70"/>
  <c r="H56" i="70"/>
  <c r="I56" i="70"/>
  <c r="J56" i="70"/>
  <c r="K56" i="70"/>
  <c r="L56" i="70"/>
  <c r="M56" i="70"/>
  <c r="N56" i="70"/>
  <c r="O56" i="70"/>
  <c r="P56" i="70"/>
  <c r="Q56" i="70"/>
  <c r="D57" i="70"/>
  <c r="E57" i="70"/>
  <c r="F57" i="70"/>
  <c r="G57" i="70"/>
  <c r="H57" i="70"/>
  <c r="I57" i="70"/>
  <c r="J57" i="70"/>
  <c r="K57" i="70"/>
  <c r="L57" i="70"/>
  <c r="M57" i="70"/>
  <c r="N57" i="70"/>
  <c r="O57" i="70"/>
  <c r="P57" i="70"/>
  <c r="Q57" i="70"/>
  <c r="D58" i="70"/>
  <c r="E58" i="70"/>
  <c r="F58" i="70"/>
  <c r="G58" i="70"/>
  <c r="H58" i="70"/>
  <c r="I58" i="70"/>
  <c r="J58" i="70"/>
  <c r="K58" i="70"/>
  <c r="L58" i="70"/>
  <c r="M58" i="70"/>
  <c r="N58" i="70"/>
  <c r="O58" i="70"/>
  <c r="P58" i="70"/>
  <c r="Q58" i="70"/>
  <c r="D59" i="70"/>
  <c r="E59" i="70"/>
  <c r="F59" i="70"/>
  <c r="G59" i="70"/>
  <c r="H59" i="70"/>
  <c r="I59" i="70"/>
  <c r="J59" i="70"/>
  <c r="K59" i="70"/>
  <c r="L59" i="70"/>
  <c r="M59" i="70"/>
  <c r="N59" i="70"/>
  <c r="O59" i="70"/>
  <c r="P59" i="70"/>
  <c r="Q59" i="70"/>
  <c r="D60" i="70"/>
  <c r="E60" i="70"/>
  <c r="F60" i="70"/>
  <c r="G60" i="70"/>
  <c r="H60" i="70"/>
  <c r="I60" i="70"/>
  <c r="J60" i="70"/>
  <c r="K60" i="70"/>
  <c r="L60" i="70"/>
  <c r="M60" i="70"/>
  <c r="N60" i="70"/>
  <c r="O60" i="70"/>
  <c r="P60" i="70"/>
  <c r="Q60" i="70"/>
  <c r="D61" i="70"/>
  <c r="E61" i="70"/>
  <c r="F61" i="70"/>
  <c r="G61" i="70"/>
  <c r="H61" i="70"/>
  <c r="I61" i="70"/>
  <c r="J61" i="70"/>
  <c r="K61" i="70"/>
  <c r="L61" i="70"/>
  <c r="M61" i="70"/>
  <c r="N61" i="70"/>
  <c r="O61" i="70"/>
  <c r="P61" i="70"/>
  <c r="Q61" i="70"/>
  <c r="D62" i="70"/>
  <c r="E62" i="70"/>
  <c r="F62" i="70"/>
  <c r="G62" i="70"/>
  <c r="H62" i="70"/>
  <c r="I62" i="70"/>
  <c r="J62" i="70"/>
  <c r="K62" i="70"/>
  <c r="L62" i="70"/>
  <c r="M62" i="70"/>
  <c r="N62" i="70"/>
  <c r="O62" i="70"/>
  <c r="P62" i="70"/>
  <c r="Q62" i="70"/>
  <c r="D63" i="70"/>
  <c r="E63" i="70"/>
  <c r="F63" i="70"/>
  <c r="G63" i="70"/>
  <c r="H63" i="70"/>
  <c r="I63" i="70"/>
  <c r="J63" i="70"/>
  <c r="K63" i="70"/>
  <c r="L63" i="70"/>
  <c r="M63" i="70"/>
  <c r="N63" i="70"/>
  <c r="O63" i="70"/>
  <c r="P63" i="70"/>
  <c r="Q63" i="70"/>
  <c r="D64" i="70"/>
  <c r="E64" i="70"/>
  <c r="F64" i="70"/>
  <c r="G64" i="70"/>
  <c r="H64" i="70"/>
  <c r="I64" i="70"/>
  <c r="J64" i="70"/>
  <c r="K64" i="70"/>
  <c r="L64" i="70"/>
  <c r="M64" i="70"/>
  <c r="N64" i="70"/>
  <c r="O64" i="70"/>
  <c r="P64" i="70"/>
  <c r="Q64" i="70"/>
  <c r="D65" i="70"/>
  <c r="E65" i="70"/>
  <c r="F65" i="70"/>
  <c r="G65" i="70"/>
  <c r="H65" i="70"/>
  <c r="I65" i="70"/>
  <c r="J65" i="70"/>
  <c r="K65" i="70"/>
  <c r="L65" i="70"/>
  <c r="M65" i="70"/>
  <c r="N65" i="70"/>
  <c r="O65" i="70"/>
  <c r="P65" i="70"/>
  <c r="Q65" i="70"/>
  <c r="D66" i="70"/>
  <c r="E66" i="70"/>
  <c r="F66" i="70"/>
  <c r="G66" i="70"/>
  <c r="H66" i="70"/>
  <c r="I66" i="70"/>
  <c r="J66" i="70"/>
  <c r="K66" i="70"/>
  <c r="L66" i="70"/>
  <c r="M66" i="70"/>
  <c r="N66" i="70"/>
  <c r="O66" i="70"/>
  <c r="P66" i="70"/>
  <c r="Q66" i="70"/>
  <c r="D67" i="70"/>
  <c r="E67" i="70"/>
  <c r="F67" i="70"/>
  <c r="G67" i="70"/>
  <c r="H67" i="70"/>
  <c r="I67" i="70"/>
  <c r="J67" i="70"/>
  <c r="K67" i="70"/>
  <c r="L67" i="70"/>
  <c r="M67" i="70"/>
  <c r="N67" i="70"/>
  <c r="O67" i="70"/>
  <c r="P67" i="70"/>
  <c r="Q67" i="70"/>
  <c r="D68" i="70"/>
  <c r="E68" i="70"/>
  <c r="F68" i="70"/>
  <c r="G68" i="70"/>
  <c r="H68" i="70"/>
  <c r="I68" i="70"/>
  <c r="J68" i="70"/>
  <c r="K68" i="70"/>
  <c r="L68" i="70"/>
  <c r="M68" i="70"/>
  <c r="N68" i="70"/>
  <c r="O68" i="70"/>
  <c r="P68" i="70"/>
  <c r="Q68" i="70"/>
  <c r="D69" i="70"/>
  <c r="E69" i="70"/>
  <c r="F69" i="70"/>
  <c r="G69" i="70"/>
  <c r="H69" i="70"/>
  <c r="I69" i="70"/>
  <c r="J69" i="70"/>
  <c r="K69" i="70"/>
  <c r="L69" i="70"/>
  <c r="M69" i="70"/>
  <c r="N69" i="70"/>
  <c r="O69" i="70"/>
  <c r="P69" i="70"/>
  <c r="Q69" i="70"/>
  <c r="D70" i="70"/>
  <c r="E70" i="70"/>
  <c r="F70" i="70"/>
  <c r="G70" i="70"/>
  <c r="H70" i="70"/>
  <c r="I70" i="70"/>
  <c r="J70" i="70"/>
  <c r="K70" i="70"/>
  <c r="L70" i="70"/>
  <c r="M70" i="70"/>
  <c r="N70" i="70"/>
  <c r="O70" i="70"/>
  <c r="P70" i="70"/>
  <c r="Q70" i="70"/>
  <c r="D71" i="70"/>
  <c r="E71" i="70"/>
  <c r="F71" i="70"/>
  <c r="G71" i="70"/>
  <c r="H71" i="70"/>
  <c r="I71" i="70"/>
  <c r="J71" i="70"/>
  <c r="K71" i="70"/>
  <c r="L71" i="70"/>
  <c r="M71" i="70"/>
  <c r="N71" i="70"/>
  <c r="O71" i="70"/>
  <c r="P71" i="70"/>
  <c r="Q71" i="70"/>
  <c r="D72" i="70"/>
  <c r="E72" i="70"/>
  <c r="F72" i="70"/>
  <c r="G72" i="70"/>
  <c r="H72" i="70"/>
  <c r="I72" i="70"/>
  <c r="J72" i="70"/>
  <c r="K72" i="70"/>
  <c r="L72" i="70"/>
  <c r="M72" i="70"/>
  <c r="N72" i="70"/>
  <c r="O72" i="70"/>
  <c r="P72" i="70"/>
  <c r="Q72" i="70"/>
  <c r="D73" i="70"/>
  <c r="E73" i="70"/>
  <c r="F73" i="70"/>
  <c r="G73" i="70"/>
  <c r="H73" i="70"/>
  <c r="I73" i="70"/>
  <c r="J73" i="70"/>
  <c r="K73" i="70"/>
  <c r="L73" i="70"/>
  <c r="M73" i="70"/>
  <c r="N73" i="70"/>
  <c r="O73" i="70"/>
  <c r="P73" i="70"/>
  <c r="Q73" i="70"/>
  <c r="D74" i="70"/>
  <c r="E74" i="70"/>
  <c r="F74" i="70"/>
  <c r="G74" i="70"/>
  <c r="H74" i="70"/>
  <c r="I74" i="70"/>
  <c r="J74" i="70"/>
  <c r="K74" i="70"/>
  <c r="L74" i="70"/>
  <c r="M74" i="70"/>
  <c r="N74" i="70"/>
  <c r="O74" i="70"/>
  <c r="P74" i="70"/>
  <c r="Q74" i="70"/>
  <c r="D75" i="70"/>
  <c r="E75" i="70"/>
  <c r="F75" i="70"/>
  <c r="G75" i="70"/>
  <c r="H75" i="70"/>
  <c r="I75" i="70"/>
  <c r="J75" i="70"/>
  <c r="K75" i="70"/>
  <c r="L75" i="70"/>
  <c r="M75" i="70"/>
  <c r="N75" i="70"/>
  <c r="O75" i="70"/>
  <c r="P75" i="70"/>
  <c r="Q75" i="70"/>
  <c r="D76" i="70"/>
  <c r="E76" i="70"/>
  <c r="F76" i="70"/>
  <c r="G76" i="70"/>
  <c r="H76" i="70"/>
  <c r="I76" i="70"/>
  <c r="J76" i="70"/>
  <c r="K76" i="70"/>
  <c r="L76" i="70"/>
  <c r="M76" i="70"/>
  <c r="N76" i="70"/>
  <c r="O76" i="70"/>
  <c r="P76" i="70"/>
  <c r="Q76" i="70"/>
  <c r="D77" i="70"/>
  <c r="E77" i="70"/>
  <c r="F77" i="70"/>
  <c r="G77" i="70"/>
  <c r="H77" i="70"/>
  <c r="I77" i="70"/>
  <c r="J77" i="70"/>
  <c r="K77" i="70"/>
  <c r="L77" i="70"/>
  <c r="M77" i="70"/>
  <c r="N77" i="70"/>
  <c r="O77" i="70"/>
  <c r="P77" i="70"/>
  <c r="Q77" i="70"/>
  <c r="D78" i="70"/>
  <c r="E78" i="70"/>
  <c r="F78" i="70"/>
  <c r="G78" i="70"/>
  <c r="H78" i="70"/>
  <c r="I78" i="70"/>
  <c r="J78" i="70"/>
  <c r="K78" i="70"/>
  <c r="L78" i="70"/>
  <c r="M78" i="70"/>
  <c r="N78" i="70"/>
  <c r="O78" i="70"/>
  <c r="P78" i="70"/>
  <c r="Q78" i="70"/>
  <c r="D79" i="70"/>
  <c r="E79" i="70"/>
  <c r="F79" i="70"/>
  <c r="G79" i="70"/>
  <c r="H79" i="70"/>
  <c r="I79" i="70"/>
  <c r="J79" i="70"/>
  <c r="K79" i="70"/>
  <c r="L79" i="70"/>
  <c r="M79" i="70"/>
  <c r="N79" i="70"/>
  <c r="O79" i="70"/>
  <c r="P79" i="70"/>
  <c r="Q79" i="70"/>
  <c r="D80" i="70"/>
  <c r="E80" i="70"/>
  <c r="F80" i="70"/>
  <c r="G80" i="70"/>
  <c r="H80" i="70"/>
  <c r="I80" i="70"/>
  <c r="J80" i="70"/>
  <c r="K80" i="70"/>
  <c r="L80" i="70"/>
  <c r="M80" i="70"/>
  <c r="N80" i="70"/>
  <c r="O80" i="70"/>
  <c r="P80" i="70"/>
  <c r="Q80" i="70"/>
  <c r="D81" i="70"/>
  <c r="E81" i="70"/>
  <c r="F81" i="70"/>
  <c r="G81" i="70"/>
  <c r="H81" i="70"/>
  <c r="I81" i="70"/>
  <c r="J81" i="70"/>
  <c r="K81" i="70"/>
  <c r="L81" i="70"/>
  <c r="M81" i="70"/>
  <c r="N81" i="70"/>
  <c r="O81" i="70"/>
  <c r="P81" i="70"/>
  <c r="Q81" i="70"/>
  <c r="D82" i="70"/>
  <c r="E82" i="70"/>
  <c r="F82" i="70"/>
  <c r="G82" i="70"/>
  <c r="H82" i="70"/>
  <c r="I82" i="70"/>
  <c r="J82" i="70"/>
  <c r="K82" i="70"/>
  <c r="L82" i="70"/>
  <c r="M82" i="70"/>
  <c r="N82" i="70"/>
  <c r="O82" i="70"/>
  <c r="P82" i="70"/>
  <c r="Q82" i="70"/>
  <c r="D83" i="70"/>
  <c r="E83" i="70"/>
  <c r="F83" i="70"/>
  <c r="G83" i="70"/>
  <c r="H83" i="70"/>
  <c r="I83" i="70"/>
  <c r="J83" i="70"/>
  <c r="K83" i="70"/>
  <c r="L83" i="70"/>
  <c r="M83" i="70"/>
  <c r="N83" i="70"/>
  <c r="O83" i="70"/>
  <c r="P83" i="70"/>
  <c r="Q83" i="70"/>
  <c r="D84" i="70"/>
  <c r="E84" i="70"/>
  <c r="F84" i="70"/>
  <c r="G84" i="70"/>
  <c r="H84" i="70"/>
  <c r="I84" i="70"/>
  <c r="J84" i="70"/>
  <c r="K84" i="70"/>
  <c r="L84" i="70"/>
  <c r="M84" i="70"/>
  <c r="N84" i="70"/>
  <c r="O84" i="70"/>
  <c r="P84" i="70"/>
  <c r="Q84" i="70"/>
  <c r="D85" i="70"/>
  <c r="E85" i="70"/>
  <c r="F85" i="70"/>
  <c r="G85" i="70"/>
  <c r="H85" i="70"/>
  <c r="I85" i="70"/>
  <c r="J85" i="70"/>
  <c r="K85" i="70"/>
  <c r="L85" i="70"/>
  <c r="M85" i="70"/>
  <c r="N85" i="70"/>
  <c r="O85" i="70"/>
  <c r="P85" i="70"/>
  <c r="Q85" i="70"/>
  <c r="D86" i="70"/>
  <c r="E86" i="70"/>
  <c r="F86" i="70"/>
  <c r="G86" i="70"/>
  <c r="H86" i="70"/>
  <c r="I86" i="70"/>
  <c r="J86" i="70"/>
  <c r="K86" i="70"/>
  <c r="L86" i="70"/>
  <c r="M86" i="70"/>
  <c r="N86" i="70"/>
  <c r="O86" i="70"/>
  <c r="P86" i="70"/>
  <c r="Q86" i="70"/>
  <c r="D87" i="70"/>
  <c r="E87" i="70"/>
  <c r="F87" i="70"/>
  <c r="G87" i="70"/>
  <c r="H87" i="70"/>
  <c r="I87" i="70"/>
  <c r="J87" i="70"/>
  <c r="K87" i="70"/>
  <c r="L87" i="70"/>
  <c r="M87" i="70"/>
  <c r="N87" i="70"/>
  <c r="O87" i="70"/>
  <c r="P87" i="70"/>
  <c r="Q87" i="70"/>
  <c r="D88" i="70"/>
  <c r="E88" i="70"/>
  <c r="F88" i="70"/>
  <c r="G88" i="70"/>
  <c r="H88" i="70"/>
  <c r="I88" i="70"/>
  <c r="J88" i="70"/>
  <c r="K88" i="70"/>
  <c r="L88" i="70"/>
  <c r="M88" i="70"/>
  <c r="N88" i="70"/>
  <c r="O88" i="70"/>
  <c r="P88" i="70"/>
  <c r="Q88" i="70"/>
  <c r="D89" i="70"/>
  <c r="E89" i="70"/>
  <c r="F89" i="70"/>
  <c r="G89" i="70"/>
  <c r="H89" i="70"/>
  <c r="I89" i="70"/>
  <c r="J89" i="70"/>
  <c r="K89" i="70"/>
  <c r="L89" i="70"/>
  <c r="M89" i="70"/>
  <c r="N89" i="70"/>
  <c r="O89" i="70"/>
  <c r="P89" i="70"/>
  <c r="Q89" i="70"/>
  <c r="D90" i="70"/>
  <c r="E90" i="70"/>
  <c r="F90" i="70"/>
  <c r="G90" i="70"/>
  <c r="H90" i="70"/>
  <c r="I90" i="70"/>
  <c r="J90" i="70"/>
  <c r="K90" i="70"/>
  <c r="L90" i="70"/>
  <c r="M90" i="70"/>
  <c r="N90" i="70"/>
  <c r="O90" i="70"/>
  <c r="P90" i="70"/>
  <c r="Q90" i="70"/>
  <c r="D91" i="70"/>
  <c r="E91" i="70"/>
  <c r="F91" i="70"/>
  <c r="G91" i="70"/>
  <c r="H91" i="70"/>
  <c r="I91" i="70"/>
  <c r="J91" i="70"/>
  <c r="K91" i="70"/>
  <c r="L91" i="70"/>
  <c r="M91" i="70"/>
  <c r="N91" i="70"/>
  <c r="O91" i="70"/>
  <c r="P91" i="70"/>
  <c r="Q91" i="70"/>
  <c r="D92" i="70"/>
  <c r="E92" i="70"/>
  <c r="F92" i="70"/>
  <c r="G92" i="70"/>
  <c r="H92" i="70"/>
  <c r="I92" i="70"/>
  <c r="J92" i="70"/>
  <c r="K92" i="70"/>
  <c r="L92" i="70"/>
  <c r="M92" i="70"/>
  <c r="N92" i="70"/>
  <c r="O92" i="70"/>
  <c r="P92" i="70"/>
  <c r="Q92" i="70"/>
  <c r="D93" i="70"/>
  <c r="E93" i="70"/>
  <c r="F93" i="70"/>
  <c r="G93" i="70"/>
  <c r="H93" i="70"/>
  <c r="I93" i="70"/>
  <c r="J93" i="70"/>
  <c r="K93" i="70"/>
  <c r="L93" i="70"/>
  <c r="M93" i="70"/>
  <c r="N93" i="70"/>
  <c r="O93" i="70"/>
  <c r="P93" i="70"/>
  <c r="Q93" i="70"/>
  <c r="D94" i="70"/>
  <c r="E94" i="70"/>
  <c r="F94" i="70"/>
  <c r="G94" i="70"/>
  <c r="H94" i="70"/>
  <c r="I94" i="70"/>
  <c r="J94" i="70"/>
  <c r="K94" i="70"/>
  <c r="L94" i="70"/>
  <c r="M94" i="70"/>
  <c r="N94" i="70"/>
  <c r="O94" i="70"/>
  <c r="P94" i="70"/>
  <c r="Q94" i="70"/>
  <c r="D95" i="70"/>
  <c r="E95" i="70"/>
  <c r="F95" i="70"/>
  <c r="G95" i="70"/>
  <c r="H95" i="70"/>
  <c r="I95" i="70"/>
  <c r="J95" i="70"/>
  <c r="K95" i="70"/>
  <c r="L95" i="70"/>
  <c r="M95" i="70"/>
  <c r="N95" i="70"/>
  <c r="O95" i="70"/>
  <c r="P95" i="70"/>
  <c r="Q95" i="70"/>
  <c r="D96" i="70"/>
  <c r="E96" i="70"/>
  <c r="F96" i="70"/>
  <c r="G96" i="70"/>
  <c r="H96" i="70"/>
  <c r="I96" i="70"/>
  <c r="J96" i="70"/>
  <c r="K96" i="70"/>
  <c r="L96" i="70"/>
  <c r="M96" i="70"/>
  <c r="N96" i="70"/>
  <c r="O96" i="70"/>
  <c r="P96" i="70"/>
  <c r="Q96" i="70"/>
  <c r="D97" i="70"/>
  <c r="E97" i="70"/>
  <c r="F97" i="70"/>
  <c r="G97" i="70"/>
  <c r="H97" i="70"/>
  <c r="I97" i="70"/>
  <c r="J97" i="70"/>
  <c r="K97" i="70"/>
  <c r="L97" i="70"/>
  <c r="M97" i="70"/>
  <c r="N97" i="70"/>
  <c r="O97" i="70"/>
  <c r="P97" i="70"/>
  <c r="Q97" i="70"/>
  <c r="D98" i="70"/>
  <c r="E98" i="70"/>
  <c r="F98" i="70"/>
  <c r="G98" i="70"/>
  <c r="H98" i="70"/>
  <c r="I98" i="70"/>
  <c r="J98" i="70"/>
  <c r="K98" i="70"/>
  <c r="L98" i="70"/>
  <c r="M98" i="70"/>
  <c r="N98" i="70"/>
  <c r="O98" i="70"/>
  <c r="P98" i="70"/>
  <c r="Q98" i="70"/>
  <c r="D99" i="70"/>
  <c r="E99" i="70"/>
  <c r="F99" i="70"/>
  <c r="G99" i="70"/>
  <c r="H99" i="70"/>
  <c r="I99" i="70"/>
  <c r="J99" i="70"/>
  <c r="K99" i="70"/>
  <c r="L99" i="70"/>
  <c r="M99" i="70"/>
  <c r="N99" i="70"/>
  <c r="O99" i="70"/>
  <c r="P99" i="70"/>
  <c r="Q99" i="70"/>
  <c r="D100" i="70"/>
  <c r="E100" i="70"/>
  <c r="F100" i="70"/>
  <c r="G100" i="70"/>
  <c r="H100" i="70"/>
  <c r="I100" i="70"/>
  <c r="J100" i="70"/>
  <c r="K100" i="70"/>
  <c r="L100" i="70"/>
  <c r="M100" i="70"/>
  <c r="N100" i="70"/>
  <c r="O100" i="70"/>
  <c r="P100" i="70"/>
  <c r="Q100" i="70"/>
  <c r="D101" i="70"/>
  <c r="E101" i="70"/>
  <c r="F101" i="70"/>
  <c r="G101" i="70"/>
  <c r="H101" i="70"/>
  <c r="I101" i="70"/>
  <c r="J101" i="70"/>
  <c r="K101" i="70"/>
  <c r="L101" i="70"/>
  <c r="M101" i="70"/>
  <c r="N101" i="70"/>
  <c r="O101" i="70"/>
  <c r="P101" i="70"/>
  <c r="Q101" i="70"/>
  <c r="D102" i="70"/>
  <c r="E102" i="70"/>
  <c r="F102" i="70"/>
  <c r="G102" i="70"/>
  <c r="H102" i="70"/>
  <c r="I102" i="70"/>
  <c r="J102" i="70"/>
  <c r="K102" i="70"/>
  <c r="L102" i="70"/>
  <c r="M102" i="70"/>
  <c r="N102" i="70"/>
  <c r="O102" i="70"/>
  <c r="P102" i="70"/>
  <c r="Q102" i="70"/>
  <c r="D103" i="70"/>
  <c r="E103" i="70"/>
  <c r="F103" i="70"/>
  <c r="G103" i="70"/>
  <c r="H103" i="70"/>
  <c r="I103" i="70"/>
  <c r="J103" i="70"/>
  <c r="K103" i="70"/>
  <c r="L103" i="70"/>
  <c r="M103" i="70"/>
  <c r="N103" i="70"/>
  <c r="O103" i="70"/>
  <c r="P103" i="70"/>
  <c r="Q103" i="70"/>
  <c r="D104" i="70"/>
  <c r="E104" i="70"/>
  <c r="F104" i="70"/>
  <c r="G104" i="70"/>
  <c r="H104" i="70"/>
  <c r="I104" i="70"/>
  <c r="J104" i="70"/>
  <c r="K104" i="70"/>
  <c r="L104" i="70"/>
  <c r="M104" i="70"/>
  <c r="N104" i="70"/>
  <c r="O104" i="70"/>
  <c r="P104" i="70"/>
  <c r="Q104" i="70"/>
  <c r="D105" i="70"/>
  <c r="E105" i="70"/>
  <c r="F105" i="70"/>
  <c r="G105" i="70"/>
  <c r="H105" i="70"/>
  <c r="I105" i="70"/>
  <c r="J105" i="70"/>
  <c r="K105" i="70"/>
  <c r="L105" i="70"/>
  <c r="M105" i="70"/>
  <c r="N105" i="70"/>
  <c r="O105" i="70"/>
  <c r="P105" i="70"/>
  <c r="Q105" i="70"/>
  <c r="D106" i="70"/>
  <c r="E106" i="70"/>
  <c r="F106" i="70"/>
  <c r="G106" i="70"/>
  <c r="H106" i="70"/>
  <c r="I106" i="70"/>
  <c r="J106" i="70"/>
  <c r="K106" i="70"/>
  <c r="L106" i="70"/>
  <c r="M106" i="70"/>
  <c r="N106" i="70"/>
  <c r="O106" i="70"/>
  <c r="P106" i="70"/>
  <c r="Q106" i="70"/>
  <c r="C19" i="70"/>
  <c r="C20" i="70"/>
  <c r="C21" i="70"/>
  <c r="C22" i="70"/>
  <c r="C23" i="70"/>
  <c r="C24" i="70"/>
  <c r="C25" i="70"/>
  <c r="C26" i="70"/>
  <c r="C27" i="70"/>
  <c r="C28" i="70"/>
  <c r="C29" i="70"/>
  <c r="C30" i="70"/>
  <c r="C31" i="70"/>
  <c r="C32" i="70"/>
  <c r="C33" i="70"/>
  <c r="C34" i="70"/>
  <c r="C35" i="70"/>
  <c r="C36" i="70"/>
  <c r="C37" i="70"/>
  <c r="C38" i="70"/>
  <c r="C39" i="70"/>
  <c r="C40" i="70"/>
  <c r="C41" i="70"/>
  <c r="C42" i="70"/>
  <c r="C43" i="70"/>
  <c r="C44" i="70"/>
  <c r="C45" i="70"/>
  <c r="C46" i="70"/>
  <c r="C47" i="70"/>
  <c r="C48" i="70"/>
  <c r="C49" i="70"/>
  <c r="C50" i="70"/>
  <c r="C51" i="70"/>
  <c r="C52" i="70"/>
  <c r="C53" i="70"/>
  <c r="C54" i="70"/>
  <c r="C55" i="70"/>
  <c r="C56" i="70"/>
  <c r="C57" i="70"/>
  <c r="C58" i="70"/>
  <c r="C59" i="70"/>
  <c r="C60" i="70"/>
  <c r="C61" i="70"/>
  <c r="C62" i="70"/>
  <c r="C63" i="70"/>
  <c r="C64" i="70"/>
  <c r="C65" i="70"/>
  <c r="C66" i="70"/>
  <c r="C67" i="70"/>
  <c r="C68" i="70"/>
  <c r="C69" i="70"/>
  <c r="C70" i="70"/>
  <c r="C71" i="70"/>
  <c r="C72" i="70"/>
  <c r="C73" i="70"/>
  <c r="C74" i="70"/>
  <c r="C75" i="70"/>
  <c r="C76" i="70"/>
  <c r="C77" i="70"/>
  <c r="C78" i="70"/>
  <c r="C79" i="70"/>
  <c r="C80" i="70"/>
  <c r="C81" i="70"/>
  <c r="C82" i="70"/>
  <c r="C83" i="70"/>
  <c r="C84" i="70"/>
  <c r="C85" i="70"/>
  <c r="C86" i="70"/>
  <c r="C87" i="70"/>
  <c r="C88" i="70"/>
  <c r="C89" i="70"/>
  <c r="C90" i="70"/>
  <c r="C91" i="70"/>
  <c r="C92" i="70"/>
  <c r="C93" i="70"/>
  <c r="C94" i="70"/>
  <c r="C95" i="70"/>
  <c r="C96" i="70"/>
  <c r="C97" i="70"/>
  <c r="C98" i="70"/>
  <c r="C99" i="70"/>
  <c r="C100" i="70"/>
  <c r="C101" i="70"/>
  <c r="C102" i="70"/>
  <c r="C103" i="70"/>
  <c r="C104" i="70"/>
  <c r="C105" i="70"/>
  <c r="C106" i="70"/>
  <c r="C8" i="70"/>
  <c r="C9" i="70"/>
  <c r="C11" i="70"/>
  <c r="C12" i="70"/>
  <c r="C13" i="70"/>
  <c r="C14" i="70"/>
  <c r="C15" i="70"/>
  <c r="C16" i="70"/>
  <c r="C17" i="70"/>
  <c r="C18" i="70"/>
  <c r="C7" i="70"/>
  <c r="G10" i="117" l="1"/>
  <c r="G21" i="117"/>
  <c r="F86" i="87"/>
  <c r="F87" i="87"/>
  <c r="F90" i="87"/>
  <c r="F91" i="87"/>
  <c r="F89" i="87"/>
  <c r="F88" i="87"/>
  <c r="L81" i="105"/>
  <c r="L66" i="105"/>
  <c r="I10" i="117"/>
  <c r="I11" i="117" s="1"/>
  <c r="I12" i="117" s="1"/>
  <c r="I13" i="117" s="1"/>
  <c r="I14" i="117" s="1"/>
  <c r="I15" i="117" s="1"/>
  <c r="I16" i="117" s="1"/>
  <c r="H21" i="116"/>
  <c r="I10" i="110"/>
  <c r="I11" i="110" s="1"/>
  <c r="I12" i="110" s="1"/>
  <c r="I13" i="110" s="1"/>
  <c r="I14" i="110" s="1"/>
  <c r="I15" i="110" s="1"/>
  <c r="I16" i="110" s="1"/>
  <c r="H21" i="110"/>
  <c r="L80" i="105"/>
  <c r="L79" i="105"/>
  <c r="L76" i="105"/>
  <c r="L61" i="105"/>
  <c r="L6" i="120"/>
  <c r="L83" i="105"/>
  <c r="L64" i="105"/>
  <c r="L78" i="105"/>
  <c r="L68" i="105"/>
  <c r="L67" i="105"/>
  <c r="L75" i="105"/>
  <c r="L65" i="105"/>
  <c r="L62" i="105"/>
  <c r="G21" i="110"/>
  <c r="G22" i="110" s="1"/>
  <c r="G23" i="110" s="1"/>
  <c r="G24" i="110" s="1"/>
  <c r="G25" i="110" s="1"/>
  <c r="G26" i="110" s="1"/>
  <c r="G27" i="110" s="1"/>
  <c r="G10" i="116"/>
  <c r="G21" i="116"/>
  <c r="H11" i="117"/>
  <c r="H12" i="117" s="1"/>
  <c r="H13" i="117" s="1"/>
  <c r="H14" i="117" s="1"/>
  <c r="H15" i="117" s="1"/>
  <c r="H16" i="117" s="1"/>
  <c r="AF90" i="76"/>
  <c r="AE22" i="76" s="1" a="1"/>
  <c r="AE22" i="76" s="1"/>
  <c r="AD90" i="76"/>
  <c r="AF50" i="76"/>
  <c r="AE62" i="76" s="1" a="1"/>
  <c r="AE62" i="76" s="1"/>
  <c r="AD50" i="76"/>
  <c r="AD104" i="77"/>
  <c r="AF104" i="77"/>
  <c r="AE8" i="77" s="1" a="1"/>
  <c r="AE8" i="77" s="1"/>
  <c r="AD96" i="77"/>
  <c r="AF96" i="77"/>
  <c r="AE16" i="77" s="1" a="1"/>
  <c r="AE16" i="77" s="1"/>
  <c r="AD88" i="77"/>
  <c r="AF88" i="77"/>
  <c r="AE24" i="77" s="1" a="1"/>
  <c r="AE24" i="77" s="1"/>
  <c r="AF80" i="77"/>
  <c r="AE32" i="77" s="1" a="1"/>
  <c r="AE32" i="77" s="1"/>
  <c r="AD80" i="77"/>
  <c r="AD72" i="77"/>
  <c r="AF72" i="77"/>
  <c r="AE40" i="77" s="1" a="1"/>
  <c r="AE40" i="77" s="1"/>
  <c r="AD64" i="77"/>
  <c r="AF64" i="77"/>
  <c r="AE48" i="77" s="1" a="1"/>
  <c r="AE48" i="77" s="1"/>
  <c r="AD56" i="77"/>
  <c r="AF56" i="77"/>
  <c r="AE56" i="77" s="1" a="1"/>
  <c r="AE56" i="77" s="1"/>
  <c r="AF48" i="77"/>
  <c r="AE64" i="77" s="1" a="1"/>
  <c r="AE64" i="77" s="1"/>
  <c r="AD48" i="77"/>
  <c r="AF40" i="77"/>
  <c r="AE72" i="77" s="1" a="1"/>
  <c r="AE72" i="77" s="1"/>
  <c r="AD40" i="77"/>
  <c r="AF32" i="77"/>
  <c r="AE80" i="77" s="1" a="1"/>
  <c r="AE80" i="77" s="1"/>
  <c r="AD32" i="77"/>
  <c r="AD24" i="77"/>
  <c r="AF24" i="77"/>
  <c r="AE88" i="77" s="1" a="1"/>
  <c r="AE88" i="77" s="1"/>
  <c r="AD16" i="77"/>
  <c r="AF16" i="77"/>
  <c r="AE96" i="77" s="1" a="1"/>
  <c r="AE96" i="77" s="1"/>
  <c r="AD8" i="77"/>
  <c r="AF8" i="77"/>
  <c r="AE104" i="77" s="1" a="1"/>
  <c r="AE104" i="77" s="1"/>
  <c r="AD103" i="78"/>
  <c r="AF103" i="78"/>
  <c r="AE9" i="78" s="1" a="1"/>
  <c r="AE9" i="78" s="1"/>
  <c r="AD95" i="78"/>
  <c r="AF95" i="78"/>
  <c r="AE17" i="78" s="1" a="1"/>
  <c r="AE17" i="78" s="1"/>
  <c r="AD87" i="78"/>
  <c r="AF87" i="78"/>
  <c r="AE25" i="78" s="1" a="1"/>
  <c r="AE25" i="78" s="1"/>
  <c r="AF79" i="78"/>
  <c r="AE33" i="78" s="1" a="1"/>
  <c r="AE33" i="78" s="1"/>
  <c r="AD79" i="78"/>
  <c r="AD71" i="78"/>
  <c r="AF71" i="78"/>
  <c r="AE41" i="78" s="1" a="1"/>
  <c r="AE41" i="78" s="1"/>
  <c r="AF63" i="78"/>
  <c r="AE49" i="78" s="1" a="1"/>
  <c r="AE49" i="78" s="1"/>
  <c r="AD63" i="78"/>
  <c r="AF55" i="78"/>
  <c r="AE57" i="78" s="1" a="1"/>
  <c r="AE57" i="78" s="1"/>
  <c r="AD55" i="78"/>
  <c r="AD47" i="78"/>
  <c r="AF47" i="78"/>
  <c r="AE65" i="78" s="1" a="1"/>
  <c r="AE65" i="78" s="1"/>
  <c r="AF39" i="78"/>
  <c r="AE73" i="78" s="1" a="1"/>
  <c r="AE73" i="78" s="1"/>
  <c r="AD39" i="78"/>
  <c r="AF31" i="78"/>
  <c r="AE81" i="78" s="1" a="1"/>
  <c r="AE81" i="78" s="1"/>
  <c r="AD31" i="78"/>
  <c r="AF23" i="78"/>
  <c r="AE89" i="78" s="1" a="1"/>
  <c r="AE89" i="78" s="1"/>
  <c r="AD23" i="78"/>
  <c r="AF15" i="78"/>
  <c r="AE97" i="78" s="1" a="1"/>
  <c r="AE97" i="78" s="1"/>
  <c r="AD15" i="78"/>
  <c r="AD7" i="78"/>
  <c r="AF7" i="78"/>
  <c r="AE105" i="78" s="1" a="1"/>
  <c r="AE105" i="78" s="1"/>
  <c r="AF105" i="76"/>
  <c r="AE7" i="76" s="1" a="1"/>
  <c r="AE7" i="76" s="1"/>
  <c r="AD105" i="76"/>
  <c r="AF97" i="76"/>
  <c r="AE15" i="76" s="1" a="1"/>
  <c r="AE15" i="76" s="1"/>
  <c r="AD97" i="76"/>
  <c r="AF89" i="76"/>
  <c r="AE23" i="76" s="1" a="1"/>
  <c r="AE23" i="76" s="1"/>
  <c r="AD89" i="76"/>
  <c r="AF81" i="76"/>
  <c r="AE31" i="76" s="1" a="1"/>
  <c r="AE31" i="76" s="1"/>
  <c r="AD81" i="76"/>
  <c r="AF73" i="76"/>
  <c r="AE39" i="76" s="1" a="1"/>
  <c r="AE39" i="76" s="1"/>
  <c r="AD73" i="76"/>
  <c r="AF65" i="76"/>
  <c r="AE47" i="76" s="1" a="1"/>
  <c r="AE47" i="76" s="1"/>
  <c r="AD65" i="76"/>
  <c r="AF57" i="76"/>
  <c r="AE55" i="76" s="1" a="1"/>
  <c r="AE55" i="76" s="1"/>
  <c r="AD57" i="76"/>
  <c r="AF49" i="76"/>
  <c r="AE63" i="76" s="1" a="1"/>
  <c r="AE63" i="76" s="1"/>
  <c r="AD49" i="76"/>
  <c r="AF41" i="76"/>
  <c r="AE71" i="76" s="1" a="1"/>
  <c r="AE71" i="76" s="1"/>
  <c r="AD41" i="76"/>
  <c r="AF33" i="76"/>
  <c r="AE79" i="76" s="1" a="1"/>
  <c r="AE79" i="76" s="1"/>
  <c r="AD33" i="76"/>
  <c r="AF25" i="76"/>
  <c r="AE87" i="76" s="1" a="1"/>
  <c r="AE87" i="76" s="1"/>
  <c r="AD25" i="76"/>
  <c r="AF17" i="76"/>
  <c r="AE95" i="76" s="1" a="1"/>
  <c r="AE95" i="76" s="1"/>
  <c r="AD17" i="76"/>
  <c r="AF9" i="76"/>
  <c r="AE103" i="76" s="1" a="1"/>
  <c r="AE103" i="76" s="1"/>
  <c r="AD9" i="76"/>
  <c r="AF103" i="77"/>
  <c r="AE9" i="77" s="1" a="1"/>
  <c r="AE9" i="77" s="1"/>
  <c r="AD103" i="77"/>
  <c r="AD95" i="77"/>
  <c r="AF95" i="77"/>
  <c r="AE17" i="77" s="1" a="1"/>
  <c r="AE17" i="77" s="1"/>
  <c r="AF87" i="77"/>
  <c r="AE25" i="77" s="1" a="1"/>
  <c r="AE25" i="77" s="1"/>
  <c r="AD87" i="77"/>
  <c r="AF79" i="77"/>
  <c r="AE33" i="77" s="1" a="1"/>
  <c r="AE33" i="77" s="1"/>
  <c r="AD79" i="77"/>
  <c r="AF71" i="77"/>
  <c r="AE41" i="77" s="1" a="1"/>
  <c r="AE41" i="77" s="1"/>
  <c r="AD71" i="77"/>
  <c r="AD63" i="77"/>
  <c r="AF63" i="77"/>
  <c r="AE49" i="77" s="1" a="1"/>
  <c r="AE49" i="77" s="1"/>
  <c r="AF55" i="77"/>
  <c r="AE57" i="77" s="1" a="1"/>
  <c r="AE57" i="77" s="1"/>
  <c r="AD55" i="77"/>
  <c r="AD47" i="77"/>
  <c r="AF47" i="77"/>
  <c r="AE65" i="77" s="1" a="1"/>
  <c r="AE65" i="77" s="1"/>
  <c r="AD39" i="77"/>
  <c r="AF39" i="77"/>
  <c r="AE73" i="77" s="1" a="1"/>
  <c r="AE73" i="77" s="1"/>
  <c r="AF31" i="77"/>
  <c r="AE81" i="77" s="1" a="1"/>
  <c r="AE81" i="77" s="1"/>
  <c r="AD31" i="77"/>
  <c r="AF23" i="77"/>
  <c r="AE89" i="77" s="1" a="1"/>
  <c r="AE89" i="77" s="1"/>
  <c r="AD23" i="77"/>
  <c r="AF15" i="77"/>
  <c r="AE97" i="77" s="1" a="1"/>
  <c r="AE97" i="77" s="1"/>
  <c r="AD15" i="77"/>
  <c r="AF7" i="77"/>
  <c r="AE105" i="77" s="1" a="1"/>
  <c r="AE105" i="77" s="1"/>
  <c r="AD7" i="77"/>
  <c r="AF102" i="78"/>
  <c r="AE10" i="78" s="1" a="1"/>
  <c r="AE10" i="78" s="1"/>
  <c r="AD102" i="78"/>
  <c r="AF94" i="78"/>
  <c r="AE18" i="78" s="1" a="1"/>
  <c r="AE18" i="78" s="1"/>
  <c r="AD94" i="78"/>
  <c r="AD86" i="78"/>
  <c r="AF86" i="78"/>
  <c r="AE26" i="78" s="1" a="1"/>
  <c r="AE26" i="78" s="1"/>
  <c r="AF78" i="78"/>
  <c r="AE34" i="78" s="1" a="1"/>
  <c r="AE34" i="78" s="1"/>
  <c r="AD78" i="78"/>
  <c r="AF70" i="78"/>
  <c r="AE42" i="78" s="1" a="1"/>
  <c r="AE42" i="78" s="1"/>
  <c r="AD70" i="78"/>
  <c r="AF62" i="78"/>
  <c r="AE50" i="78" s="1" a="1"/>
  <c r="AE50" i="78" s="1"/>
  <c r="AD62" i="78"/>
  <c r="AD54" i="78"/>
  <c r="AF54" i="78"/>
  <c r="AE58" i="78" s="1" a="1"/>
  <c r="AE58" i="78" s="1"/>
  <c r="AD46" i="78"/>
  <c r="AF46" i="78"/>
  <c r="AE66" i="78" s="1" a="1"/>
  <c r="AE66" i="78" s="1"/>
  <c r="AD38" i="78"/>
  <c r="AF38" i="78"/>
  <c r="AE74" i="78" s="1" a="1"/>
  <c r="AE74" i="78" s="1"/>
  <c r="AD30" i="78"/>
  <c r="AF30" i="78"/>
  <c r="AE82" i="78" s="1" a="1"/>
  <c r="AE82" i="78" s="1"/>
  <c r="AD22" i="78"/>
  <c r="AF22" i="78"/>
  <c r="AE90" i="78" s="1" a="1"/>
  <c r="AE90" i="78" s="1"/>
  <c r="AD14" i="78"/>
  <c r="AF14" i="78"/>
  <c r="AE98" i="78" s="1" a="1"/>
  <c r="AE98" i="78" s="1"/>
  <c r="AF82" i="76"/>
  <c r="AE30" i="76" s="1" a="1"/>
  <c r="AE30" i="76" s="1"/>
  <c r="AD82" i="76"/>
  <c r="AF34" i="76"/>
  <c r="AE78" i="76" s="1" a="1"/>
  <c r="AE78" i="76" s="1"/>
  <c r="AD34" i="76"/>
  <c r="AF64" i="76"/>
  <c r="AE48" i="76" s="1" a="1"/>
  <c r="AE48" i="76" s="1"/>
  <c r="AD64" i="76"/>
  <c r="AF32" i="76"/>
  <c r="AE80" i="76" s="1" a="1"/>
  <c r="AE80" i="76" s="1"/>
  <c r="AD32" i="76"/>
  <c r="AF78" i="77"/>
  <c r="AE34" i="77" s="1" a="1"/>
  <c r="AE34" i="77" s="1"/>
  <c r="AD78" i="77"/>
  <c r="AF38" i="77"/>
  <c r="AE74" i="77" s="1" a="1"/>
  <c r="AE74" i="77" s="1"/>
  <c r="AD38" i="77"/>
  <c r="AD101" i="78"/>
  <c r="AF101" i="78"/>
  <c r="AE11" i="78" s="1" a="1"/>
  <c r="AE11" i="78" s="1"/>
  <c r="AD69" i="78"/>
  <c r="AF69" i="78"/>
  <c r="AE43" i="78" s="1" a="1"/>
  <c r="AE43" i="78" s="1"/>
  <c r="AF29" i="78"/>
  <c r="AE83" i="78" s="1" a="1"/>
  <c r="AE83" i="78" s="1"/>
  <c r="AD29" i="78"/>
  <c r="AD87" i="76"/>
  <c r="AF87" i="76"/>
  <c r="AE25" i="76" s="1" a="1"/>
  <c r="AE25" i="76" s="1"/>
  <c r="AD63" i="76"/>
  <c r="AF63" i="76"/>
  <c r="AE49" i="76" s="1" a="1"/>
  <c r="AE49" i="76" s="1"/>
  <c r="AF39" i="76"/>
  <c r="AE73" i="76" s="1" a="1"/>
  <c r="AE73" i="76" s="1"/>
  <c r="AD39" i="76"/>
  <c r="AD15" i="76"/>
  <c r="AF15" i="76"/>
  <c r="AE97" i="76" s="1" a="1"/>
  <c r="AE97" i="76" s="1"/>
  <c r="AD101" i="77"/>
  <c r="AF101" i="77"/>
  <c r="AE11" i="77" s="1" a="1"/>
  <c r="AE11" i="77" s="1"/>
  <c r="AD85" i="77"/>
  <c r="AF85" i="77"/>
  <c r="AE27" i="77" s="1" a="1"/>
  <c r="AE27" i="77" s="1"/>
  <c r="AD69" i="77"/>
  <c r="AF69" i="77"/>
  <c r="AE43" i="77" s="1" a="1"/>
  <c r="AE43" i="77" s="1"/>
  <c r="AD53" i="77"/>
  <c r="AF53" i="77"/>
  <c r="AE59" i="77" s="1" a="1"/>
  <c r="AE59" i="77" s="1"/>
  <c r="AF37" i="77"/>
  <c r="AE75" i="77" s="1" a="1"/>
  <c r="AE75" i="77" s="1"/>
  <c r="AD37" i="77"/>
  <c r="AF21" i="77"/>
  <c r="AE91" i="77" s="1" a="1"/>
  <c r="AE91" i="77" s="1"/>
  <c r="AD21" i="77"/>
  <c r="AF13" i="77"/>
  <c r="AE99" i="77" s="1" a="1"/>
  <c r="AE99" i="77" s="1"/>
  <c r="AD13" i="77"/>
  <c r="AD6" i="78"/>
  <c r="AF6" i="78"/>
  <c r="AD100" i="78"/>
  <c r="AF100" i="78"/>
  <c r="AE12" i="78" s="1" a="1"/>
  <c r="AE12" i="78" s="1"/>
  <c r="AD92" i="78"/>
  <c r="AF92" i="78"/>
  <c r="AE20" i="78" s="1" a="1"/>
  <c r="AE20" i="78" s="1"/>
  <c r="AD84" i="78"/>
  <c r="AF84" i="78"/>
  <c r="AE28" i="78" s="1" a="1"/>
  <c r="AE28" i="78" s="1"/>
  <c r="AD76" i="78"/>
  <c r="AF76" i="78"/>
  <c r="AE36" i="78" s="1" a="1"/>
  <c r="AE36" i="78" s="1"/>
  <c r="AD68" i="78"/>
  <c r="AF68" i="78"/>
  <c r="AE44" i="78" s="1" a="1"/>
  <c r="AE44" i="78" s="1"/>
  <c r="AF60" i="78"/>
  <c r="AE52" i="78" s="1" a="1"/>
  <c r="AE52" i="78" s="1"/>
  <c r="AD60" i="78"/>
  <c r="AF52" i="78"/>
  <c r="AE60" i="78" s="1" a="1"/>
  <c r="AE60" i="78" s="1"/>
  <c r="AD52" i="78"/>
  <c r="AF44" i="78"/>
  <c r="AE68" i="78" s="1" a="1"/>
  <c r="AE68" i="78" s="1"/>
  <c r="AD44" i="78"/>
  <c r="AF36" i="78"/>
  <c r="AE76" i="78" s="1" a="1"/>
  <c r="AE76" i="78" s="1"/>
  <c r="AD36" i="78"/>
  <c r="AF28" i="78"/>
  <c r="AE84" i="78" s="1" a="1"/>
  <c r="AE84" i="78" s="1"/>
  <c r="AD28" i="78"/>
  <c r="AD20" i="78"/>
  <c r="AF20" i="78"/>
  <c r="AE92" i="78" s="1" a="1"/>
  <c r="AE92" i="78" s="1"/>
  <c r="AD12" i="78"/>
  <c r="AF12" i="78"/>
  <c r="AE100" i="78" s="1" a="1"/>
  <c r="AE100" i="78" s="1"/>
  <c r="AF74" i="76"/>
  <c r="AE38" i="76" s="1" a="1"/>
  <c r="AE38" i="76" s="1"/>
  <c r="AD74" i="76"/>
  <c r="AF26" i="76"/>
  <c r="AE86" i="76" s="1" a="1"/>
  <c r="AE86" i="76" s="1"/>
  <c r="AD26" i="76"/>
  <c r="AF80" i="76"/>
  <c r="AE32" i="76" s="1" a="1"/>
  <c r="AE32" i="76" s="1"/>
  <c r="AD80" i="76"/>
  <c r="AD48" i="76"/>
  <c r="AF48" i="76"/>
  <c r="AE64" i="76" s="1" a="1"/>
  <c r="AE64" i="76" s="1"/>
  <c r="AD16" i="76"/>
  <c r="AF16" i="76"/>
  <c r="AE96" i="76" s="1" a="1"/>
  <c r="AE96" i="76" s="1"/>
  <c r="AF62" i="77"/>
  <c r="AE50" i="77" s="1" a="1"/>
  <c r="AE50" i="77" s="1"/>
  <c r="AD62" i="77"/>
  <c r="AF22" i="77"/>
  <c r="AE90" i="77" s="1" a="1"/>
  <c r="AE90" i="77" s="1"/>
  <c r="AD22" i="77"/>
  <c r="AF93" i="78"/>
  <c r="AE19" i="78" s="1" a="1"/>
  <c r="AE19" i="78" s="1"/>
  <c r="AD93" i="78"/>
  <c r="AF53" i="78"/>
  <c r="AE59" i="78" s="1" a="1"/>
  <c r="AE59" i="78" s="1"/>
  <c r="AD53" i="78"/>
  <c r="AF13" i="78"/>
  <c r="AE99" i="78" s="1" a="1"/>
  <c r="AE99" i="78" s="1"/>
  <c r="AD13" i="78"/>
  <c r="AF103" i="76"/>
  <c r="AE9" i="76" s="1" a="1"/>
  <c r="AE9" i="76" s="1"/>
  <c r="AD103" i="76"/>
  <c r="AF79" i="76"/>
  <c r="AE33" i="76" s="1" a="1"/>
  <c r="AE33" i="76" s="1"/>
  <c r="AD79" i="76"/>
  <c r="AF55" i="76"/>
  <c r="AE57" i="76" s="1" a="1"/>
  <c r="AE57" i="76" s="1"/>
  <c r="AD55" i="76"/>
  <c r="AF31" i="76"/>
  <c r="AE81" i="76" s="1" a="1"/>
  <c r="AE81" i="76" s="1"/>
  <c r="AD31" i="76"/>
  <c r="AF7" i="76"/>
  <c r="AE105" i="76" s="1" a="1"/>
  <c r="AE105" i="76" s="1"/>
  <c r="AD7" i="76"/>
  <c r="AD102" i="76"/>
  <c r="AF102" i="76"/>
  <c r="AE10" i="76" s="1" a="1"/>
  <c r="AE10" i="76" s="1"/>
  <c r="AF94" i="76"/>
  <c r="AE18" i="76" s="1" a="1"/>
  <c r="AE18" i="76" s="1"/>
  <c r="AD94" i="76"/>
  <c r="AF86" i="76"/>
  <c r="AE26" i="76" s="1" a="1"/>
  <c r="AE26" i="76" s="1"/>
  <c r="AD86" i="76"/>
  <c r="AF78" i="76"/>
  <c r="AE34" i="76" s="1" a="1"/>
  <c r="AE34" i="76" s="1"/>
  <c r="AD78" i="76"/>
  <c r="AF70" i="76"/>
  <c r="AE42" i="76" s="1" a="1"/>
  <c r="AE42" i="76" s="1"/>
  <c r="AD70" i="76"/>
  <c r="AD62" i="76"/>
  <c r="AF62" i="76"/>
  <c r="AE50" i="76" s="1" a="1"/>
  <c r="AE50" i="76" s="1"/>
  <c r="AF54" i="76"/>
  <c r="AE58" i="76" s="1" a="1"/>
  <c r="AE58" i="76" s="1"/>
  <c r="AD54" i="76"/>
  <c r="AF46" i="76"/>
  <c r="AE66" i="76" s="1" a="1"/>
  <c r="AE66" i="76" s="1"/>
  <c r="AD46" i="76"/>
  <c r="AF38" i="76"/>
  <c r="AE74" i="76" s="1" a="1"/>
  <c r="AE74" i="76" s="1"/>
  <c r="AD38" i="76"/>
  <c r="AF30" i="76"/>
  <c r="AE82" i="76" s="1" a="1"/>
  <c r="AE82" i="76" s="1"/>
  <c r="AD30" i="76"/>
  <c r="AF22" i="76"/>
  <c r="AE90" i="76" s="1" a="1"/>
  <c r="AE90" i="76" s="1"/>
  <c r="AD22" i="76"/>
  <c r="AD14" i="76"/>
  <c r="AF14" i="76"/>
  <c r="AE98" i="76" s="1" a="1"/>
  <c r="AE98" i="76" s="1"/>
  <c r="AF6" i="76"/>
  <c r="AE106" i="76" s="1" a="1"/>
  <c r="AE106" i="76" s="1"/>
  <c r="AD6" i="76"/>
  <c r="AF100" i="77"/>
  <c r="AE12" i="77" s="1" a="1"/>
  <c r="AE12" i="77" s="1"/>
  <c r="AD100" i="77"/>
  <c r="AF92" i="77"/>
  <c r="AE20" i="77" s="1" a="1"/>
  <c r="AE20" i="77" s="1"/>
  <c r="AD92" i="77"/>
  <c r="AF84" i="77"/>
  <c r="AE28" i="77" s="1" a="1"/>
  <c r="AE28" i="77" s="1"/>
  <c r="AD84" i="77"/>
  <c r="AD76" i="77"/>
  <c r="AF76" i="77"/>
  <c r="AE36" i="77" s="1" a="1"/>
  <c r="AE36" i="77" s="1"/>
  <c r="AF68" i="77"/>
  <c r="AE44" i="77" s="1" a="1"/>
  <c r="AE44" i="77" s="1"/>
  <c r="AD68" i="77"/>
  <c r="AF60" i="77"/>
  <c r="AE52" i="77" s="1" a="1"/>
  <c r="AE52" i="77" s="1"/>
  <c r="AD60" i="77"/>
  <c r="AF52" i="77"/>
  <c r="AE60" i="77" s="1" a="1"/>
  <c r="AE60" i="77" s="1"/>
  <c r="AD52" i="77"/>
  <c r="AD44" i="77"/>
  <c r="AF44" i="77"/>
  <c r="AE68" i="77" s="1" a="1"/>
  <c r="AE68" i="77" s="1"/>
  <c r="AD36" i="77"/>
  <c r="AF36" i="77"/>
  <c r="AE76" i="77" s="1" a="1"/>
  <c r="AE76" i="77" s="1"/>
  <c r="AF28" i="77"/>
  <c r="AE84" i="77" s="1" a="1"/>
  <c r="AE84" i="77" s="1"/>
  <c r="AD28" i="77"/>
  <c r="AF20" i="77"/>
  <c r="AE92" i="77" s="1" a="1"/>
  <c r="AE92" i="77" s="1"/>
  <c r="AD20" i="77"/>
  <c r="AF12" i="77"/>
  <c r="AE100" i="77" s="1" a="1"/>
  <c r="AE100" i="77" s="1"/>
  <c r="AD12" i="77"/>
  <c r="AF99" i="78"/>
  <c r="AE13" i="78" s="1" a="1"/>
  <c r="AE13" i="78" s="1"/>
  <c r="AD99" i="78"/>
  <c r="AF91" i="78"/>
  <c r="AE21" i="78" s="1" a="1"/>
  <c r="AE21" i="78" s="1"/>
  <c r="AD91" i="78"/>
  <c r="AF83" i="78"/>
  <c r="AE29" i="78" s="1" a="1"/>
  <c r="AE29" i="78" s="1"/>
  <c r="AD83" i="78"/>
  <c r="AD75" i="78"/>
  <c r="AF75" i="78"/>
  <c r="AE37" i="78" s="1" a="1"/>
  <c r="AE37" i="78" s="1"/>
  <c r="AF67" i="78"/>
  <c r="AE45" i="78" s="1" a="1"/>
  <c r="AE45" i="78" s="1"/>
  <c r="AD67" i="78"/>
  <c r="AF59" i="78"/>
  <c r="AE53" i="78" s="1" a="1"/>
  <c r="AE53" i="78" s="1"/>
  <c r="AD59" i="78"/>
  <c r="AF51" i="78"/>
  <c r="AE61" i="78" s="1" a="1"/>
  <c r="AE61" i="78" s="1"/>
  <c r="AD51" i="78"/>
  <c r="AF43" i="78"/>
  <c r="AE69" i="78" s="1" a="1"/>
  <c r="AE69" i="78" s="1"/>
  <c r="AD43" i="78"/>
  <c r="AF35" i="78"/>
  <c r="AE77" i="78" s="1" a="1"/>
  <c r="AE77" i="78" s="1"/>
  <c r="AD35" i="78"/>
  <c r="AF27" i="78"/>
  <c r="AE85" i="78" s="1" a="1"/>
  <c r="AE85" i="78" s="1"/>
  <c r="AD27" i="78"/>
  <c r="AF19" i="78"/>
  <c r="AE93" i="78" s="1" a="1"/>
  <c r="AE93" i="78" s="1"/>
  <c r="AD19" i="78"/>
  <c r="AF11" i="78"/>
  <c r="AE101" i="78" s="1" a="1"/>
  <c r="AE101" i="78" s="1"/>
  <c r="AD11" i="78"/>
  <c r="AF106" i="76"/>
  <c r="AE6" i="76" s="1" a="1"/>
  <c r="AE6" i="76" s="1"/>
  <c r="AD106" i="76"/>
  <c r="AF58" i="76"/>
  <c r="AE54" i="76" s="1" a="1"/>
  <c r="AE54" i="76" s="1"/>
  <c r="AD58" i="76"/>
  <c r="AF10" i="76"/>
  <c r="AE102" i="76" s="1" a="1"/>
  <c r="AE102" i="76" s="1"/>
  <c r="AD10" i="76"/>
  <c r="AD88" i="76"/>
  <c r="AF88" i="76"/>
  <c r="AE24" i="76" s="1" a="1"/>
  <c r="AE24" i="76" s="1"/>
  <c r="AF40" i="76"/>
  <c r="AE72" i="76" s="1" a="1"/>
  <c r="AE72" i="76" s="1"/>
  <c r="AD40" i="76"/>
  <c r="AD86" i="77"/>
  <c r="AF86" i="77"/>
  <c r="AE26" i="77" s="1" a="1"/>
  <c r="AE26" i="77" s="1"/>
  <c r="AF46" i="77"/>
  <c r="AE66" i="77" s="1" a="1"/>
  <c r="AE66" i="77" s="1"/>
  <c r="AD46" i="77"/>
  <c r="AF6" i="77"/>
  <c r="AD6" i="77"/>
  <c r="AF61" i="78"/>
  <c r="AE51" i="78" s="1" a="1"/>
  <c r="AE51" i="78" s="1"/>
  <c r="AD61" i="78"/>
  <c r="AF21" i="78"/>
  <c r="AE91" i="78" s="1" a="1"/>
  <c r="AE91" i="78" s="1"/>
  <c r="AD21" i="78"/>
  <c r="AD95" i="76"/>
  <c r="AF95" i="76"/>
  <c r="AE17" i="76" s="1" a="1"/>
  <c r="AE17" i="76" s="1"/>
  <c r="AF71" i="76"/>
  <c r="AE41" i="76" s="1" a="1"/>
  <c r="AE41" i="76" s="1"/>
  <c r="AD71" i="76"/>
  <c r="AF47" i="76"/>
  <c r="AE65" i="76" s="1" a="1"/>
  <c r="AE65" i="76" s="1"/>
  <c r="AD47" i="76"/>
  <c r="AD23" i="76"/>
  <c r="AF23" i="76"/>
  <c r="AE89" i="76" s="1" a="1"/>
  <c r="AE89" i="76" s="1"/>
  <c r="AF93" i="77"/>
  <c r="AE19" i="77" s="1" a="1"/>
  <c r="AE19" i="77" s="1"/>
  <c r="AD93" i="77"/>
  <c r="AF77" i="77"/>
  <c r="AE35" i="77" s="1" a="1"/>
  <c r="AE35" i="77" s="1"/>
  <c r="AD77" i="77"/>
  <c r="AF61" i="77"/>
  <c r="AE51" i="77" s="1" a="1"/>
  <c r="AE51" i="77" s="1"/>
  <c r="AD61" i="77"/>
  <c r="AF45" i="77"/>
  <c r="AE67" i="77" s="1" a="1"/>
  <c r="AE67" i="77" s="1"/>
  <c r="AD45" i="77"/>
  <c r="AF29" i="77"/>
  <c r="AE83" i="77" s="1" a="1"/>
  <c r="AE83" i="77" s="1"/>
  <c r="AD29" i="77"/>
  <c r="AD101" i="76"/>
  <c r="AF101" i="76"/>
  <c r="AE11" i="76" s="1" a="1"/>
  <c r="AE11" i="76" s="1"/>
  <c r="AF93" i="76"/>
  <c r="AE19" i="76" s="1" a="1"/>
  <c r="AE19" i="76" s="1"/>
  <c r="AD93" i="76"/>
  <c r="AF85" i="76"/>
  <c r="AE27" i="76" s="1" a="1"/>
  <c r="AE27" i="76" s="1"/>
  <c r="AD85" i="76"/>
  <c r="AD77" i="76"/>
  <c r="AF77" i="76"/>
  <c r="AE35" i="76" s="1" a="1"/>
  <c r="AE35" i="76" s="1"/>
  <c r="AF69" i="76"/>
  <c r="AE43" i="76" s="1" a="1"/>
  <c r="AE43" i="76" s="1"/>
  <c r="AD69" i="76"/>
  <c r="AF61" i="76"/>
  <c r="AE51" i="76" s="1" a="1"/>
  <c r="AE51" i="76" s="1"/>
  <c r="AD61" i="76"/>
  <c r="AF53" i="76"/>
  <c r="AE59" i="76" s="1" a="1"/>
  <c r="AE59" i="76" s="1"/>
  <c r="AD53" i="76"/>
  <c r="AD45" i="76"/>
  <c r="AF45" i="76"/>
  <c r="AE67" i="76" s="1" a="1"/>
  <c r="AE67" i="76" s="1"/>
  <c r="AD37" i="76"/>
  <c r="AF37" i="76"/>
  <c r="AE75" i="76" s="1" a="1"/>
  <c r="AE75" i="76" s="1"/>
  <c r="AF29" i="76"/>
  <c r="AE83" i="76" s="1" a="1"/>
  <c r="AE83" i="76" s="1"/>
  <c r="AD29" i="76"/>
  <c r="AD21" i="76"/>
  <c r="AF21" i="76"/>
  <c r="AE91" i="76" s="1" a="1"/>
  <c r="AE91" i="76" s="1"/>
  <c r="AD13" i="76"/>
  <c r="AF13" i="76"/>
  <c r="AE99" i="76" s="1" a="1"/>
  <c r="AE99" i="76" s="1"/>
  <c r="AF99" i="77"/>
  <c r="AE13" i="77" s="1" a="1"/>
  <c r="AE13" i="77" s="1"/>
  <c r="AD99" i="77"/>
  <c r="AD91" i="77"/>
  <c r="AF91" i="77"/>
  <c r="AE21" i="77" s="1" a="1"/>
  <c r="AE21" i="77" s="1"/>
  <c r="AD83" i="77"/>
  <c r="AF83" i="77"/>
  <c r="AE29" i="77" s="1" a="1"/>
  <c r="AE29" i="77" s="1"/>
  <c r="AD75" i="77"/>
  <c r="AF75" i="77"/>
  <c r="AE37" i="77" s="1" a="1"/>
  <c r="AE37" i="77" s="1"/>
  <c r="AD67" i="77"/>
  <c r="AF67" i="77"/>
  <c r="AE45" i="77" s="1" a="1"/>
  <c r="AE45" i="77" s="1"/>
  <c r="AD59" i="77"/>
  <c r="AF59" i="77"/>
  <c r="AE53" i="77" s="1" a="1"/>
  <c r="AE53" i="77" s="1"/>
  <c r="AF51" i="77"/>
  <c r="AE61" i="77" s="1" a="1"/>
  <c r="AE61" i="77" s="1"/>
  <c r="AD51" i="77"/>
  <c r="AF43" i="77"/>
  <c r="AE69" i="77" s="1" a="1"/>
  <c r="AE69" i="77" s="1"/>
  <c r="AD43" i="77"/>
  <c r="AF35" i="77"/>
  <c r="AE77" i="77" s="1" a="1"/>
  <c r="AE77" i="77" s="1"/>
  <c r="AD35" i="77"/>
  <c r="AD27" i="77"/>
  <c r="AF27" i="77"/>
  <c r="AE85" i="77" s="1" a="1"/>
  <c r="AE85" i="77" s="1"/>
  <c r="AD19" i="77"/>
  <c r="AF19" i="77"/>
  <c r="AE93" i="77" s="1" a="1"/>
  <c r="AE93" i="77" s="1"/>
  <c r="AD11" i="77"/>
  <c r="AF11" i="77"/>
  <c r="AE101" i="77" s="1" a="1"/>
  <c r="AE101" i="77" s="1"/>
  <c r="AF106" i="78"/>
  <c r="AE6" i="78" s="1" a="1"/>
  <c r="AE6" i="78" s="1"/>
  <c r="AD106" i="78"/>
  <c r="AF98" i="78"/>
  <c r="AE14" i="78" s="1" a="1"/>
  <c r="AE14" i="78" s="1"/>
  <c r="AD98" i="78"/>
  <c r="AF90" i="78"/>
  <c r="AE22" i="78" s="1" a="1"/>
  <c r="AE22" i="78" s="1"/>
  <c r="AD90" i="78"/>
  <c r="AF82" i="78"/>
  <c r="AE30" i="78" s="1" a="1"/>
  <c r="AE30" i="78" s="1"/>
  <c r="AD82" i="78"/>
  <c r="AF74" i="78"/>
  <c r="AE38" i="78" s="1" a="1"/>
  <c r="AE38" i="78" s="1"/>
  <c r="AD74" i="78"/>
  <c r="AF66" i="78"/>
  <c r="AE46" i="78" s="1" a="1"/>
  <c r="AE46" i="78" s="1"/>
  <c r="AD66" i="78"/>
  <c r="AF58" i="78"/>
  <c r="AE54" i="78" s="1" a="1"/>
  <c r="AE54" i="78" s="1"/>
  <c r="AD58" i="78"/>
  <c r="AD50" i="78"/>
  <c r="AF50" i="78"/>
  <c r="AE62" i="78" s="1" a="1"/>
  <c r="AE62" i="78" s="1"/>
  <c r="AF42" i="78"/>
  <c r="AE70" i="78" s="1" a="1"/>
  <c r="AE70" i="78" s="1"/>
  <c r="AD42" i="78"/>
  <c r="AF34" i="78"/>
  <c r="AE78" i="78" s="1" a="1"/>
  <c r="AE78" i="78" s="1"/>
  <c r="AD34" i="78"/>
  <c r="AF26" i="78"/>
  <c r="AE86" i="78" s="1" a="1"/>
  <c r="AE86" i="78" s="1"/>
  <c r="AD26" i="78"/>
  <c r="AF18" i="78"/>
  <c r="AE94" i="78" s="1" a="1"/>
  <c r="AE94" i="78" s="1"/>
  <c r="AD18" i="78"/>
  <c r="AF10" i="78"/>
  <c r="AE102" i="78" s="1" a="1"/>
  <c r="AE102" i="78" s="1"/>
  <c r="AD10" i="78"/>
  <c r="AF66" i="76"/>
  <c r="AE46" i="76" s="1" a="1"/>
  <c r="AE46" i="76" s="1"/>
  <c r="AD66" i="76"/>
  <c r="AF18" i="76"/>
  <c r="AE94" i="76" s="1" a="1"/>
  <c r="AE94" i="76" s="1"/>
  <c r="AD18" i="76"/>
  <c r="AF104" i="76"/>
  <c r="AE8" i="76" s="1" a="1"/>
  <c r="AE8" i="76" s="1"/>
  <c r="AD104" i="76"/>
  <c r="AF72" i="76"/>
  <c r="AE40" i="76" s="1" a="1"/>
  <c r="AE40" i="76" s="1"/>
  <c r="AD72" i="76"/>
  <c r="AD24" i="76"/>
  <c r="AF24" i="76"/>
  <c r="AE88" i="76" s="1" a="1"/>
  <c r="AE88" i="76" s="1"/>
  <c r="AF94" i="77"/>
  <c r="AE18" i="77" s="1" a="1"/>
  <c r="AE18" i="77" s="1"/>
  <c r="AD94" i="77"/>
  <c r="AD54" i="77"/>
  <c r="AF54" i="77"/>
  <c r="AE58" i="77" s="1" a="1"/>
  <c r="AE58" i="77" s="1"/>
  <c r="AF14" i="77"/>
  <c r="AE98" i="77" s="1" a="1"/>
  <c r="AE98" i="77" s="1"/>
  <c r="AD14" i="77"/>
  <c r="AF77" i="78"/>
  <c r="AE35" i="78" s="1" a="1"/>
  <c r="AE35" i="78" s="1"/>
  <c r="AD77" i="78"/>
  <c r="AF45" i="78"/>
  <c r="AE67" i="78" s="1" a="1"/>
  <c r="AE67" i="78" s="1"/>
  <c r="AD45" i="78"/>
  <c r="AF92" i="76"/>
  <c r="AE20" i="76" s="1" a="1"/>
  <c r="AE20" i="76" s="1"/>
  <c r="AD92" i="76"/>
  <c r="AF84" i="76"/>
  <c r="AE28" i="76" s="1" a="1"/>
  <c r="AE28" i="76" s="1"/>
  <c r="AD84" i="76"/>
  <c r="AF68" i="76"/>
  <c r="AE44" i="76" s="1" a="1"/>
  <c r="AE44" i="76" s="1"/>
  <c r="AD68" i="76"/>
  <c r="AD52" i="76"/>
  <c r="AF52" i="76"/>
  <c r="AE60" i="76" s="1" a="1"/>
  <c r="AE60" i="76" s="1"/>
  <c r="AF36" i="76"/>
  <c r="AE76" i="76" s="1" a="1"/>
  <c r="AE76" i="76" s="1"/>
  <c r="AD36" i="76"/>
  <c r="AF20" i="76"/>
  <c r="AE92" i="76" s="1" a="1"/>
  <c r="AE92" i="76" s="1"/>
  <c r="AD20" i="76"/>
  <c r="AF106" i="77"/>
  <c r="AE6" i="77" s="1" a="1"/>
  <c r="AE6" i="77" s="1"/>
  <c r="AD106" i="77"/>
  <c r="AF90" i="77"/>
  <c r="AE22" i="77" s="1" a="1"/>
  <c r="AE22" i="77" s="1"/>
  <c r="AD90" i="77"/>
  <c r="AF74" i="77"/>
  <c r="AE38" i="77" s="1" a="1"/>
  <c r="AE38" i="77" s="1"/>
  <c r="AD74" i="77"/>
  <c r="AF58" i="77"/>
  <c r="AE54" i="77" s="1" a="1"/>
  <c r="AE54" i="77" s="1"/>
  <c r="AD58" i="77"/>
  <c r="AF42" i="77"/>
  <c r="AE70" i="77" s="1" a="1"/>
  <c r="AE70" i="77" s="1"/>
  <c r="AD42" i="77"/>
  <c r="AF26" i="77"/>
  <c r="AE86" i="77" s="1" a="1"/>
  <c r="AE86" i="77" s="1"/>
  <c r="AD26" i="77"/>
  <c r="AF10" i="77"/>
  <c r="AE102" i="77" s="1" a="1"/>
  <c r="AE102" i="77" s="1"/>
  <c r="AD10" i="77"/>
  <c r="AD105" i="78"/>
  <c r="AF105" i="78"/>
  <c r="AE7" i="78" s="1" a="1"/>
  <c r="AE7" i="78" s="1"/>
  <c r="AF97" i="78"/>
  <c r="AE15" i="78" s="1" a="1"/>
  <c r="AE15" i="78" s="1"/>
  <c r="AD97" i="78"/>
  <c r="AD89" i="78"/>
  <c r="AF89" i="78"/>
  <c r="AE23" i="78" s="1" a="1"/>
  <c r="AE23" i="78" s="1"/>
  <c r="AF81" i="78"/>
  <c r="AE31" i="78" s="1" a="1"/>
  <c r="AE31" i="78" s="1"/>
  <c r="AD81" i="78"/>
  <c r="AD73" i="78"/>
  <c r="AF73" i="78"/>
  <c r="AE39" i="78" s="1" a="1"/>
  <c r="AE39" i="78" s="1"/>
  <c r="AF65" i="78"/>
  <c r="AE47" i="78" s="1" a="1"/>
  <c r="AE47" i="78" s="1"/>
  <c r="AD65" i="78"/>
  <c r="AD57" i="78"/>
  <c r="AF57" i="78"/>
  <c r="AE55" i="78" s="1" a="1"/>
  <c r="AE55" i="78" s="1"/>
  <c r="AD49" i="78"/>
  <c r="AF49" i="78"/>
  <c r="AE63" i="78" s="1" a="1"/>
  <c r="AE63" i="78" s="1"/>
  <c r="AD41" i="78"/>
  <c r="AF41" i="78"/>
  <c r="AE71" i="78" s="1" a="1"/>
  <c r="AE71" i="78" s="1"/>
  <c r="AD33" i="78"/>
  <c r="AF33" i="78"/>
  <c r="AE79" i="78" s="1" a="1"/>
  <c r="AE79" i="78" s="1"/>
  <c r="AD25" i="78"/>
  <c r="AF25" i="78"/>
  <c r="AE87" i="78" s="1" a="1"/>
  <c r="AE87" i="78" s="1"/>
  <c r="AD17" i="78"/>
  <c r="AF17" i="78"/>
  <c r="AE95" i="78" s="1" a="1"/>
  <c r="AE95" i="78" s="1"/>
  <c r="AD9" i="78"/>
  <c r="AF9" i="78"/>
  <c r="AE103" i="78" s="1" a="1"/>
  <c r="AE103" i="78" s="1"/>
  <c r="AF98" i="76"/>
  <c r="AE14" i="76" s="1" a="1"/>
  <c r="AE14" i="76" s="1"/>
  <c r="AD98" i="76"/>
  <c r="AF42" i="76"/>
  <c r="AE70" i="76" s="1" a="1"/>
  <c r="AE70" i="76" s="1"/>
  <c r="AD42" i="76"/>
  <c r="AF96" i="76"/>
  <c r="AE16" i="76" s="1" a="1"/>
  <c r="AE16" i="76" s="1"/>
  <c r="AD96" i="76"/>
  <c r="AF56" i="76"/>
  <c r="AE56" i="76" s="1" a="1"/>
  <c r="AE56" i="76" s="1"/>
  <c r="AD56" i="76"/>
  <c r="AF8" i="76"/>
  <c r="AE104" i="76" s="1" a="1"/>
  <c r="AE104" i="76" s="1"/>
  <c r="AD8" i="76"/>
  <c r="AF102" i="77"/>
  <c r="AE10" i="77" s="1" a="1"/>
  <c r="AE10" i="77" s="1"/>
  <c r="AD102" i="77"/>
  <c r="AF70" i="77"/>
  <c r="AE42" i="77" s="1" a="1"/>
  <c r="AE42" i="77" s="1"/>
  <c r="AD70" i="77"/>
  <c r="AF30" i="77"/>
  <c r="AE82" i="77" s="1" a="1"/>
  <c r="AE82" i="77" s="1"/>
  <c r="AD30" i="77"/>
  <c r="AD85" i="78"/>
  <c r="AF85" i="78"/>
  <c r="AE27" i="78" s="1" a="1"/>
  <c r="AE27" i="78" s="1"/>
  <c r="AF37" i="78"/>
  <c r="AE75" i="78" s="1" a="1"/>
  <c r="AE75" i="78" s="1"/>
  <c r="AD37" i="78"/>
  <c r="AF100" i="76"/>
  <c r="AE12" i="76" s="1" a="1"/>
  <c r="AE12" i="76" s="1"/>
  <c r="AD100" i="76"/>
  <c r="AD76" i="76"/>
  <c r="AF76" i="76"/>
  <c r="AE36" i="76" s="1" a="1"/>
  <c r="AE36" i="76" s="1"/>
  <c r="AF60" i="76"/>
  <c r="AE52" i="76" s="1" a="1"/>
  <c r="AE52" i="76" s="1"/>
  <c r="AD60" i="76"/>
  <c r="AF44" i="76"/>
  <c r="AE68" i="76" s="1" a="1"/>
  <c r="AE68" i="76" s="1"/>
  <c r="AD44" i="76"/>
  <c r="AF28" i="76"/>
  <c r="AE84" i="76" s="1" a="1"/>
  <c r="AE84" i="76" s="1"/>
  <c r="AD28" i="76"/>
  <c r="AF12" i="76"/>
  <c r="AE100" i="76" s="1" a="1"/>
  <c r="AE100" i="76" s="1"/>
  <c r="AD12" i="76"/>
  <c r="AF98" i="77"/>
  <c r="AE14" i="77" s="1" a="1"/>
  <c r="AE14" i="77" s="1"/>
  <c r="AD98" i="77"/>
  <c r="AF82" i="77"/>
  <c r="AE30" i="77" s="1" a="1"/>
  <c r="AE30" i="77" s="1"/>
  <c r="AD82" i="77"/>
  <c r="AD66" i="77"/>
  <c r="AF66" i="77"/>
  <c r="AE46" i="77" s="1" a="1"/>
  <c r="AE46" i="77" s="1"/>
  <c r="AF50" i="77"/>
  <c r="AE62" i="77" s="1" a="1"/>
  <c r="AE62" i="77" s="1"/>
  <c r="AD50" i="77"/>
  <c r="AF34" i="77"/>
  <c r="AE78" i="77" s="1" a="1"/>
  <c r="AE78" i="77" s="1"/>
  <c r="AD34" i="77"/>
  <c r="AF18" i="77"/>
  <c r="AE94" i="77" s="1" a="1"/>
  <c r="AE94" i="77" s="1"/>
  <c r="AD18" i="77"/>
  <c r="AF99" i="76"/>
  <c r="AE13" i="76" s="1" a="1"/>
  <c r="AE13" i="76" s="1"/>
  <c r="AD99" i="76"/>
  <c r="AF91" i="76"/>
  <c r="AE21" i="76" s="1" a="1"/>
  <c r="AE21" i="76" s="1"/>
  <c r="AD91" i="76"/>
  <c r="AF83" i="76"/>
  <c r="AE29" i="76" s="1" a="1"/>
  <c r="AE29" i="76" s="1"/>
  <c r="AD83" i="76"/>
  <c r="AF75" i="76"/>
  <c r="AE37" i="76" s="1" a="1"/>
  <c r="AE37" i="76" s="1"/>
  <c r="AD75" i="76"/>
  <c r="AF67" i="76"/>
  <c r="AE45" i="76" s="1" a="1"/>
  <c r="AE45" i="76" s="1"/>
  <c r="AD67" i="76"/>
  <c r="AF59" i="76"/>
  <c r="AE53" i="76" s="1" a="1"/>
  <c r="AE53" i="76" s="1"/>
  <c r="AD59" i="76"/>
  <c r="AF51" i="76"/>
  <c r="AE61" i="76" s="1" a="1"/>
  <c r="AE61" i="76" s="1"/>
  <c r="AD51" i="76"/>
  <c r="AF43" i="76"/>
  <c r="AE69" i="76" s="1" a="1"/>
  <c r="AE69" i="76" s="1"/>
  <c r="AD43" i="76"/>
  <c r="AF35" i="76"/>
  <c r="AE77" i="76" s="1" a="1"/>
  <c r="AE77" i="76" s="1"/>
  <c r="AD35" i="76"/>
  <c r="AF27" i="76"/>
  <c r="AE85" i="76" s="1" a="1"/>
  <c r="AE85" i="76" s="1"/>
  <c r="AD27" i="76"/>
  <c r="AF19" i="76"/>
  <c r="AE93" i="76" s="1" a="1"/>
  <c r="AE93" i="76" s="1"/>
  <c r="AD19" i="76"/>
  <c r="AF11" i="76"/>
  <c r="AE101" i="76" s="1" a="1"/>
  <c r="AE101" i="76" s="1"/>
  <c r="AD11" i="76"/>
  <c r="AD105" i="77"/>
  <c r="AF105" i="77"/>
  <c r="AE7" i="77" s="1" a="1"/>
  <c r="AE7" i="77" s="1"/>
  <c r="AF97" i="77"/>
  <c r="AE15" i="77" s="1" a="1"/>
  <c r="AE15" i="77" s="1"/>
  <c r="AD97" i="77"/>
  <c r="AF89" i="77"/>
  <c r="AE23" i="77" s="1" a="1"/>
  <c r="AE23" i="77" s="1"/>
  <c r="AD89" i="77"/>
  <c r="AF81" i="77"/>
  <c r="AE31" i="77" s="1" a="1"/>
  <c r="AE31" i="77" s="1"/>
  <c r="AD81" i="77"/>
  <c r="AD73" i="77"/>
  <c r="AF73" i="77"/>
  <c r="AE39" i="77" s="1" a="1"/>
  <c r="AE39" i="77" s="1"/>
  <c r="AF65" i="77"/>
  <c r="AE47" i="77" s="1" a="1"/>
  <c r="AE47" i="77" s="1"/>
  <c r="AD65" i="77"/>
  <c r="AD57" i="77"/>
  <c r="AF57" i="77"/>
  <c r="AE55" i="77" s="1" a="1"/>
  <c r="AE55" i="77" s="1"/>
  <c r="AF49" i="77"/>
  <c r="AE63" i="77" s="1" a="1"/>
  <c r="AE63" i="77" s="1"/>
  <c r="AD49" i="77"/>
  <c r="AF41" i="77"/>
  <c r="AE71" i="77" s="1" a="1"/>
  <c r="AE71" i="77" s="1"/>
  <c r="AD41" i="77"/>
  <c r="AD33" i="77"/>
  <c r="AF33" i="77"/>
  <c r="AE79" i="77" s="1" a="1"/>
  <c r="AE79" i="77" s="1"/>
  <c r="AD25" i="77"/>
  <c r="AF25" i="77"/>
  <c r="AE87" i="77" s="1" a="1"/>
  <c r="AE87" i="77" s="1"/>
  <c r="AF17" i="77"/>
  <c r="AE95" i="77" s="1" a="1"/>
  <c r="AE95" i="77" s="1"/>
  <c r="AD17" i="77"/>
  <c r="AD9" i="77"/>
  <c r="AF9" i="77"/>
  <c r="AE103" i="77" s="1" a="1"/>
  <c r="AE103" i="77" s="1"/>
  <c r="AD104" i="78"/>
  <c r="AF104" i="78"/>
  <c r="AE8" i="78" s="1" a="1"/>
  <c r="AE8" i="78" s="1"/>
  <c r="AF96" i="78"/>
  <c r="AE16" i="78" s="1" a="1"/>
  <c r="AE16" i="78" s="1"/>
  <c r="AD96" i="78"/>
  <c r="AD88" i="78"/>
  <c r="AF88" i="78"/>
  <c r="AE24" i="78" s="1" a="1"/>
  <c r="AE24" i="78" s="1"/>
  <c r="AF80" i="78"/>
  <c r="AE32" i="78" s="1" a="1"/>
  <c r="AE32" i="78" s="1"/>
  <c r="AD80" i="78"/>
  <c r="AD72" i="78"/>
  <c r="AF72" i="78"/>
  <c r="AE40" i="78" s="1" a="1"/>
  <c r="AE40" i="78" s="1"/>
  <c r="AF64" i="78"/>
  <c r="AE48" i="78" s="1" a="1"/>
  <c r="AE48" i="78" s="1"/>
  <c r="AD64" i="78"/>
  <c r="AF56" i="78"/>
  <c r="AE56" i="78" s="1" a="1"/>
  <c r="AE56" i="78" s="1"/>
  <c r="AD56" i="78"/>
  <c r="AF48" i="78"/>
  <c r="AE64" i="78" s="1" a="1"/>
  <c r="AE64" i="78" s="1"/>
  <c r="AD48" i="78"/>
  <c r="AF40" i="78"/>
  <c r="AE72" i="78" s="1" a="1"/>
  <c r="AE72" i="78" s="1"/>
  <c r="AD40" i="78"/>
  <c r="AF32" i="78"/>
  <c r="AE80" i="78" s="1" a="1"/>
  <c r="AE80" i="78" s="1"/>
  <c r="AD32" i="78"/>
  <c r="AF24" i="78"/>
  <c r="AE88" i="78" s="1" a="1"/>
  <c r="AE88" i="78" s="1"/>
  <c r="AD24" i="78"/>
  <c r="AF16" i="78"/>
  <c r="AE96" i="78" s="1" a="1"/>
  <c r="AE96" i="78" s="1"/>
  <c r="AD16" i="78"/>
  <c r="AF8" i="78"/>
  <c r="AE104" i="78" s="1" a="1"/>
  <c r="AE104" i="78" s="1"/>
  <c r="AD8" i="78"/>
  <c r="AD99" i="73"/>
  <c r="AC13" i="73" s="1" a="1"/>
  <c r="AC13" i="73" s="1"/>
  <c r="AB99" i="73"/>
  <c r="AD59" i="73"/>
  <c r="AC53" i="73" s="1" a="1"/>
  <c r="AC53" i="73" s="1"/>
  <c r="AB59" i="73"/>
  <c r="AB11" i="73"/>
  <c r="AD11" i="73"/>
  <c r="AC101" i="73" s="1" a="1"/>
  <c r="AC101" i="73" s="1"/>
  <c r="AD90" i="73"/>
  <c r="AC22" i="73" s="1" a="1"/>
  <c r="AC22" i="73" s="1"/>
  <c r="AB90" i="73"/>
  <c r="AD58" i="73"/>
  <c r="AC54" i="73" s="1" a="1"/>
  <c r="AC54" i="73" s="1"/>
  <c r="AB58" i="73"/>
  <c r="AD26" i="73"/>
  <c r="AC86" i="73" s="1" a="1"/>
  <c r="AC86" i="73" s="1"/>
  <c r="AB26" i="73"/>
  <c r="AD88" i="73"/>
  <c r="AC24" i="73" s="1" a="1"/>
  <c r="AC24" i="73" s="1"/>
  <c r="AB88" i="73"/>
  <c r="AD48" i="73"/>
  <c r="AC64" i="73" s="1" a="1"/>
  <c r="AC64" i="73" s="1"/>
  <c r="AB48" i="73"/>
  <c r="AD16" i="73"/>
  <c r="AC96" i="73" s="1" a="1"/>
  <c r="AC96" i="73" s="1"/>
  <c r="AB16" i="73"/>
  <c r="AD91" i="73"/>
  <c r="AC21" i="73" s="1" a="1"/>
  <c r="AC21" i="73" s="1"/>
  <c r="AB91" i="73"/>
  <c r="AD75" i="73"/>
  <c r="AC37" i="73" s="1" a="1"/>
  <c r="AC37" i="73" s="1"/>
  <c r="AB75" i="73"/>
  <c r="AB43" i="73"/>
  <c r="AD43" i="73"/>
  <c r="AC69" i="73" s="1" a="1"/>
  <c r="AC69" i="73" s="1"/>
  <c r="AB27" i="73"/>
  <c r="AD27" i="73"/>
  <c r="AC85" i="73" s="1" a="1"/>
  <c r="AC85" i="73" s="1"/>
  <c r="AD106" i="73"/>
  <c r="AC6" i="73" s="1" a="1"/>
  <c r="AC6" i="73" s="1"/>
  <c r="AB106" i="73"/>
  <c r="AD82" i="73"/>
  <c r="AC30" i="73" s="1" a="1"/>
  <c r="AC30" i="73" s="1"/>
  <c r="AB82" i="73"/>
  <c r="AD66" i="73"/>
  <c r="AC46" i="73" s="1" a="1"/>
  <c r="AC46" i="73" s="1"/>
  <c r="AB66" i="73"/>
  <c r="AD42" i="73"/>
  <c r="AC70" i="73" s="1" a="1"/>
  <c r="AC70" i="73" s="1"/>
  <c r="AB42" i="73"/>
  <c r="AD34" i="73"/>
  <c r="AC78" i="73" s="1" a="1"/>
  <c r="AC78" i="73" s="1"/>
  <c r="AB34" i="73"/>
  <c r="AB10" i="73"/>
  <c r="AD10" i="73"/>
  <c r="AC102" i="73" s="1" a="1"/>
  <c r="AC102" i="73" s="1"/>
  <c r="AD89" i="73"/>
  <c r="AC23" i="73" s="1" a="1"/>
  <c r="AC23" i="73" s="1"/>
  <c r="AB89" i="73"/>
  <c r="AD81" i="73"/>
  <c r="AC31" i="73" s="1" a="1"/>
  <c r="AC31" i="73" s="1"/>
  <c r="AB81" i="73"/>
  <c r="AD57" i="73"/>
  <c r="AC55" i="73" s="1" a="1"/>
  <c r="AC55" i="73" s="1"/>
  <c r="AB57" i="73"/>
  <c r="AD41" i="73"/>
  <c r="AC71" i="73" s="1" a="1"/>
  <c r="AC71" i="73" s="1"/>
  <c r="AB41" i="73"/>
  <c r="AD25" i="73"/>
  <c r="AC87" i="73" s="1" a="1"/>
  <c r="AC87" i="73" s="1"/>
  <c r="AB25" i="73"/>
  <c r="AD80" i="73"/>
  <c r="AC32" i="73" s="1" a="1"/>
  <c r="AC32" i="73" s="1"/>
  <c r="AB80" i="73"/>
  <c r="AD56" i="73"/>
  <c r="AC56" i="73" s="1" a="1"/>
  <c r="AC56" i="73" s="1"/>
  <c r="AB56" i="73"/>
  <c r="AB40" i="73"/>
  <c r="AD40" i="73"/>
  <c r="AC72" i="73" s="1" a="1"/>
  <c r="AC72" i="73" s="1"/>
  <c r="AB8" i="73"/>
  <c r="AD8" i="73"/>
  <c r="AC104" i="73" s="1" a="1"/>
  <c r="AC104" i="73" s="1"/>
  <c r="AD95" i="73"/>
  <c r="AC17" i="73" s="1" a="1"/>
  <c r="AC17" i="73" s="1"/>
  <c r="AB95" i="73"/>
  <c r="AD71" i="73"/>
  <c r="AC41" i="73" s="1" a="1"/>
  <c r="AC41" i="73" s="1"/>
  <c r="AB71" i="73"/>
  <c r="AD55" i="73"/>
  <c r="AC57" i="73" s="1" a="1"/>
  <c r="AC57" i="73" s="1"/>
  <c r="AB55" i="73"/>
  <c r="AB23" i="73"/>
  <c r="AD23" i="73"/>
  <c r="AC89" i="73" s="1" a="1"/>
  <c r="AC89" i="73" s="1"/>
  <c r="AD102" i="73"/>
  <c r="AC10" i="73" s="1" a="1"/>
  <c r="AC10" i="73" s="1"/>
  <c r="AB102" i="73"/>
  <c r="AD86" i="73"/>
  <c r="AC26" i="73" s="1" a="1"/>
  <c r="AC26" i="73" s="1"/>
  <c r="AB86" i="73"/>
  <c r="AD54" i="73"/>
  <c r="AC58" i="73" s="1" a="1"/>
  <c r="AC58" i="73" s="1"/>
  <c r="AB54" i="73"/>
  <c r="AB30" i="73"/>
  <c r="AD30" i="73"/>
  <c r="AC82" i="73" s="1" a="1"/>
  <c r="AC82" i="73" s="1"/>
  <c r="AD51" i="73"/>
  <c r="AC61" i="73" s="1" a="1"/>
  <c r="AC61" i="73" s="1"/>
  <c r="AB51" i="73"/>
  <c r="AB19" i="73"/>
  <c r="AD19" i="73"/>
  <c r="AC93" i="73" s="1" a="1"/>
  <c r="AC93" i="73" s="1"/>
  <c r="AD105" i="73"/>
  <c r="AC7" i="73" s="1" a="1"/>
  <c r="AC7" i="73" s="1"/>
  <c r="AB105" i="73"/>
  <c r="AD65" i="73"/>
  <c r="AC47" i="73" s="1" a="1"/>
  <c r="AC47" i="73" s="1"/>
  <c r="AB65" i="73"/>
  <c r="AD33" i="73"/>
  <c r="AC79" i="73" s="1" a="1"/>
  <c r="AC79" i="73" s="1"/>
  <c r="AB33" i="73"/>
  <c r="AD9" i="73"/>
  <c r="AC103" i="73" s="1" a="1"/>
  <c r="AC103" i="73" s="1"/>
  <c r="AB9" i="73"/>
  <c r="AD96" i="73"/>
  <c r="AC16" i="73" s="1" a="1"/>
  <c r="AC16" i="73" s="1"/>
  <c r="AB96" i="73"/>
  <c r="AD64" i="73"/>
  <c r="AC48" i="73" s="1" a="1"/>
  <c r="AC48" i="73" s="1"/>
  <c r="AB64" i="73"/>
  <c r="AB24" i="73"/>
  <c r="AD24" i="73"/>
  <c r="AC88" i="73" s="1" a="1"/>
  <c r="AC88" i="73" s="1"/>
  <c r="AD6" i="73"/>
  <c r="AC106" i="73" s="1" a="1"/>
  <c r="AC106" i="73" s="1"/>
  <c r="AB6" i="73"/>
  <c r="AD87" i="73"/>
  <c r="AC25" i="73" s="1" a="1"/>
  <c r="AC25" i="73" s="1"/>
  <c r="AB87" i="73"/>
  <c r="AD63" i="73"/>
  <c r="AC49" i="73" s="1" a="1"/>
  <c r="AC49" i="73" s="1"/>
  <c r="AB63" i="73"/>
  <c r="AB47" i="73"/>
  <c r="AD47" i="73"/>
  <c r="AC65" i="73" s="1" a="1"/>
  <c r="AC65" i="73" s="1"/>
  <c r="AB31" i="73"/>
  <c r="AD31" i="73"/>
  <c r="AC81" i="73" s="1" a="1"/>
  <c r="AC81" i="73" s="1"/>
  <c r="AB7" i="73"/>
  <c r="AD7" i="73"/>
  <c r="AC105" i="73" s="1" a="1"/>
  <c r="AC105" i="73" s="1"/>
  <c r="AD78" i="73"/>
  <c r="AC34" i="73" s="1" a="1"/>
  <c r="AC34" i="73" s="1"/>
  <c r="AB78" i="73"/>
  <c r="AD62" i="73"/>
  <c r="AC50" i="73" s="1" a="1"/>
  <c r="AC50" i="73" s="1"/>
  <c r="AB62" i="73"/>
  <c r="AD38" i="73"/>
  <c r="AC74" i="73" s="1" a="1"/>
  <c r="AC74" i="73" s="1"/>
  <c r="AB38" i="73"/>
  <c r="AD22" i="73"/>
  <c r="AC90" i="73" s="1" a="1"/>
  <c r="AC90" i="73" s="1"/>
  <c r="AB22" i="73"/>
  <c r="AD101" i="73"/>
  <c r="AC11" i="73" s="1" a="1"/>
  <c r="AC11" i="73" s="1"/>
  <c r="AB101" i="73"/>
  <c r="AD93" i="73"/>
  <c r="AC19" i="73" s="1" a="1"/>
  <c r="AC19" i="73" s="1"/>
  <c r="AB93" i="73"/>
  <c r="AD85" i="73"/>
  <c r="AC27" i="73" s="1" a="1"/>
  <c r="AC27" i="73" s="1"/>
  <c r="AB85" i="73"/>
  <c r="AD77" i="73"/>
  <c r="AC35" i="73" s="1" a="1"/>
  <c r="AC35" i="73" s="1"/>
  <c r="AB77" i="73"/>
  <c r="AD69" i="73"/>
  <c r="AC43" i="73" s="1" a="1"/>
  <c r="AC43" i="73" s="1"/>
  <c r="AB69" i="73"/>
  <c r="AD61" i="73"/>
  <c r="AC51" i="73" s="1" a="1"/>
  <c r="AC51" i="73" s="1"/>
  <c r="AB61" i="73"/>
  <c r="AD53" i="73"/>
  <c r="AC59" i="73" s="1" a="1"/>
  <c r="AC59" i="73" s="1"/>
  <c r="AB53" i="73"/>
  <c r="AD45" i="73"/>
  <c r="AC67" i="73" s="1" a="1"/>
  <c r="AC67" i="73" s="1"/>
  <c r="AB45" i="73"/>
  <c r="AD37" i="73"/>
  <c r="AC75" i="73" s="1" a="1"/>
  <c r="AC75" i="73" s="1"/>
  <c r="AB37" i="73"/>
  <c r="AD29" i="73"/>
  <c r="AC83" i="73" s="1" a="1"/>
  <c r="AC83" i="73" s="1"/>
  <c r="AB29" i="73"/>
  <c r="AD21" i="73"/>
  <c r="AC91" i="73" s="1" a="1"/>
  <c r="AC91" i="73" s="1"/>
  <c r="AB21" i="73"/>
  <c r="AD13" i="73"/>
  <c r="AC99" i="73" s="1" a="1"/>
  <c r="AC99" i="73" s="1"/>
  <c r="AB13" i="73"/>
  <c r="AD83" i="73"/>
  <c r="AC29" i="73" s="1" a="1"/>
  <c r="AC29" i="73" s="1"/>
  <c r="AB83" i="73"/>
  <c r="AD67" i="73"/>
  <c r="AC45" i="73" s="1" a="1"/>
  <c r="AC45" i="73" s="1"/>
  <c r="AB67" i="73"/>
  <c r="AD35" i="73"/>
  <c r="AC77" i="73" s="1" a="1"/>
  <c r="AC77" i="73" s="1"/>
  <c r="AB35" i="73"/>
  <c r="AD98" i="73"/>
  <c r="AC14" i="73" s="1" a="1"/>
  <c r="AC14" i="73" s="1"/>
  <c r="AB98" i="73"/>
  <c r="AD74" i="73"/>
  <c r="AC38" i="73" s="1" a="1"/>
  <c r="AC38" i="73" s="1"/>
  <c r="AB74" i="73"/>
  <c r="AD50" i="73"/>
  <c r="AC62" i="73" s="1" a="1"/>
  <c r="AC62" i="73" s="1"/>
  <c r="AB50" i="73"/>
  <c r="AD18" i="73"/>
  <c r="AC94" i="73" s="1" a="1"/>
  <c r="AC94" i="73" s="1"/>
  <c r="AB18" i="73"/>
  <c r="AD97" i="73"/>
  <c r="AC15" i="73" s="1" a="1"/>
  <c r="AC15" i="73" s="1"/>
  <c r="AB97" i="73"/>
  <c r="AD73" i="73"/>
  <c r="AC39" i="73" s="1" a="1"/>
  <c r="AC39" i="73" s="1"/>
  <c r="AB73" i="73"/>
  <c r="AD49" i="73"/>
  <c r="AC63" i="73" s="1" a="1"/>
  <c r="AC63" i="73" s="1"/>
  <c r="AB49" i="73"/>
  <c r="AD17" i="73"/>
  <c r="AC95" i="73" s="1" a="1"/>
  <c r="AC95" i="73" s="1"/>
  <c r="AB17" i="73"/>
  <c r="AD104" i="73"/>
  <c r="AC8" i="73" s="1" a="1"/>
  <c r="AC8" i="73" s="1"/>
  <c r="AB104" i="73"/>
  <c r="AD72" i="73"/>
  <c r="AC40" i="73" s="1" a="1"/>
  <c r="AC40" i="73" s="1"/>
  <c r="AB72" i="73"/>
  <c r="AD32" i="73"/>
  <c r="AC80" i="73" s="1" a="1"/>
  <c r="AC80" i="73" s="1"/>
  <c r="AB32" i="73"/>
  <c r="AD103" i="73"/>
  <c r="AC9" i="73" s="1" a="1"/>
  <c r="AC9" i="73" s="1"/>
  <c r="AB103" i="73"/>
  <c r="AD79" i="73"/>
  <c r="AC33" i="73" s="1" a="1"/>
  <c r="AC33" i="73" s="1"/>
  <c r="AB79" i="73"/>
  <c r="AD39" i="73"/>
  <c r="AC73" i="73" s="1" a="1"/>
  <c r="AC73" i="73" s="1"/>
  <c r="AB39" i="73"/>
  <c r="AB15" i="73"/>
  <c r="AD15" i="73"/>
  <c r="AC97" i="73" s="1" a="1"/>
  <c r="AC97" i="73" s="1"/>
  <c r="AD94" i="73"/>
  <c r="AC18" i="73" s="1" a="1"/>
  <c r="AC18" i="73" s="1"/>
  <c r="AB94" i="73"/>
  <c r="AD70" i="73"/>
  <c r="AC42" i="73" s="1" a="1"/>
  <c r="AC42" i="73" s="1"/>
  <c r="AB70" i="73"/>
  <c r="AB46" i="73"/>
  <c r="AD46" i="73"/>
  <c r="AC66" i="73" s="1" a="1"/>
  <c r="AC66" i="73" s="1"/>
  <c r="AD14" i="73"/>
  <c r="AC98" i="73" s="1" a="1"/>
  <c r="AC98" i="73" s="1"/>
  <c r="AB14" i="73"/>
  <c r="AD100" i="73"/>
  <c r="AC12" i="73" s="1" a="1"/>
  <c r="AC12" i="73" s="1"/>
  <c r="AB100" i="73"/>
  <c r="AD92" i="73"/>
  <c r="AC20" i="73" s="1" a="1"/>
  <c r="AC20" i="73" s="1"/>
  <c r="AB92" i="73"/>
  <c r="AD84" i="73"/>
  <c r="AC28" i="73" s="1" a="1"/>
  <c r="AC28" i="73" s="1"/>
  <c r="AB84" i="73"/>
  <c r="AD76" i="73"/>
  <c r="AC36" i="73" s="1" a="1"/>
  <c r="AC36" i="73" s="1"/>
  <c r="AB76" i="73"/>
  <c r="AD68" i="73"/>
  <c r="AC44" i="73" s="1" a="1"/>
  <c r="AC44" i="73" s="1"/>
  <c r="AB68" i="73"/>
  <c r="AD60" i="73"/>
  <c r="AC52" i="73" s="1" a="1"/>
  <c r="AC52" i="73" s="1"/>
  <c r="AB60" i="73"/>
  <c r="AD52" i="73"/>
  <c r="AC60" i="73" s="1" a="1"/>
  <c r="AC60" i="73" s="1"/>
  <c r="AB52" i="73"/>
  <c r="AD44" i="73"/>
  <c r="AC68" i="73" s="1" a="1"/>
  <c r="AC68" i="73" s="1"/>
  <c r="AB44" i="73"/>
  <c r="AD36" i="73"/>
  <c r="AC76" i="73" s="1" a="1"/>
  <c r="AC76" i="73" s="1"/>
  <c r="AB36" i="73"/>
  <c r="AD28" i="73"/>
  <c r="AC84" i="73" s="1" a="1"/>
  <c r="AC84" i="73" s="1"/>
  <c r="AB28" i="73"/>
  <c r="AD20" i="73"/>
  <c r="AC92" i="73" s="1" a="1"/>
  <c r="AC92" i="73" s="1"/>
  <c r="AB20" i="73"/>
  <c r="AD12" i="73"/>
  <c r="AC100" i="73" s="1" a="1"/>
  <c r="AC100" i="73" s="1"/>
  <c r="AB12" i="73"/>
  <c r="AB97" i="70"/>
  <c r="AD97" i="70"/>
  <c r="AC15" i="70" s="1" a="1"/>
  <c r="AC15" i="70" s="1"/>
  <c r="AB41" i="70"/>
  <c r="AD41" i="70"/>
  <c r="AC71" i="70" s="1" a="1"/>
  <c r="AC71" i="70" s="1"/>
  <c r="AB104" i="70"/>
  <c r="AD104" i="70"/>
  <c r="AC8" i="70" s="1" a="1"/>
  <c r="AC8" i="70" s="1"/>
  <c r="AB48" i="70"/>
  <c r="AD48" i="70"/>
  <c r="AC64" i="70" s="1" a="1"/>
  <c r="AC64" i="70" s="1"/>
  <c r="AD14" i="70"/>
  <c r="AC98" i="70" s="1" a="1"/>
  <c r="AC98" i="70" s="1"/>
  <c r="AB14" i="70"/>
  <c r="AB57" i="70"/>
  <c r="AD57" i="70"/>
  <c r="AC55" i="70" s="1" a="1"/>
  <c r="AC55" i="70" s="1"/>
  <c r="AB72" i="70"/>
  <c r="AD72" i="70"/>
  <c r="AC40" i="70" s="1" a="1"/>
  <c r="AC40" i="70" s="1"/>
  <c r="AB12" i="70"/>
  <c r="AD12" i="70"/>
  <c r="AC100" i="70" s="1" a="1"/>
  <c r="AC100" i="70" s="1"/>
  <c r="AD47" i="70"/>
  <c r="AC65" i="70" s="1" a="1"/>
  <c r="AC65" i="70" s="1"/>
  <c r="AB47" i="70"/>
  <c r="AB89" i="70"/>
  <c r="AD89" i="70"/>
  <c r="AC23" i="70" s="1" a="1"/>
  <c r="AC23" i="70" s="1"/>
  <c r="AB33" i="70"/>
  <c r="AD33" i="70"/>
  <c r="AC79" i="70" s="1" a="1"/>
  <c r="AC79" i="70" s="1"/>
  <c r="AB13" i="70"/>
  <c r="AD13" i="70"/>
  <c r="AC99" i="70" s="1" a="1"/>
  <c r="AC99" i="70" s="1"/>
  <c r="AB56" i="70"/>
  <c r="AD56" i="70"/>
  <c r="AC56" i="70" s="1" a="1"/>
  <c r="AC56" i="70" s="1"/>
  <c r="AD103" i="70"/>
  <c r="AC9" i="70" s="1" a="1"/>
  <c r="AC9" i="70" s="1"/>
  <c r="AB103" i="70"/>
  <c r="AD63" i="70"/>
  <c r="AC49" i="70" s="1" a="1"/>
  <c r="AC49" i="70" s="1"/>
  <c r="AB63" i="70"/>
  <c r="AD7" i="70"/>
  <c r="AC105" i="70" s="1" a="1"/>
  <c r="AC105" i="70" s="1"/>
  <c r="AB7" i="70"/>
  <c r="AD78" i="70"/>
  <c r="AC34" i="70" s="1" a="1"/>
  <c r="AC34" i="70" s="1"/>
  <c r="AB78" i="70"/>
  <c r="AD54" i="70"/>
  <c r="AC58" i="70" s="1" a="1"/>
  <c r="AC58" i="70" s="1"/>
  <c r="AB54" i="70"/>
  <c r="AD22" i="70"/>
  <c r="AC90" i="70" s="1" a="1"/>
  <c r="AC90" i="70" s="1"/>
  <c r="AB22" i="70"/>
  <c r="AB81" i="70"/>
  <c r="AD81" i="70"/>
  <c r="AC31" i="70" s="1" a="1"/>
  <c r="AC31" i="70" s="1"/>
  <c r="AB25" i="70"/>
  <c r="AD25" i="70"/>
  <c r="AC87" i="70" s="1" a="1"/>
  <c r="AC87" i="70" s="1"/>
  <c r="AB96" i="70"/>
  <c r="AD96" i="70"/>
  <c r="AC16" i="70" s="1" a="1"/>
  <c r="AC16" i="70" s="1"/>
  <c r="AB40" i="70"/>
  <c r="AD40" i="70"/>
  <c r="AC72" i="70" s="1" a="1"/>
  <c r="AC72" i="70" s="1"/>
  <c r="AD79" i="70"/>
  <c r="AC33" i="70" s="1" a="1"/>
  <c r="AC33" i="70" s="1"/>
  <c r="AB79" i="70"/>
  <c r="AD39" i="70"/>
  <c r="AC73" i="70" s="1" a="1"/>
  <c r="AC73" i="70" s="1"/>
  <c r="AB39" i="70"/>
  <c r="AD11" i="70"/>
  <c r="AC101" i="70" s="1" a="1"/>
  <c r="AC101" i="70" s="1"/>
  <c r="AB11" i="70"/>
  <c r="AD86" i="70"/>
  <c r="AC26" i="70" s="1" a="1"/>
  <c r="AC26" i="70" s="1"/>
  <c r="AB86" i="70"/>
  <c r="AD62" i="70"/>
  <c r="AC50" i="70" s="1" a="1"/>
  <c r="AC50" i="70" s="1"/>
  <c r="AB62" i="70"/>
  <c r="AD38" i="70"/>
  <c r="AC74" i="70" s="1" a="1"/>
  <c r="AC74" i="70" s="1"/>
  <c r="AB38" i="70"/>
  <c r="AD18" i="70"/>
  <c r="AC94" i="70" s="1" a="1"/>
  <c r="AC94" i="70" s="1"/>
  <c r="AB18" i="70"/>
  <c r="AD101" i="70"/>
  <c r="AC11" i="70" s="1" a="1"/>
  <c r="AC11" i="70" s="1"/>
  <c r="AB101" i="70"/>
  <c r="AB85" i="70"/>
  <c r="AD85" i="70"/>
  <c r="AC27" i="70" s="1" a="1"/>
  <c r="AC27" i="70" s="1"/>
  <c r="AB69" i="70"/>
  <c r="AD69" i="70"/>
  <c r="AC43" i="70" s="1" a="1"/>
  <c r="AC43" i="70" s="1"/>
  <c r="AD45" i="70"/>
  <c r="AC67" i="70" s="1" a="1"/>
  <c r="AC67" i="70" s="1"/>
  <c r="AB45" i="70"/>
  <c r="AB29" i="70"/>
  <c r="AD29" i="70"/>
  <c r="AC83" i="70" s="1" a="1"/>
  <c r="AC83" i="70" s="1"/>
  <c r="AB105" i="70"/>
  <c r="AD105" i="70"/>
  <c r="AC7" i="70" s="1" a="1"/>
  <c r="AC7" i="70" s="1"/>
  <c r="AB49" i="70"/>
  <c r="AD49" i="70"/>
  <c r="AC63" i="70" s="1" a="1"/>
  <c r="AC63" i="70" s="1"/>
  <c r="AB80" i="70"/>
  <c r="AD80" i="70"/>
  <c r="AC32" i="70" s="1" a="1"/>
  <c r="AC32" i="70" s="1"/>
  <c r="AB32" i="70"/>
  <c r="AD32" i="70"/>
  <c r="AC80" i="70" s="1" a="1"/>
  <c r="AC80" i="70" s="1"/>
  <c r="AD71" i="70"/>
  <c r="AC41" i="70" s="1" a="1"/>
  <c r="AC41" i="70" s="1"/>
  <c r="AB71" i="70"/>
  <c r="AD23" i="70"/>
  <c r="AC89" i="70" s="1" a="1"/>
  <c r="AC89" i="70" s="1"/>
  <c r="AB23" i="70"/>
  <c r="AD102" i="70"/>
  <c r="AC10" i="70" s="1" a="1"/>
  <c r="AC10" i="70" s="1"/>
  <c r="AB102" i="70"/>
  <c r="AD94" i="70"/>
  <c r="AC18" i="70" s="1" a="1"/>
  <c r="AC18" i="70" s="1"/>
  <c r="AB94" i="70"/>
  <c r="AD70" i="70"/>
  <c r="AC42" i="70" s="1" a="1"/>
  <c r="AC42" i="70" s="1"/>
  <c r="AB70" i="70"/>
  <c r="AD46" i="70"/>
  <c r="AC66" i="70" s="1" a="1"/>
  <c r="AC66" i="70" s="1"/>
  <c r="AB46" i="70"/>
  <c r="AD30" i="70"/>
  <c r="AC82" i="70" s="1" a="1"/>
  <c r="AC82" i="70" s="1"/>
  <c r="AB30" i="70"/>
  <c r="AD10" i="70"/>
  <c r="AC102" i="70" s="1" a="1"/>
  <c r="AC102" i="70" s="1"/>
  <c r="AB10" i="70"/>
  <c r="AB93" i="70"/>
  <c r="AD93" i="70"/>
  <c r="AC19" i="70" s="1" a="1"/>
  <c r="AC19" i="70" s="1"/>
  <c r="AB77" i="70"/>
  <c r="AD77" i="70"/>
  <c r="AC35" i="70" s="1" a="1"/>
  <c r="AC35" i="70" s="1"/>
  <c r="AD61" i="70"/>
  <c r="AC51" i="70" s="1" a="1"/>
  <c r="AC51" i="70" s="1"/>
  <c r="AB61" i="70"/>
  <c r="AB53" i="70"/>
  <c r="AD53" i="70"/>
  <c r="AC59" i="70" s="1" a="1"/>
  <c r="AC59" i="70" s="1"/>
  <c r="AB37" i="70"/>
  <c r="AD37" i="70"/>
  <c r="AC75" i="70" s="1" a="1"/>
  <c r="AC75" i="70" s="1"/>
  <c r="AB21" i="70"/>
  <c r="AD21" i="70"/>
  <c r="AC91" i="70" s="1" a="1"/>
  <c r="AC91" i="70" s="1"/>
  <c r="AB17" i="70"/>
  <c r="AD17" i="70"/>
  <c r="AC95" i="70" s="1" a="1"/>
  <c r="AC95" i="70" s="1"/>
  <c r="AB9" i="70"/>
  <c r="AD9" i="70"/>
  <c r="AC103" i="70" s="1" a="1"/>
  <c r="AC103" i="70" s="1"/>
  <c r="AB100" i="70"/>
  <c r="AD100" i="70"/>
  <c r="AC12" i="70" s="1" a="1"/>
  <c r="AC12" i="70" s="1"/>
  <c r="AB92" i="70"/>
  <c r="AD92" i="70"/>
  <c r="AC20" i="70" s="1" a="1"/>
  <c r="AC20" i="70" s="1"/>
  <c r="AB84" i="70"/>
  <c r="AD84" i="70"/>
  <c r="AC28" i="70" s="1" a="1"/>
  <c r="AC28" i="70" s="1"/>
  <c r="AB76" i="70"/>
  <c r="AD76" i="70"/>
  <c r="AC36" i="70" s="1" a="1"/>
  <c r="AC36" i="70" s="1"/>
  <c r="AB68" i="70"/>
  <c r="AD68" i="70"/>
  <c r="AC44" i="70" s="1" a="1"/>
  <c r="AC44" i="70" s="1"/>
  <c r="AB60" i="70"/>
  <c r="AD60" i="70"/>
  <c r="AC52" i="70" s="1" a="1"/>
  <c r="AC52" i="70" s="1"/>
  <c r="AB52" i="70"/>
  <c r="AD52" i="70"/>
  <c r="AC60" i="70" s="1" a="1"/>
  <c r="AC60" i="70" s="1"/>
  <c r="AB44" i="70"/>
  <c r="AD44" i="70"/>
  <c r="AC68" i="70" s="1" a="1"/>
  <c r="AC68" i="70" s="1"/>
  <c r="AB36" i="70"/>
  <c r="AD36" i="70"/>
  <c r="AC76" i="70" s="1" a="1"/>
  <c r="AC76" i="70" s="1"/>
  <c r="AB28" i="70"/>
  <c r="AD28" i="70"/>
  <c r="AC84" i="70" s="1" a="1"/>
  <c r="AC84" i="70" s="1"/>
  <c r="AB20" i="70"/>
  <c r="AD20" i="70"/>
  <c r="AC92" i="70" s="1" a="1"/>
  <c r="AC92" i="70" s="1"/>
  <c r="AB65" i="70"/>
  <c r="AD65" i="70"/>
  <c r="AC47" i="70" s="1" a="1"/>
  <c r="AC47" i="70" s="1"/>
  <c r="AB64" i="70"/>
  <c r="AD64" i="70"/>
  <c r="AC48" i="70" s="1" a="1"/>
  <c r="AC48" i="70" s="1"/>
  <c r="AD95" i="70"/>
  <c r="AC17" i="70" s="1" a="1"/>
  <c r="AC17" i="70" s="1"/>
  <c r="AB95" i="70"/>
  <c r="AD55" i="70"/>
  <c r="AC57" i="70" s="1" a="1"/>
  <c r="AC57" i="70" s="1"/>
  <c r="AB55" i="70"/>
  <c r="AB16" i="70"/>
  <c r="AD16" i="70"/>
  <c r="AC96" i="70" s="1" a="1"/>
  <c r="AC96" i="70" s="1"/>
  <c r="AB8" i="70"/>
  <c r="AD8" i="70"/>
  <c r="AC104" i="70" s="1" a="1"/>
  <c r="AC104" i="70" s="1"/>
  <c r="AD99" i="70"/>
  <c r="AC13" i="70" s="1" a="1"/>
  <c r="AC13" i="70" s="1"/>
  <c r="AB99" i="70"/>
  <c r="AD91" i="70"/>
  <c r="AC21" i="70" s="1" a="1"/>
  <c r="AC21" i="70" s="1"/>
  <c r="AB91" i="70"/>
  <c r="AD83" i="70"/>
  <c r="AC29" i="70" s="1" a="1"/>
  <c r="AC29" i="70" s="1"/>
  <c r="AB83" i="70"/>
  <c r="AD75" i="70"/>
  <c r="AC37" i="70" s="1" a="1"/>
  <c r="AC37" i="70" s="1"/>
  <c r="AB75" i="70"/>
  <c r="AD67" i="70"/>
  <c r="AC45" i="70" s="1" a="1"/>
  <c r="AC45" i="70" s="1"/>
  <c r="AB67" i="70"/>
  <c r="AD59" i="70"/>
  <c r="AC53" i="70" s="1" a="1"/>
  <c r="AC53" i="70" s="1"/>
  <c r="AB59" i="70"/>
  <c r="AD51" i="70"/>
  <c r="AC61" i="70" s="1" a="1"/>
  <c r="AC61" i="70" s="1"/>
  <c r="AB51" i="70"/>
  <c r="AD43" i="70"/>
  <c r="AC69" i="70" s="1" a="1"/>
  <c r="AC69" i="70" s="1"/>
  <c r="AB43" i="70"/>
  <c r="AD35" i="70"/>
  <c r="AC77" i="70" s="1" a="1"/>
  <c r="AC77" i="70" s="1"/>
  <c r="AB35" i="70"/>
  <c r="AD27" i="70"/>
  <c r="AC85" i="70" s="1" a="1"/>
  <c r="AC85" i="70" s="1"/>
  <c r="AB27" i="70"/>
  <c r="AD19" i="70"/>
  <c r="AC93" i="70" s="1" a="1"/>
  <c r="AC93" i="70" s="1"/>
  <c r="AB19" i="70"/>
  <c r="AD6" i="70"/>
  <c r="AC106" i="70" s="1" a="1"/>
  <c r="AC106" i="70" s="1"/>
  <c r="AB6" i="70"/>
  <c r="AB73" i="70"/>
  <c r="AD73" i="70"/>
  <c r="AC39" i="70" s="1" a="1"/>
  <c r="AC39" i="70" s="1"/>
  <c r="AB88" i="70"/>
  <c r="AD88" i="70"/>
  <c r="AC24" i="70" s="1" a="1"/>
  <c r="AC24" i="70" s="1"/>
  <c r="AB24" i="70"/>
  <c r="AD24" i="70"/>
  <c r="AC88" i="70" s="1" a="1"/>
  <c r="AC88" i="70" s="1"/>
  <c r="AD87" i="70"/>
  <c r="AC25" i="70" s="1" a="1"/>
  <c r="AC25" i="70" s="1"/>
  <c r="AB87" i="70"/>
  <c r="AD31" i="70"/>
  <c r="AC81" i="70" s="1" a="1"/>
  <c r="AC81" i="70" s="1"/>
  <c r="AB31" i="70"/>
  <c r="AD15" i="70"/>
  <c r="AC97" i="70" s="1" a="1"/>
  <c r="AC97" i="70" s="1"/>
  <c r="AB15" i="70"/>
  <c r="AD106" i="70"/>
  <c r="AC6" i="70" s="1" a="1"/>
  <c r="AC6" i="70" s="1"/>
  <c r="AB106" i="70"/>
  <c r="AD98" i="70"/>
  <c r="AC14" i="70" s="1" a="1"/>
  <c r="AC14" i="70" s="1"/>
  <c r="AB98" i="70"/>
  <c r="AD90" i="70"/>
  <c r="AC22" i="70" s="1" a="1"/>
  <c r="AC22" i="70" s="1"/>
  <c r="AB90" i="70"/>
  <c r="AD82" i="70"/>
  <c r="AC30" i="70" s="1" a="1"/>
  <c r="AC30" i="70" s="1"/>
  <c r="AB82" i="70"/>
  <c r="AD74" i="70"/>
  <c r="AC38" i="70" s="1" a="1"/>
  <c r="AC38" i="70" s="1"/>
  <c r="AB74" i="70"/>
  <c r="AD66" i="70"/>
  <c r="AC46" i="70" s="1" a="1"/>
  <c r="AC46" i="70" s="1"/>
  <c r="AB66" i="70"/>
  <c r="AD58" i="70"/>
  <c r="AC54" i="70" s="1" a="1"/>
  <c r="AC54" i="70" s="1"/>
  <c r="AB58" i="70"/>
  <c r="AD50" i="70"/>
  <c r="AC62" i="70" s="1" a="1"/>
  <c r="AC62" i="70" s="1"/>
  <c r="AB50" i="70"/>
  <c r="AD42" i="70"/>
  <c r="AC70" i="70" s="1" a="1"/>
  <c r="AC70" i="70" s="1"/>
  <c r="AB42" i="70"/>
  <c r="AD34" i="70"/>
  <c r="AC78" i="70" s="1" a="1"/>
  <c r="AC78" i="70" s="1"/>
  <c r="AB34" i="70"/>
  <c r="AD26" i="70"/>
  <c r="AC86" i="70" s="1" a="1"/>
  <c r="AC86" i="70" s="1"/>
  <c r="AB26" i="70"/>
  <c r="F92" i="87"/>
  <c r="F98" i="87"/>
  <c r="F95" i="87"/>
  <c r="F97" i="87"/>
  <c r="F100" i="87"/>
  <c r="F101" i="87"/>
  <c r="F102" i="87"/>
  <c r="F103" i="87"/>
  <c r="F94" i="87"/>
  <c r="F96" i="87"/>
  <c r="F93" i="87"/>
  <c r="F99" i="87"/>
  <c r="E10" i="117"/>
  <c r="E11" i="117" s="1"/>
  <c r="E12" i="117" s="1"/>
  <c r="E13" i="117" s="1"/>
  <c r="E14" i="117" s="1"/>
  <c r="E15" i="117" s="1"/>
  <c r="E16" i="117" s="1"/>
  <c r="L21" i="110"/>
  <c r="L22" i="110" s="1"/>
  <c r="L23" i="110" s="1"/>
  <c r="L24" i="110" s="1"/>
  <c r="L25" i="110" s="1"/>
  <c r="L26" i="110" s="1"/>
  <c r="L27" i="110" s="1"/>
  <c r="J10" i="116"/>
  <c r="J11" i="116" s="1"/>
  <c r="J12" i="116" s="1"/>
  <c r="J13" i="116" s="1"/>
  <c r="J14" i="116" s="1"/>
  <c r="J15" i="116" s="1"/>
  <c r="J16" i="116" s="1"/>
  <c r="G18" i="105"/>
  <c r="H18" i="105" s="1"/>
  <c r="G45" i="105"/>
  <c r="H45" i="105" s="1"/>
  <c r="G16" i="105"/>
  <c r="H16" i="105" s="1"/>
  <c r="G49" i="105"/>
  <c r="H49" i="105" s="1"/>
  <c r="G38" i="105"/>
  <c r="H38" i="105" s="1"/>
  <c r="L22" i="117"/>
  <c r="L23" i="117" s="1"/>
  <c r="L24" i="117" s="1"/>
  <c r="L25" i="117" s="1"/>
  <c r="L26" i="117" s="1"/>
  <c r="L27" i="117" s="1"/>
  <c r="H21" i="117"/>
  <c r="H22" i="117" s="1"/>
  <c r="H23" i="117" s="1"/>
  <c r="H24" i="117" s="1"/>
  <c r="H25" i="117" s="1"/>
  <c r="H26" i="117" s="1"/>
  <c r="H27" i="117" s="1"/>
  <c r="F21" i="116"/>
  <c r="F22" i="116" s="1"/>
  <c r="F23" i="116" s="1"/>
  <c r="F24" i="116" s="1"/>
  <c r="F25" i="116" s="1"/>
  <c r="F26" i="116" s="1"/>
  <c r="F27" i="116" s="1"/>
  <c r="F10" i="116"/>
  <c r="F11" i="116" s="1"/>
  <c r="F12" i="116" s="1"/>
  <c r="F13" i="116" s="1"/>
  <c r="F14" i="116" s="1"/>
  <c r="F15" i="116" s="1"/>
  <c r="F16" i="116" s="1"/>
  <c r="I21" i="116"/>
  <c r="I22" i="116" s="1"/>
  <c r="I23" i="116" s="1"/>
  <c r="I24" i="116" s="1"/>
  <c r="I25" i="116" s="1"/>
  <c r="I26" i="116" s="1"/>
  <c r="I27" i="116" s="1"/>
  <c r="F21" i="117"/>
  <c r="F22" i="117" s="1"/>
  <c r="F23" i="117" s="1"/>
  <c r="F24" i="117" s="1"/>
  <c r="F25" i="117" s="1"/>
  <c r="F26" i="117" s="1"/>
  <c r="F27" i="117" s="1"/>
  <c r="E21" i="116"/>
  <c r="E22" i="116" s="1"/>
  <c r="E23" i="116" s="1"/>
  <c r="E24" i="116" s="1"/>
  <c r="E25" i="116" s="1"/>
  <c r="E26" i="116" s="1"/>
  <c r="E27" i="116" s="1"/>
  <c r="J10" i="110"/>
  <c r="J11" i="110" s="1"/>
  <c r="J12" i="110" s="1"/>
  <c r="J13" i="110" s="1"/>
  <c r="J14" i="110" s="1"/>
  <c r="J15" i="110" s="1"/>
  <c r="J16" i="110" s="1"/>
  <c r="J21" i="117"/>
  <c r="J22" i="117" s="1"/>
  <c r="J23" i="117" s="1"/>
  <c r="J24" i="117" s="1"/>
  <c r="J25" i="117" s="1"/>
  <c r="J26" i="117" s="1"/>
  <c r="J27" i="117" s="1"/>
  <c r="E21" i="117"/>
  <c r="E22" i="117" s="1"/>
  <c r="E23" i="117" s="1"/>
  <c r="E24" i="117" s="1"/>
  <c r="E25" i="117" s="1"/>
  <c r="E26" i="117" s="1"/>
  <c r="E27" i="117" s="1"/>
  <c r="G11" i="117"/>
  <c r="G12" i="117" s="1"/>
  <c r="G13" i="117" s="1"/>
  <c r="G14" i="117" s="1"/>
  <c r="G15" i="117" s="1"/>
  <c r="G16" i="117" s="1"/>
  <c r="J21" i="116"/>
  <c r="J22" i="116" s="1"/>
  <c r="J23" i="116" s="1"/>
  <c r="J24" i="116" s="1"/>
  <c r="J25" i="116" s="1"/>
  <c r="J26" i="116" s="1"/>
  <c r="J27" i="116" s="1"/>
  <c r="K10" i="117"/>
  <c r="K11" i="117" s="1"/>
  <c r="K12" i="117" s="1"/>
  <c r="K13" i="117" s="1"/>
  <c r="K14" i="117" s="1"/>
  <c r="K15" i="117" s="1"/>
  <c r="K16" i="117" s="1"/>
  <c r="K21" i="110"/>
  <c r="K22" i="110" s="1"/>
  <c r="K23" i="110" s="1"/>
  <c r="K24" i="110" s="1"/>
  <c r="K25" i="110" s="1"/>
  <c r="K26" i="110" s="1"/>
  <c r="K27" i="110" s="1"/>
  <c r="G22" i="116"/>
  <c r="G23" i="116" s="1"/>
  <c r="G24" i="116" s="1"/>
  <c r="G25" i="116" s="1"/>
  <c r="G26" i="116" s="1"/>
  <c r="G27" i="116" s="1"/>
  <c r="K21" i="116"/>
  <c r="K22" i="116" s="1"/>
  <c r="K23" i="116" s="1"/>
  <c r="K24" i="116" s="1"/>
  <c r="K25" i="116" s="1"/>
  <c r="K26" i="116" s="1"/>
  <c r="K27" i="116" s="1"/>
  <c r="H10" i="110"/>
  <c r="H11" i="110" s="1"/>
  <c r="H12" i="110" s="1"/>
  <c r="H13" i="110" s="1"/>
  <c r="H14" i="110" s="1"/>
  <c r="H15" i="110" s="1"/>
  <c r="H16" i="110" s="1"/>
  <c r="S88" i="122"/>
  <c r="V13" i="99"/>
  <c r="R13" i="99"/>
  <c r="V9" i="99"/>
  <c r="J9" i="99" s="1"/>
  <c r="J10" i="99" s="1"/>
  <c r="J11" i="99" s="1"/>
  <c r="J12" i="99" s="1"/>
  <c r="R9" i="99"/>
  <c r="F9" i="99" s="1"/>
  <c r="F10" i="99" s="1"/>
  <c r="F11" i="99" s="1"/>
  <c r="F12" i="99" s="1"/>
  <c r="U13" i="108"/>
  <c r="Q13" i="108"/>
  <c r="U9" i="108"/>
  <c r="I9" i="108" s="1"/>
  <c r="I10" i="108" s="1"/>
  <c r="I11" i="108" s="1"/>
  <c r="I12" i="108" s="1"/>
  <c r="Q9" i="108"/>
  <c r="E9" i="108" s="1"/>
  <c r="E10" i="108" s="1"/>
  <c r="E11" i="108" s="1"/>
  <c r="E12" i="108" s="1"/>
  <c r="T24" i="99"/>
  <c r="T20" i="99"/>
  <c r="H20" i="99" s="1"/>
  <c r="H21" i="99" s="1"/>
  <c r="H22" i="99" s="1"/>
  <c r="H23" i="99" s="1"/>
  <c r="P20" i="108"/>
  <c r="D20" i="108" s="1"/>
  <c r="D21" i="108" s="1"/>
  <c r="D22" i="108" s="1"/>
  <c r="D23" i="108" s="1"/>
  <c r="P24" i="108"/>
  <c r="T24" i="108"/>
  <c r="T20" i="108"/>
  <c r="H20" i="108" s="1"/>
  <c r="H21" i="108" s="1"/>
  <c r="H22" i="108" s="1"/>
  <c r="H23" i="108" s="1"/>
  <c r="P20" i="99"/>
  <c r="D20" i="99" s="1"/>
  <c r="D21" i="99" s="1"/>
  <c r="D22" i="99" s="1"/>
  <c r="D23" i="99" s="1"/>
  <c r="D24" i="99" s="1"/>
  <c r="D25" i="99" s="1"/>
  <c r="D26" i="99" s="1"/>
  <c r="D27" i="99" s="1"/>
  <c r="P35" i="99"/>
  <c r="T35" i="99"/>
  <c r="T31" i="99"/>
  <c r="H31" i="99" s="1"/>
  <c r="H32" i="99" s="1"/>
  <c r="H33" i="99" s="1"/>
  <c r="H34" i="99" s="1"/>
  <c r="P31" i="99"/>
  <c r="D31" i="99" s="1"/>
  <c r="D32" i="99" s="1"/>
  <c r="D33" i="99" s="1"/>
  <c r="D34" i="99" s="1"/>
  <c r="U35" i="108"/>
  <c r="Q35" i="108"/>
  <c r="U31" i="108"/>
  <c r="I31" i="108" s="1"/>
  <c r="I32" i="108" s="1"/>
  <c r="I33" i="108" s="1"/>
  <c r="I34" i="108" s="1"/>
  <c r="Q31" i="108"/>
  <c r="E31" i="108" s="1"/>
  <c r="E32" i="108" s="1"/>
  <c r="E33" i="108" s="1"/>
  <c r="E34" i="108" s="1"/>
  <c r="P9" i="99"/>
  <c r="D9" i="99" s="1"/>
  <c r="D10" i="99" s="1"/>
  <c r="D11" i="99" s="1"/>
  <c r="D12" i="99" s="1"/>
  <c r="U13" i="99"/>
  <c r="Q13" i="99"/>
  <c r="U9" i="99"/>
  <c r="I9" i="99" s="1"/>
  <c r="I10" i="99" s="1"/>
  <c r="I11" i="99" s="1"/>
  <c r="I12" i="99" s="1"/>
  <c r="Q9" i="99"/>
  <c r="E9" i="99" s="1"/>
  <c r="E10" i="99" s="1"/>
  <c r="E11" i="99" s="1"/>
  <c r="E12" i="99" s="1"/>
  <c r="P13" i="108"/>
  <c r="T13" i="108"/>
  <c r="T9" i="108"/>
  <c r="H9" i="108" s="1"/>
  <c r="H10" i="108" s="1"/>
  <c r="H11" i="108" s="1"/>
  <c r="H12" i="108" s="1"/>
  <c r="W24" i="99"/>
  <c r="S24" i="99"/>
  <c r="W20" i="99"/>
  <c r="K20" i="99" s="1"/>
  <c r="K21" i="99" s="1"/>
  <c r="K22" i="99" s="1"/>
  <c r="K23" i="99" s="1"/>
  <c r="S20" i="99"/>
  <c r="G20" i="99" s="1"/>
  <c r="G21" i="99" s="1"/>
  <c r="G22" i="99" s="1"/>
  <c r="G23" i="99" s="1"/>
  <c r="W24" i="108"/>
  <c r="S24" i="108"/>
  <c r="W20" i="108"/>
  <c r="K20" i="108" s="1"/>
  <c r="K21" i="108" s="1"/>
  <c r="K22" i="108" s="1"/>
  <c r="K23" i="108" s="1"/>
  <c r="S20" i="108"/>
  <c r="G20" i="108" s="1"/>
  <c r="G21" i="108" s="1"/>
  <c r="G22" i="108" s="1"/>
  <c r="G23" i="108" s="1"/>
  <c r="S35" i="99"/>
  <c r="S31" i="99"/>
  <c r="G31" i="99" s="1"/>
  <c r="G32" i="99" s="1"/>
  <c r="G33" i="99" s="1"/>
  <c r="G34" i="99" s="1"/>
  <c r="P31" i="108"/>
  <c r="D31" i="108" s="1"/>
  <c r="D32" i="108" s="1"/>
  <c r="D33" i="108" s="1"/>
  <c r="D34" i="108" s="1"/>
  <c r="P35" i="108"/>
  <c r="T35" i="108"/>
  <c r="T31" i="108"/>
  <c r="H31" i="108" s="1"/>
  <c r="H32" i="108" s="1"/>
  <c r="H33" i="108" s="1"/>
  <c r="H34" i="108" s="1"/>
  <c r="P9" i="108"/>
  <c r="D9" i="108" s="1"/>
  <c r="D10" i="108" s="1"/>
  <c r="D11" i="108" s="1"/>
  <c r="D12" i="108" s="1"/>
  <c r="P13" i="99"/>
  <c r="T13" i="99"/>
  <c r="T9" i="99"/>
  <c r="H9" i="99" s="1"/>
  <c r="H10" i="99" s="1"/>
  <c r="H11" i="99" s="1"/>
  <c r="H12" i="99" s="1"/>
  <c r="W13" i="108"/>
  <c r="S13" i="108"/>
  <c r="W9" i="108"/>
  <c r="K9" i="108" s="1"/>
  <c r="K10" i="108" s="1"/>
  <c r="K11" i="108" s="1"/>
  <c r="K12" i="108" s="1"/>
  <c r="S9" i="108"/>
  <c r="G9" i="108" s="1"/>
  <c r="G10" i="108" s="1"/>
  <c r="G11" i="108" s="1"/>
  <c r="G12" i="108" s="1"/>
  <c r="V24" i="99"/>
  <c r="R24" i="99"/>
  <c r="V20" i="99"/>
  <c r="J20" i="99" s="1"/>
  <c r="J21" i="99" s="1"/>
  <c r="J22" i="99" s="1"/>
  <c r="J23" i="99" s="1"/>
  <c r="R20" i="99"/>
  <c r="F20" i="99" s="1"/>
  <c r="F21" i="99" s="1"/>
  <c r="F22" i="99" s="1"/>
  <c r="F23" i="99" s="1"/>
  <c r="V24" i="108"/>
  <c r="R24" i="108"/>
  <c r="V20" i="108"/>
  <c r="J20" i="108" s="1"/>
  <c r="J21" i="108" s="1"/>
  <c r="J22" i="108" s="1"/>
  <c r="J23" i="108" s="1"/>
  <c r="R20" i="108"/>
  <c r="F20" i="108" s="1"/>
  <c r="F21" i="108" s="1"/>
  <c r="F22" i="108" s="1"/>
  <c r="F23" i="108" s="1"/>
  <c r="V35" i="99"/>
  <c r="R35" i="99"/>
  <c r="V31" i="99"/>
  <c r="J31" i="99" s="1"/>
  <c r="J32" i="99" s="1"/>
  <c r="J33" i="99" s="1"/>
  <c r="J34" i="99" s="1"/>
  <c r="R31" i="99"/>
  <c r="F31" i="99" s="1"/>
  <c r="F32" i="99" s="1"/>
  <c r="F33" i="99" s="1"/>
  <c r="F34" i="99" s="1"/>
  <c r="S87" i="122"/>
  <c r="R80" i="122"/>
  <c r="K38" i="122"/>
  <c r="M38" i="122" s="1"/>
  <c r="L37" i="122"/>
  <c r="N37" i="122" s="1"/>
  <c r="E10" i="110"/>
  <c r="E11" i="110" s="1"/>
  <c r="E12" i="110" s="1"/>
  <c r="E13" i="110" s="1"/>
  <c r="E14" i="110" s="1"/>
  <c r="E15" i="110" s="1"/>
  <c r="E16" i="110" s="1"/>
  <c r="L21" i="116"/>
  <c r="L22" i="116" s="1"/>
  <c r="L23" i="116" s="1"/>
  <c r="L24" i="116" s="1"/>
  <c r="L25" i="116" s="1"/>
  <c r="L26" i="116" s="1"/>
  <c r="L27" i="116" s="1"/>
  <c r="I21" i="117"/>
  <c r="I22" i="117" s="1"/>
  <c r="I23" i="117" s="1"/>
  <c r="I24" i="117" s="1"/>
  <c r="I25" i="117" s="1"/>
  <c r="I26" i="117" s="1"/>
  <c r="I27" i="117" s="1"/>
  <c r="K37" i="122"/>
  <c r="L36" i="122"/>
  <c r="G22" i="117"/>
  <c r="G23" i="117" s="1"/>
  <c r="G24" i="117" s="1"/>
  <c r="G25" i="117" s="1"/>
  <c r="G26" i="117" s="1"/>
  <c r="G27" i="117" s="1"/>
  <c r="I36" i="122"/>
  <c r="J32" i="116"/>
  <c r="J33" i="116" s="1"/>
  <c r="J34" i="116" s="1"/>
  <c r="J35" i="116" s="1"/>
  <c r="J36" i="116" s="1"/>
  <c r="J37" i="116" s="1"/>
  <c r="J38" i="116" s="1"/>
  <c r="F32" i="116"/>
  <c r="F33" i="116" s="1"/>
  <c r="F34" i="116" s="1"/>
  <c r="F35" i="116" s="1"/>
  <c r="F36" i="116" s="1"/>
  <c r="F37" i="116" s="1"/>
  <c r="F38" i="116" s="1"/>
  <c r="J32" i="117"/>
  <c r="J33" i="117" s="1"/>
  <c r="J34" i="117" s="1"/>
  <c r="J35" i="117" s="1"/>
  <c r="J36" i="117" s="1"/>
  <c r="J37" i="117" s="1"/>
  <c r="J38" i="117" s="1"/>
  <c r="F32" i="117"/>
  <c r="F33" i="117" s="1"/>
  <c r="F34" i="117" s="1"/>
  <c r="F35" i="117" s="1"/>
  <c r="F36" i="117" s="1"/>
  <c r="F37" i="117" s="1"/>
  <c r="F38" i="117" s="1"/>
  <c r="D10" i="117"/>
  <c r="D11" i="117" s="1"/>
  <c r="D12" i="117" s="1"/>
  <c r="D13" i="117" s="1"/>
  <c r="D14" i="117" s="1"/>
  <c r="D15" i="117" s="1"/>
  <c r="D16" i="117" s="1"/>
  <c r="K40" i="122"/>
  <c r="Q81" i="122"/>
  <c r="K21" i="117"/>
  <c r="K22" i="117" s="1"/>
  <c r="K23" i="117" s="1"/>
  <c r="K24" i="117" s="1"/>
  <c r="K25" i="117" s="1"/>
  <c r="K26" i="117" s="1"/>
  <c r="K27" i="117" s="1"/>
  <c r="D32" i="116"/>
  <c r="D33" i="116" s="1"/>
  <c r="D34" i="116" s="1"/>
  <c r="D35" i="116" s="1"/>
  <c r="D36" i="116" s="1"/>
  <c r="D37" i="116" s="1"/>
  <c r="D38" i="116" s="1"/>
  <c r="D32" i="117"/>
  <c r="D33" i="117" s="1"/>
  <c r="D34" i="117" s="1"/>
  <c r="D35" i="117" s="1"/>
  <c r="D36" i="117" s="1"/>
  <c r="D37" i="117" s="1"/>
  <c r="D38" i="117" s="1"/>
  <c r="G32" i="117"/>
  <c r="G33" i="117" s="1"/>
  <c r="G34" i="117" s="1"/>
  <c r="G35" i="117" s="1"/>
  <c r="G36" i="117" s="1"/>
  <c r="G37" i="117" s="1"/>
  <c r="G38" i="117" s="1"/>
  <c r="I32" i="117"/>
  <c r="I33" i="117" s="1"/>
  <c r="I34" i="117" s="1"/>
  <c r="I35" i="117" s="1"/>
  <c r="I36" i="117" s="1"/>
  <c r="I37" i="117" s="1"/>
  <c r="I38" i="117" s="1"/>
  <c r="E32" i="117"/>
  <c r="E33" i="117" s="1"/>
  <c r="E34" i="117" s="1"/>
  <c r="E35" i="117" s="1"/>
  <c r="E36" i="117" s="1"/>
  <c r="E37" i="117" s="1"/>
  <c r="E38" i="117" s="1"/>
  <c r="F10" i="110"/>
  <c r="F11" i="110" s="1"/>
  <c r="F12" i="110" s="1"/>
  <c r="F13" i="110" s="1"/>
  <c r="F14" i="110" s="1"/>
  <c r="F15" i="110" s="1"/>
  <c r="F16" i="110" s="1"/>
  <c r="E21" i="110"/>
  <c r="E22" i="110" s="1"/>
  <c r="E23" i="110" s="1"/>
  <c r="E24" i="110" s="1"/>
  <c r="E25" i="110" s="1"/>
  <c r="E26" i="110" s="1"/>
  <c r="E27" i="110" s="1"/>
  <c r="E10" i="116"/>
  <c r="E11" i="116" s="1"/>
  <c r="E12" i="116" s="1"/>
  <c r="E13" i="116" s="1"/>
  <c r="E14" i="116" s="1"/>
  <c r="E15" i="116" s="1"/>
  <c r="E16" i="116" s="1"/>
  <c r="J10" i="117"/>
  <c r="J11" i="117" s="1"/>
  <c r="J12" i="117" s="1"/>
  <c r="J13" i="117" s="1"/>
  <c r="J14" i="117" s="1"/>
  <c r="J15" i="117" s="1"/>
  <c r="J16" i="117" s="1"/>
  <c r="F10" i="117"/>
  <c r="F11" i="117" s="1"/>
  <c r="F12" i="117" s="1"/>
  <c r="F13" i="117" s="1"/>
  <c r="F14" i="117" s="1"/>
  <c r="F15" i="117" s="1"/>
  <c r="F16" i="117" s="1"/>
  <c r="G32" i="110"/>
  <c r="G33" i="110" s="1"/>
  <c r="G34" i="110" s="1"/>
  <c r="G35" i="110" s="1"/>
  <c r="G36" i="110" s="1"/>
  <c r="G37" i="110" s="1"/>
  <c r="G38" i="110" s="1"/>
  <c r="L10" i="117"/>
  <c r="L11" i="117" s="1"/>
  <c r="L12" i="117" s="1"/>
  <c r="L13" i="117" s="1"/>
  <c r="L14" i="117" s="1"/>
  <c r="L15" i="117" s="1"/>
  <c r="L16" i="117" s="1"/>
  <c r="I32" i="110"/>
  <c r="I33" i="110" s="1"/>
  <c r="I34" i="110" s="1"/>
  <c r="I35" i="110" s="1"/>
  <c r="I36" i="110" s="1"/>
  <c r="I37" i="110" s="1"/>
  <c r="I38" i="110" s="1"/>
  <c r="G10" i="110"/>
  <c r="G11" i="110" s="1"/>
  <c r="G12" i="110" s="1"/>
  <c r="G13" i="110" s="1"/>
  <c r="G14" i="110" s="1"/>
  <c r="G15" i="110" s="1"/>
  <c r="G16" i="110" s="1"/>
  <c r="J21" i="110"/>
  <c r="J22" i="110" s="1"/>
  <c r="J23" i="110" s="1"/>
  <c r="J24" i="110" s="1"/>
  <c r="J25" i="110" s="1"/>
  <c r="J26" i="110" s="1"/>
  <c r="J27" i="110" s="1"/>
  <c r="D10" i="110"/>
  <c r="D11" i="110" s="1"/>
  <c r="D12" i="110" s="1"/>
  <c r="D13" i="110" s="1"/>
  <c r="D14" i="110" s="1"/>
  <c r="D15" i="110" s="1"/>
  <c r="D16" i="110" s="1"/>
  <c r="D21" i="116"/>
  <c r="D22" i="116" s="1"/>
  <c r="D23" i="116" s="1"/>
  <c r="D24" i="116" s="1"/>
  <c r="D25" i="116" s="1"/>
  <c r="D26" i="116" s="1"/>
  <c r="D27" i="116" s="1"/>
  <c r="H32" i="116"/>
  <c r="H33" i="116" s="1"/>
  <c r="H34" i="116" s="1"/>
  <c r="H35" i="116" s="1"/>
  <c r="H36" i="116" s="1"/>
  <c r="H37" i="116" s="1"/>
  <c r="H38" i="116" s="1"/>
  <c r="I21" i="99"/>
  <c r="I22" i="99" s="1"/>
  <c r="I23" i="99" s="1"/>
  <c r="I24" i="99" s="1"/>
  <c r="I25" i="99" s="1"/>
  <c r="I26" i="99" s="1"/>
  <c r="I27" i="99" s="1"/>
  <c r="E21" i="99"/>
  <c r="E22" i="99" s="1"/>
  <c r="E23" i="99" s="1"/>
  <c r="E24" i="99" s="1"/>
  <c r="E25" i="99" s="1"/>
  <c r="E26" i="99" s="1"/>
  <c r="E27" i="99" s="1"/>
  <c r="I21" i="108"/>
  <c r="I22" i="108" s="1"/>
  <c r="I23" i="108" s="1"/>
  <c r="I24" i="108" s="1"/>
  <c r="I25" i="108" s="1"/>
  <c r="I26" i="108" s="1"/>
  <c r="I27" i="108" s="1"/>
  <c r="E21" i="108"/>
  <c r="E22" i="108" s="1"/>
  <c r="E23" i="108" s="1"/>
  <c r="E24" i="108" s="1"/>
  <c r="E25" i="108" s="1"/>
  <c r="E26" i="108" s="1"/>
  <c r="E27" i="108" s="1"/>
  <c r="I32" i="99"/>
  <c r="I33" i="99" s="1"/>
  <c r="I34" i="99" s="1"/>
  <c r="I35" i="99" s="1"/>
  <c r="I36" i="99" s="1"/>
  <c r="I37" i="99" s="1"/>
  <c r="I38" i="99" s="1"/>
  <c r="E32" i="99"/>
  <c r="E33" i="99" s="1"/>
  <c r="E34" i="99" s="1"/>
  <c r="E35" i="99" s="1"/>
  <c r="E36" i="99" s="1"/>
  <c r="E37" i="99" s="1"/>
  <c r="E38" i="99" s="1"/>
  <c r="J32" i="108"/>
  <c r="J33" i="108" s="1"/>
  <c r="J34" i="108" s="1"/>
  <c r="J35" i="108" s="1"/>
  <c r="J36" i="108" s="1"/>
  <c r="J37" i="108" s="1"/>
  <c r="J38" i="108" s="1"/>
  <c r="F32" i="108"/>
  <c r="F33" i="108" s="1"/>
  <c r="F34" i="108" s="1"/>
  <c r="F35" i="108" s="1"/>
  <c r="F36" i="108" s="1"/>
  <c r="F37" i="108" s="1"/>
  <c r="F38" i="108" s="1"/>
  <c r="G32" i="108"/>
  <c r="G33" i="108" s="1"/>
  <c r="G34" i="108" s="1"/>
  <c r="G35" i="108" s="1"/>
  <c r="G36" i="108" s="1"/>
  <c r="G37" i="108" s="1"/>
  <c r="G38" i="108" s="1"/>
  <c r="K10" i="99"/>
  <c r="K11" i="99" s="1"/>
  <c r="K12" i="99" s="1"/>
  <c r="K13" i="99" s="1"/>
  <c r="K14" i="99" s="1"/>
  <c r="K15" i="99" s="1"/>
  <c r="K16" i="99" s="1"/>
  <c r="G10" i="99"/>
  <c r="G11" i="99" s="1"/>
  <c r="G12" i="99" s="1"/>
  <c r="G13" i="99" s="1"/>
  <c r="G14" i="99" s="1"/>
  <c r="G15" i="99" s="1"/>
  <c r="G16" i="99" s="1"/>
  <c r="J10" i="108"/>
  <c r="J11" i="108" s="1"/>
  <c r="J12" i="108" s="1"/>
  <c r="J13" i="108" s="1"/>
  <c r="J14" i="108" s="1"/>
  <c r="J15" i="108" s="1"/>
  <c r="J16" i="108" s="1"/>
  <c r="F10" i="108"/>
  <c r="F11" i="108" s="1"/>
  <c r="F12" i="108" s="1"/>
  <c r="F13" i="108" s="1"/>
  <c r="F14" i="108" s="1"/>
  <c r="F15" i="108" s="1"/>
  <c r="F16" i="108" s="1"/>
  <c r="L38" i="122"/>
  <c r="N38" i="122" s="1"/>
  <c r="L39" i="122"/>
  <c r="N39" i="122" s="1"/>
  <c r="K39" i="122"/>
  <c r="M39" i="122" s="1"/>
  <c r="J40" i="122"/>
  <c r="N40" i="122" s="1"/>
  <c r="L10" i="110"/>
  <c r="L11" i="110" s="1"/>
  <c r="L12" i="110" s="1"/>
  <c r="L13" i="110" s="1"/>
  <c r="L14" i="110" s="1"/>
  <c r="L15" i="110" s="1"/>
  <c r="L16" i="110" s="1"/>
  <c r="K10" i="110"/>
  <c r="K11" i="110" s="1"/>
  <c r="K12" i="110" s="1"/>
  <c r="K13" i="110" s="1"/>
  <c r="K14" i="110" s="1"/>
  <c r="K15" i="110" s="1"/>
  <c r="K16" i="110" s="1"/>
  <c r="F21" i="110"/>
  <c r="F22" i="110" s="1"/>
  <c r="F23" i="110" s="1"/>
  <c r="F24" i="110" s="1"/>
  <c r="F25" i="110" s="1"/>
  <c r="F26" i="110" s="1"/>
  <c r="F27" i="110" s="1"/>
  <c r="D21" i="117"/>
  <c r="D22" i="117" s="1"/>
  <c r="D23" i="117" s="1"/>
  <c r="D24" i="117" s="1"/>
  <c r="D25" i="117" s="1"/>
  <c r="D26" i="117" s="1"/>
  <c r="D27" i="117" s="1"/>
  <c r="I21" i="110"/>
  <c r="I22" i="110" s="1"/>
  <c r="I23" i="110" s="1"/>
  <c r="I24" i="110" s="1"/>
  <c r="I25" i="110" s="1"/>
  <c r="I26" i="110" s="1"/>
  <c r="I27" i="110" s="1"/>
  <c r="G11" i="116"/>
  <c r="G12" i="116" s="1"/>
  <c r="G13" i="116" s="1"/>
  <c r="G14" i="116" s="1"/>
  <c r="G15" i="116" s="1"/>
  <c r="G16" i="116" s="1"/>
  <c r="K10" i="116"/>
  <c r="K11" i="116" s="1"/>
  <c r="K12" i="116" s="1"/>
  <c r="K13" i="116" s="1"/>
  <c r="K14" i="116" s="1"/>
  <c r="K15" i="116" s="1"/>
  <c r="K16" i="116" s="1"/>
  <c r="D21" i="110"/>
  <c r="D22" i="110" s="1"/>
  <c r="D23" i="110" s="1"/>
  <c r="D24" i="110" s="1"/>
  <c r="D25" i="110" s="1"/>
  <c r="D26" i="110" s="1"/>
  <c r="D27" i="110" s="1"/>
  <c r="J32" i="110"/>
  <c r="J33" i="110" s="1"/>
  <c r="J34" i="110" s="1"/>
  <c r="J35" i="110" s="1"/>
  <c r="J36" i="110" s="1"/>
  <c r="J37" i="110" s="1"/>
  <c r="J38" i="110" s="1"/>
  <c r="H32" i="110"/>
  <c r="H33" i="110" s="1"/>
  <c r="H34" i="110" s="1"/>
  <c r="H35" i="110" s="1"/>
  <c r="H36" i="110" s="1"/>
  <c r="H37" i="110" s="1"/>
  <c r="H38" i="110" s="1"/>
  <c r="I32" i="116"/>
  <c r="I33" i="116" s="1"/>
  <c r="I34" i="116" s="1"/>
  <c r="I35" i="116" s="1"/>
  <c r="I36" i="116" s="1"/>
  <c r="I37" i="116" s="1"/>
  <c r="I38" i="116" s="1"/>
  <c r="E32" i="116"/>
  <c r="E33" i="116" s="1"/>
  <c r="E34" i="116" s="1"/>
  <c r="E35" i="116" s="1"/>
  <c r="E36" i="116" s="1"/>
  <c r="E37" i="116" s="1"/>
  <c r="E38" i="116" s="1"/>
  <c r="G163" i="105"/>
  <c r="H163" i="105" s="1"/>
  <c r="G33" i="105"/>
  <c r="H33" i="105" s="1"/>
  <c r="G37" i="105"/>
  <c r="H37" i="105" s="1"/>
  <c r="G39" i="105"/>
  <c r="H39" i="105" s="1"/>
  <c r="G13" i="105"/>
  <c r="H13" i="105" s="1"/>
  <c r="G29" i="105"/>
  <c r="H29" i="105" s="1"/>
  <c r="G162" i="105"/>
  <c r="H162" i="105" s="1"/>
  <c r="F32" i="110"/>
  <c r="F33" i="110" s="1"/>
  <c r="F34" i="110" s="1"/>
  <c r="F35" i="110" s="1"/>
  <c r="F36" i="110" s="1"/>
  <c r="F37" i="110" s="1"/>
  <c r="F38" i="110" s="1"/>
  <c r="E32" i="110"/>
  <c r="E33" i="110" s="1"/>
  <c r="E34" i="110" s="1"/>
  <c r="E35" i="110" s="1"/>
  <c r="E36" i="110" s="1"/>
  <c r="E37" i="110" s="1"/>
  <c r="E38" i="110" s="1"/>
  <c r="D10" i="116"/>
  <c r="D11" i="116" s="1"/>
  <c r="D12" i="116" s="1"/>
  <c r="D13" i="116" s="1"/>
  <c r="D14" i="116" s="1"/>
  <c r="D15" i="116" s="1"/>
  <c r="D16" i="116" s="1"/>
  <c r="I10" i="116"/>
  <c r="I11" i="116" s="1"/>
  <c r="I12" i="116" s="1"/>
  <c r="I13" i="116" s="1"/>
  <c r="I14" i="116" s="1"/>
  <c r="I15" i="116" s="1"/>
  <c r="I16" i="116" s="1"/>
  <c r="H32" i="117"/>
  <c r="H33" i="117" s="1"/>
  <c r="H34" i="117" s="1"/>
  <c r="H35" i="117" s="1"/>
  <c r="H36" i="117" s="1"/>
  <c r="H37" i="117" s="1"/>
  <c r="H38" i="117" s="1"/>
  <c r="H22" i="110"/>
  <c r="H23" i="110" s="1"/>
  <c r="H24" i="110" s="1"/>
  <c r="H25" i="110" s="1"/>
  <c r="H26" i="110" s="1"/>
  <c r="H27" i="110" s="1"/>
  <c r="L10" i="116"/>
  <c r="L11" i="116" s="1"/>
  <c r="L12" i="116" s="1"/>
  <c r="L13" i="116" s="1"/>
  <c r="L14" i="116" s="1"/>
  <c r="L15" i="116" s="1"/>
  <c r="L16" i="116" s="1"/>
  <c r="H10" i="116"/>
  <c r="H11" i="116" s="1"/>
  <c r="H12" i="116" s="1"/>
  <c r="H13" i="116" s="1"/>
  <c r="H14" i="116" s="1"/>
  <c r="H15" i="116" s="1"/>
  <c r="H16" i="116" s="1"/>
  <c r="H22" i="116"/>
  <c r="H23" i="116" s="1"/>
  <c r="H24" i="116" s="1"/>
  <c r="H25" i="116" s="1"/>
  <c r="H26" i="116" s="1"/>
  <c r="H27" i="116" s="1"/>
  <c r="D32" i="110"/>
  <c r="D33" i="110" s="1"/>
  <c r="D34" i="110" s="1"/>
  <c r="D35" i="110" s="1"/>
  <c r="D36" i="110" s="1"/>
  <c r="D37" i="110" s="1"/>
  <c r="D38" i="110" s="1"/>
  <c r="G32" i="116"/>
  <c r="G33" i="116" s="1"/>
  <c r="G34" i="116" s="1"/>
  <c r="G35" i="116" s="1"/>
  <c r="G36" i="116" s="1"/>
  <c r="G37" i="116" s="1"/>
  <c r="G38" i="116" s="1"/>
  <c r="H2" i="86"/>
  <c r="G96" i="125" l="1"/>
  <c r="G100" i="125"/>
  <c r="G104" i="125"/>
  <c r="G88" i="125"/>
  <c r="G93" i="125"/>
  <c r="G101" i="125"/>
  <c r="G94" i="125"/>
  <c r="G98" i="125"/>
  <c r="G102" i="125"/>
  <c r="G106" i="125"/>
  <c r="G99" i="125"/>
  <c r="G87" i="125"/>
  <c r="G95" i="125"/>
  <c r="G105" i="125"/>
  <c r="G97" i="125"/>
  <c r="G103" i="125"/>
  <c r="E90" i="125"/>
  <c r="E92" i="125"/>
  <c r="E94" i="125"/>
  <c r="E96" i="125"/>
  <c r="E98" i="125"/>
  <c r="E100" i="125"/>
  <c r="E102" i="125"/>
  <c r="E104" i="125"/>
  <c r="E106" i="125"/>
  <c r="E88" i="125"/>
  <c r="E95" i="125"/>
  <c r="E97" i="125"/>
  <c r="E101" i="125"/>
  <c r="E105" i="125"/>
  <c r="E93" i="125"/>
  <c r="E99" i="125"/>
  <c r="E103" i="125"/>
  <c r="E87" i="125"/>
  <c r="E91" i="125"/>
  <c r="E89" i="125"/>
  <c r="H94" i="125"/>
  <c r="H98" i="125"/>
  <c r="H102" i="125"/>
  <c r="H106" i="125"/>
  <c r="H88" i="125"/>
  <c r="H93" i="125"/>
  <c r="H101" i="125"/>
  <c r="H89" i="125"/>
  <c r="H92" i="125"/>
  <c r="H96" i="125"/>
  <c r="H100" i="125"/>
  <c r="H104" i="125"/>
  <c r="H91" i="125"/>
  <c r="H99" i="125"/>
  <c r="H87" i="125"/>
  <c r="H90" i="125"/>
  <c r="H97" i="125"/>
  <c r="H105" i="125"/>
  <c r="H95" i="125"/>
  <c r="H103" i="125"/>
  <c r="F91" i="125"/>
  <c r="F97" i="125"/>
  <c r="F105" i="125"/>
  <c r="F90" i="125"/>
  <c r="F92" i="125"/>
  <c r="F94" i="125"/>
  <c r="F96" i="125"/>
  <c r="F98" i="125"/>
  <c r="F100" i="125"/>
  <c r="F102" i="125"/>
  <c r="F104" i="125"/>
  <c r="F106" i="125"/>
  <c r="F88" i="125"/>
  <c r="F93" i="125"/>
  <c r="F95" i="125"/>
  <c r="F103" i="125"/>
  <c r="F87" i="125"/>
  <c r="F99" i="125"/>
  <c r="F101" i="125"/>
  <c r="F89" i="125"/>
  <c r="I96" i="125"/>
  <c r="I100" i="125"/>
  <c r="I104" i="125"/>
  <c r="I88" i="125"/>
  <c r="I91" i="125"/>
  <c r="I99" i="125"/>
  <c r="I103" i="125"/>
  <c r="I102" i="125"/>
  <c r="I98" i="125"/>
  <c r="I93" i="125"/>
  <c r="I97" i="125"/>
  <c r="I101" i="125"/>
  <c r="I105" i="125"/>
  <c r="I89" i="125"/>
  <c r="I95" i="125"/>
  <c r="I87" i="125"/>
  <c r="I94" i="125"/>
  <c r="I106" i="125"/>
  <c r="J96" i="125"/>
  <c r="J100" i="125"/>
  <c r="J104" i="125"/>
  <c r="J88" i="125"/>
  <c r="J99" i="125"/>
  <c r="J87" i="125"/>
  <c r="J94" i="125"/>
  <c r="J106" i="125"/>
  <c r="J92" i="125"/>
  <c r="J95" i="125"/>
  <c r="J98" i="125"/>
  <c r="J93" i="125"/>
  <c r="J97" i="125"/>
  <c r="J101" i="125"/>
  <c r="J105" i="125"/>
  <c r="J89" i="125"/>
  <c r="J91" i="125"/>
  <c r="J103" i="125"/>
  <c r="J90" i="125"/>
  <c r="J102" i="125"/>
  <c r="E8" i="125"/>
  <c r="E72" i="125"/>
  <c r="E55" i="125"/>
  <c r="E39" i="125"/>
  <c r="E50" i="125"/>
  <c r="E47" i="125"/>
  <c r="E81" i="125"/>
  <c r="E49" i="125"/>
  <c r="E17" i="125"/>
  <c r="E36" i="125"/>
  <c r="E16" i="125"/>
  <c r="E80" i="125"/>
  <c r="E70" i="125"/>
  <c r="E79" i="125"/>
  <c r="E34" i="125"/>
  <c r="E35" i="125"/>
  <c r="E30" i="125"/>
  <c r="E77" i="125"/>
  <c r="E45" i="125"/>
  <c r="E13" i="125"/>
  <c r="E28" i="125"/>
  <c r="E56" i="125"/>
  <c r="E31" i="125"/>
  <c r="E15" i="125"/>
  <c r="E57" i="125"/>
  <c r="E52" i="125"/>
  <c r="E64" i="125"/>
  <c r="E67" i="125"/>
  <c r="E51" i="125"/>
  <c r="E59" i="125"/>
  <c r="E53" i="125"/>
  <c r="E24" i="125"/>
  <c r="E83" i="125"/>
  <c r="E58" i="125"/>
  <c r="E26" i="125"/>
  <c r="E23" i="125"/>
  <c r="E22" i="125"/>
  <c r="E73" i="125"/>
  <c r="E41" i="125"/>
  <c r="E9" i="125"/>
  <c r="E84" i="125"/>
  <c r="E20" i="125"/>
  <c r="E40" i="125"/>
  <c r="E42" i="125"/>
  <c r="E65" i="125"/>
  <c r="E68" i="125"/>
  <c r="E48" i="125"/>
  <c r="E27" i="125"/>
  <c r="E29" i="125"/>
  <c r="E78" i="125"/>
  <c r="E14" i="125"/>
  <c r="E75" i="125"/>
  <c r="E25" i="125"/>
  <c r="E7" i="125"/>
  <c r="E19" i="125"/>
  <c r="E85" i="125"/>
  <c r="E32" i="125"/>
  <c r="E71" i="125"/>
  <c r="E43" i="125"/>
  <c r="E18" i="125"/>
  <c r="E11" i="125"/>
  <c r="E10" i="125"/>
  <c r="E69" i="125"/>
  <c r="E37" i="125"/>
  <c r="E54" i="125"/>
  <c r="E76" i="125"/>
  <c r="E12" i="125"/>
  <c r="E62" i="125"/>
  <c r="E33" i="125"/>
  <c r="E86" i="125"/>
  <c r="E46" i="125"/>
  <c r="E61" i="125"/>
  <c r="E60" i="125"/>
  <c r="E82" i="125"/>
  <c r="E66" i="125"/>
  <c r="E74" i="125"/>
  <c r="E38" i="125"/>
  <c r="E63" i="125"/>
  <c r="E21" i="125"/>
  <c r="E44" i="125"/>
  <c r="H85" i="125"/>
  <c r="H38" i="125"/>
  <c r="H70" i="125"/>
  <c r="H21" i="125"/>
  <c r="H31" i="125"/>
  <c r="H63" i="125"/>
  <c r="H49" i="125"/>
  <c r="H16" i="125"/>
  <c r="H48" i="125"/>
  <c r="H80" i="125"/>
  <c r="H10" i="125"/>
  <c r="H42" i="125"/>
  <c r="H74" i="125"/>
  <c r="H41" i="125"/>
  <c r="H35" i="125"/>
  <c r="H67" i="125"/>
  <c r="H69" i="125"/>
  <c r="H20" i="125"/>
  <c r="H52" i="125"/>
  <c r="H37" i="125"/>
  <c r="H45" i="125"/>
  <c r="H13" i="125"/>
  <c r="H72" i="125"/>
  <c r="H33" i="125"/>
  <c r="H14" i="125"/>
  <c r="H46" i="125"/>
  <c r="H78" i="125"/>
  <c r="H65" i="125"/>
  <c r="H39" i="125"/>
  <c r="H71" i="125"/>
  <c r="H24" i="125"/>
  <c r="H56" i="125"/>
  <c r="H22" i="125"/>
  <c r="H86" i="125"/>
  <c r="H47" i="125"/>
  <c r="H53" i="125"/>
  <c r="H32" i="125"/>
  <c r="H9" i="125"/>
  <c r="H58" i="125"/>
  <c r="H19" i="125"/>
  <c r="H83" i="125"/>
  <c r="H36" i="125"/>
  <c r="H30" i="125"/>
  <c r="H23" i="125"/>
  <c r="H8" i="125"/>
  <c r="H57" i="125"/>
  <c r="H18" i="125"/>
  <c r="H50" i="125"/>
  <c r="H82" i="125"/>
  <c r="H11" i="125"/>
  <c r="H43" i="125"/>
  <c r="H75" i="125"/>
  <c r="H25" i="125"/>
  <c r="H28" i="125"/>
  <c r="H60" i="125"/>
  <c r="H77" i="125"/>
  <c r="H54" i="125"/>
  <c r="H15" i="125"/>
  <c r="H79" i="125"/>
  <c r="H64" i="125"/>
  <c r="H7" i="125"/>
  <c r="H26" i="125"/>
  <c r="H17" i="125"/>
  <c r="H51" i="125"/>
  <c r="H73" i="125"/>
  <c r="H68" i="125"/>
  <c r="H62" i="125"/>
  <c r="H55" i="125"/>
  <c r="H40" i="125"/>
  <c r="H84" i="125"/>
  <c r="H59" i="125"/>
  <c r="H29" i="125"/>
  <c r="H12" i="125"/>
  <c r="H61" i="125"/>
  <c r="H44" i="125"/>
  <c r="H34" i="125"/>
  <c r="H76" i="125"/>
  <c r="H66" i="125"/>
  <c r="H81" i="125"/>
  <c r="H27" i="125"/>
  <c r="AE106" i="78" a="1"/>
  <c r="AE106" i="78" s="1"/>
  <c r="I86" i="125" s="1"/>
  <c r="E10" i="124"/>
  <c r="E14" i="124"/>
  <c r="E18" i="124"/>
  <c r="E22" i="124"/>
  <c r="E26" i="124"/>
  <c r="E30" i="124"/>
  <c r="E34" i="124"/>
  <c r="E38" i="124"/>
  <c r="E42" i="124"/>
  <c r="E46" i="124"/>
  <c r="E50" i="124"/>
  <c r="E54" i="124"/>
  <c r="E58" i="124"/>
  <c r="E62" i="124"/>
  <c r="E66" i="124"/>
  <c r="E70" i="124"/>
  <c r="E74" i="124"/>
  <c r="E78" i="124"/>
  <c r="E82" i="124"/>
  <c r="E86" i="124"/>
  <c r="E90" i="124"/>
  <c r="E94" i="124"/>
  <c r="E98" i="124"/>
  <c r="E102" i="124"/>
  <c r="E106" i="124"/>
  <c r="E110" i="124"/>
  <c r="E114" i="124"/>
  <c r="E118" i="124"/>
  <c r="E122" i="124"/>
  <c r="E126" i="124"/>
  <c r="E130" i="124"/>
  <c r="E134" i="124"/>
  <c r="E138" i="124"/>
  <c r="E7" i="124"/>
  <c r="E11" i="124"/>
  <c r="E15" i="124"/>
  <c r="E19" i="124"/>
  <c r="E23" i="124"/>
  <c r="E27" i="124"/>
  <c r="E31" i="124"/>
  <c r="E35" i="124"/>
  <c r="E39" i="124"/>
  <c r="E43" i="124"/>
  <c r="E47" i="124"/>
  <c r="E51" i="124"/>
  <c r="E55" i="124"/>
  <c r="E59" i="124"/>
  <c r="E63" i="124"/>
  <c r="E67" i="124"/>
  <c r="E71" i="124"/>
  <c r="E75" i="124"/>
  <c r="E79" i="124"/>
  <c r="E83" i="124"/>
  <c r="E87" i="124"/>
  <c r="E91" i="124"/>
  <c r="E95" i="124"/>
  <c r="E99" i="124"/>
  <c r="E103" i="124"/>
  <c r="E107" i="124"/>
  <c r="E111" i="124"/>
  <c r="E115" i="124"/>
  <c r="E119" i="124"/>
  <c r="E123" i="124"/>
  <c r="E127" i="124"/>
  <c r="E131" i="124"/>
  <c r="E135" i="124"/>
  <c r="E139" i="124"/>
  <c r="E9" i="124"/>
  <c r="E17" i="124"/>
  <c r="E25" i="124"/>
  <c r="E33" i="124"/>
  <c r="E41" i="124"/>
  <c r="E49" i="124"/>
  <c r="E57" i="124"/>
  <c r="E65" i="124"/>
  <c r="E73" i="124"/>
  <c r="E81" i="124"/>
  <c r="E89" i="124"/>
  <c r="E97" i="124"/>
  <c r="E105" i="124"/>
  <c r="E113" i="124"/>
  <c r="E121" i="124"/>
  <c r="E129" i="124"/>
  <c r="E137" i="124"/>
  <c r="E8" i="124"/>
  <c r="E45" i="124"/>
  <c r="E60" i="124"/>
  <c r="E72" i="124"/>
  <c r="E109" i="124"/>
  <c r="E124" i="124"/>
  <c r="E136" i="124"/>
  <c r="E12" i="124"/>
  <c r="E24" i="124"/>
  <c r="E61" i="124"/>
  <c r="E76" i="124"/>
  <c r="E88" i="124"/>
  <c r="E125" i="124"/>
  <c r="E140" i="124"/>
  <c r="E37" i="124"/>
  <c r="E52" i="124"/>
  <c r="E64" i="124"/>
  <c r="E101" i="124"/>
  <c r="E116" i="124"/>
  <c r="E128" i="124"/>
  <c r="E29" i="124"/>
  <c r="E44" i="124"/>
  <c r="E56" i="124"/>
  <c r="E93" i="124"/>
  <c r="E108" i="124"/>
  <c r="E120" i="124"/>
  <c r="E36" i="124"/>
  <c r="E85" i="124"/>
  <c r="E112" i="124"/>
  <c r="E13" i="124"/>
  <c r="E40" i="124"/>
  <c r="E92" i="124"/>
  <c r="E141" i="124"/>
  <c r="E16" i="124"/>
  <c r="E68" i="124"/>
  <c r="E117" i="124"/>
  <c r="E96" i="124"/>
  <c r="E132" i="124"/>
  <c r="E20" i="124"/>
  <c r="E53" i="124"/>
  <c r="E100" i="124"/>
  <c r="E133" i="124"/>
  <c r="E28" i="124"/>
  <c r="E69" i="124"/>
  <c r="E21" i="124"/>
  <c r="E104" i="124"/>
  <c r="E48" i="124"/>
  <c r="E77" i="124"/>
  <c r="E80" i="124"/>
  <c r="E84" i="124"/>
  <c r="E32" i="124"/>
  <c r="I85" i="125"/>
  <c r="I81" i="125"/>
  <c r="I77" i="125"/>
  <c r="I73" i="125"/>
  <c r="I69" i="125"/>
  <c r="I65" i="125"/>
  <c r="I61" i="125"/>
  <c r="I57" i="125"/>
  <c r="I53" i="125"/>
  <c r="I49" i="125"/>
  <c r="I45" i="125"/>
  <c r="I41" i="125"/>
  <c r="I37" i="125"/>
  <c r="I33" i="125"/>
  <c r="I29" i="125"/>
  <c r="I25" i="125"/>
  <c r="I21" i="125"/>
  <c r="I17" i="125"/>
  <c r="I13" i="125"/>
  <c r="I82" i="125"/>
  <c r="I63" i="125"/>
  <c r="I56" i="125"/>
  <c r="I50" i="125"/>
  <c r="I31" i="125"/>
  <c r="I24" i="125"/>
  <c r="I18" i="125"/>
  <c r="I80" i="125"/>
  <c r="I74" i="125"/>
  <c r="I55" i="125"/>
  <c r="I48" i="125"/>
  <c r="I42" i="125"/>
  <c r="I23" i="125"/>
  <c r="I16" i="125"/>
  <c r="I10" i="125"/>
  <c r="I67" i="125"/>
  <c r="I60" i="125"/>
  <c r="I54" i="125"/>
  <c r="I35" i="125"/>
  <c r="I28" i="125"/>
  <c r="I22" i="125"/>
  <c r="I71" i="125"/>
  <c r="I64" i="125"/>
  <c r="I58" i="125"/>
  <c r="I39" i="125"/>
  <c r="I32" i="125"/>
  <c r="I26" i="125"/>
  <c r="I78" i="125"/>
  <c r="I52" i="125"/>
  <c r="I27" i="125"/>
  <c r="I14" i="125"/>
  <c r="I76" i="125"/>
  <c r="I51" i="125"/>
  <c r="I38" i="125"/>
  <c r="I12" i="125"/>
  <c r="I75" i="125"/>
  <c r="I62" i="125"/>
  <c r="I36" i="125"/>
  <c r="I11" i="125"/>
  <c r="I66" i="125"/>
  <c r="I44" i="125"/>
  <c r="I83" i="125"/>
  <c r="I43" i="125"/>
  <c r="I20" i="125"/>
  <c r="I79" i="125"/>
  <c r="I34" i="125"/>
  <c r="I59" i="125"/>
  <c r="I40" i="125"/>
  <c r="I19" i="125"/>
  <c r="I47" i="125"/>
  <c r="I46" i="125"/>
  <c r="I70" i="125"/>
  <c r="I72" i="125"/>
  <c r="I30" i="125"/>
  <c r="I68" i="125"/>
  <c r="I15" i="125"/>
  <c r="AE106" i="77" a="1"/>
  <c r="AE106" i="77" s="1"/>
  <c r="G82" i="125" s="1"/>
  <c r="J86" i="125"/>
  <c r="J82" i="125"/>
  <c r="J78" i="125"/>
  <c r="J74" i="125"/>
  <c r="J70" i="125"/>
  <c r="J66" i="125"/>
  <c r="J62" i="125"/>
  <c r="J58" i="125"/>
  <c r="J54" i="125"/>
  <c r="J50" i="125"/>
  <c r="J46" i="125"/>
  <c r="J42" i="125"/>
  <c r="J38" i="125"/>
  <c r="J34" i="125"/>
  <c r="J30" i="125"/>
  <c r="J26" i="125"/>
  <c r="J22" i="125"/>
  <c r="J18" i="125"/>
  <c r="J14" i="125"/>
  <c r="J10" i="125"/>
  <c r="J85" i="125"/>
  <c r="J81" i="125"/>
  <c r="J77" i="125"/>
  <c r="J73" i="125"/>
  <c r="J69" i="125"/>
  <c r="J65" i="125"/>
  <c r="J61" i="125"/>
  <c r="J57" i="125"/>
  <c r="J53" i="125"/>
  <c r="J49" i="125"/>
  <c r="J45" i="125"/>
  <c r="J41" i="125"/>
  <c r="J37" i="125"/>
  <c r="J33" i="125"/>
  <c r="J29" i="125"/>
  <c r="J25" i="125"/>
  <c r="J21" i="125"/>
  <c r="J17" i="125"/>
  <c r="J13" i="125"/>
  <c r="J9" i="125"/>
  <c r="J75" i="125"/>
  <c r="J68" i="125"/>
  <c r="J43" i="125"/>
  <c r="J36" i="125"/>
  <c r="J11" i="125"/>
  <c r="J67" i="125"/>
  <c r="J60" i="125"/>
  <c r="J35" i="125"/>
  <c r="J28" i="125"/>
  <c r="J79" i="125"/>
  <c r="J72" i="125"/>
  <c r="J47" i="125"/>
  <c r="J40" i="125"/>
  <c r="J15" i="125"/>
  <c r="J8" i="125"/>
  <c r="J83" i="125"/>
  <c r="J76" i="125"/>
  <c r="J51" i="125"/>
  <c r="J44" i="125"/>
  <c r="J19" i="125"/>
  <c r="J12" i="125"/>
  <c r="J64" i="125"/>
  <c r="J39" i="125"/>
  <c r="J63" i="125"/>
  <c r="J24" i="125"/>
  <c r="J48" i="125"/>
  <c r="J23" i="125"/>
  <c r="J20" i="125"/>
  <c r="J59" i="125"/>
  <c r="J56" i="125"/>
  <c r="J16" i="125"/>
  <c r="J80" i="125"/>
  <c r="J52" i="125"/>
  <c r="J7" i="125"/>
  <c r="J84" i="125"/>
  <c r="J71" i="125"/>
  <c r="J32" i="125"/>
  <c r="J31" i="125"/>
  <c r="J27" i="125"/>
  <c r="J55" i="125"/>
  <c r="F7" i="125"/>
  <c r="F58" i="125"/>
  <c r="F50" i="125"/>
  <c r="F65" i="125"/>
  <c r="F33" i="125"/>
  <c r="F84" i="125"/>
  <c r="F52" i="125"/>
  <c r="F20" i="125"/>
  <c r="F59" i="125"/>
  <c r="F27" i="125"/>
  <c r="F42" i="125"/>
  <c r="F26" i="125"/>
  <c r="F38" i="125"/>
  <c r="F34" i="125"/>
  <c r="F61" i="125"/>
  <c r="F29" i="125"/>
  <c r="F80" i="125"/>
  <c r="F48" i="125"/>
  <c r="F16" i="125"/>
  <c r="F55" i="125"/>
  <c r="F23" i="125"/>
  <c r="F74" i="125"/>
  <c r="F73" i="125"/>
  <c r="F60" i="125"/>
  <c r="F35" i="125"/>
  <c r="F37" i="125"/>
  <c r="F56" i="125"/>
  <c r="F30" i="125"/>
  <c r="F66" i="125"/>
  <c r="F14" i="125"/>
  <c r="F22" i="125"/>
  <c r="F57" i="125"/>
  <c r="F25" i="125"/>
  <c r="F76" i="125"/>
  <c r="F44" i="125"/>
  <c r="F12" i="125"/>
  <c r="F83" i="125"/>
  <c r="F51" i="125"/>
  <c r="F19" i="125"/>
  <c r="F81" i="125"/>
  <c r="F17" i="125"/>
  <c r="F36" i="125"/>
  <c r="F75" i="125"/>
  <c r="F11" i="125"/>
  <c r="F86" i="125"/>
  <c r="F77" i="125"/>
  <c r="F45" i="125"/>
  <c r="F64" i="125"/>
  <c r="F39" i="125"/>
  <c r="F18" i="125"/>
  <c r="F9" i="125"/>
  <c r="F28" i="125"/>
  <c r="F62" i="125"/>
  <c r="F69" i="125"/>
  <c r="F54" i="125"/>
  <c r="F10" i="125"/>
  <c r="F85" i="125"/>
  <c r="F53" i="125"/>
  <c r="F21" i="125"/>
  <c r="F72" i="125"/>
  <c r="F40" i="125"/>
  <c r="F8" i="125"/>
  <c r="F79" i="125"/>
  <c r="F47" i="125"/>
  <c r="F15" i="125"/>
  <c r="F70" i="125"/>
  <c r="F49" i="125"/>
  <c r="F68" i="125"/>
  <c r="F43" i="125"/>
  <c r="F46" i="125"/>
  <c r="F82" i="125"/>
  <c r="F78" i="125"/>
  <c r="F13" i="125"/>
  <c r="F32" i="125"/>
  <c r="F71" i="125"/>
  <c r="F41" i="125"/>
  <c r="F67" i="125"/>
  <c r="F24" i="125"/>
  <c r="F63" i="125"/>
  <c r="F31" i="125"/>
  <c r="F9" i="124"/>
  <c r="F13" i="124"/>
  <c r="F17" i="124"/>
  <c r="F21" i="124"/>
  <c r="F25" i="124"/>
  <c r="F29" i="124"/>
  <c r="F33" i="124"/>
  <c r="F37" i="124"/>
  <c r="F41" i="124"/>
  <c r="F45" i="124"/>
  <c r="F49" i="124"/>
  <c r="F53" i="124"/>
  <c r="F57" i="124"/>
  <c r="F61" i="124"/>
  <c r="F65" i="124"/>
  <c r="F69" i="124"/>
  <c r="F73" i="124"/>
  <c r="F77" i="124"/>
  <c r="F81" i="124"/>
  <c r="F85" i="124"/>
  <c r="F89" i="124"/>
  <c r="F93" i="124"/>
  <c r="F97" i="124"/>
  <c r="F101" i="124"/>
  <c r="F105" i="124"/>
  <c r="F109" i="124"/>
  <c r="F113" i="124"/>
  <c r="F117" i="124"/>
  <c r="F121" i="124"/>
  <c r="F125" i="124"/>
  <c r="F129" i="124"/>
  <c r="F133" i="124"/>
  <c r="F137" i="124"/>
  <c r="F141" i="124"/>
  <c r="F7" i="124"/>
  <c r="F10" i="124"/>
  <c r="F14" i="124"/>
  <c r="F18" i="124"/>
  <c r="F22" i="124"/>
  <c r="F26" i="124"/>
  <c r="F30" i="124"/>
  <c r="F34" i="124"/>
  <c r="F38" i="124"/>
  <c r="F42" i="124"/>
  <c r="F46" i="124"/>
  <c r="F50" i="124"/>
  <c r="F54" i="124"/>
  <c r="F58" i="124"/>
  <c r="F62" i="124"/>
  <c r="F66" i="124"/>
  <c r="F70" i="124"/>
  <c r="F74" i="124"/>
  <c r="F78" i="124"/>
  <c r="F82" i="124"/>
  <c r="F86" i="124"/>
  <c r="F90" i="124"/>
  <c r="F94" i="124"/>
  <c r="F98" i="124"/>
  <c r="F102" i="124"/>
  <c r="F106" i="124"/>
  <c r="F110" i="124"/>
  <c r="F114" i="124"/>
  <c r="F118" i="124"/>
  <c r="F122" i="124"/>
  <c r="F126" i="124"/>
  <c r="F130" i="124"/>
  <c r="F134" i="124"/>
  <c r="F138" i="124"/>
  <c r="F15" i="124"/>
  <c r="F23" i="124"/>
  <c r="F31" i="124"/>
  <c r="F39" i="124"/>
  <c r="F47" i="124"/>
  <c r="F55" i="124"/>
  <c r="F63" i="124"/>
  <c r="F71" i="124"/>
  <c r="F79" i="124"/>
  <c r="F87" i="124"/>
  <c r="F95" i="124"/>
  <c r="F103" i="124"/>
  <c r="F111" i="124"/>
  <c r="F119" i="124"/>
  <c r="F127" i="124"/>
  <c r="F135" i="124"/>
  <c r="F8" i="124"/>
  <c r="F16" i="124"/>
  <c r="F24" i="124"/>
  <c r="F32" i="124"/>
  <c r="F40" i="124"/>
  <c r="F48" i="124"/>
  <c r="F56" i="124"/>
  <c r="F64" i="124"/>
  <c r="F72" i="124"/>
  <c r="F80" i="124"/>
  <c r="F88" i="124"/>
  <c r="F96" i="124"/>
  <c r="F104" i="124"/>
  <c r="F112" i="124"/>
  <c r="F120" i="124"/>
  <c r="F128" i="124"/>
  <c r="F136" i="124"/>
  <c r="F20" i="124"/>
  <c r="F35" i="124"/>
  <c r="F84" i="124"/>
  <c r="F99" i="124"/>
  <c r="F36" i="124"/>
  <c r="F51" i="124"/>
  <c r="F100" i="124"/>
  <c r="F115" i="124"/>
  <c r="F12" i="124"/>
  <c r="F27" i="124"/>
  <c r="F76" i="124"/>
  <c r="F91" i="124"/>
  <c r="F140" i="124"/>
  <c r="F19" i="124"/>
  <c r="F68" i="124"/>
  <c r="F83" i="124"/>
  <c r="F132" i="124"/>
  <c r="F11" i="124"/>
  <c r="F60" i="124"/>
  <c r="F139" i="124"/>
  <c r="F67" i="124"/>
  <c r="F116" i="124"/>
  <c r="F43" i="124"/>
  <c r="F92" i="124"/>
  <c r="F52" i="124"/>
  <c r="F107" i="124"/>
  <c r="F59" i="124"/>
  <c r="F131" i="124"/>
  <c r="F75" i="124"/>
  <c r="F28" i="124"/>
  <c r="F108" i="124"/>
  <c r="F123" i="124"/>
  <c r="F44" i="124"/>
  <c r="F124" i="124"/>
  <c r="G37" i="125"/>
  <c r="G56" i="125"/>
  <c r="G24" i="125"/>
  <c r="M24" i="125" s="1"/>
  <c r="G29" i="125"/>
  <c r="G71" i="125"/>
  <c r="G39" i="125"/>
  <c r="G86" i="125"/>
  <c r="M86" i="125" s="1"/>
  <c r="G54" i="125"/>
  <c r="G22" i="125"/>
  <c r="G9" i="125"/>
  <c r="G84" i="125"/>
  <c r="M84" i="125" s="1"/>
  <c r="G52" i="125"/>
  <c r="G20" i="125"/>
  <c r="G17" i="125"/>
  <c r="G67" i="125"/>
  <c r="G35" i="125"/>
  <c r="G50" i="125"/>
  <c r="G18" i="125"/>
  <c r="G32" i="125"/>
  <c r="G47" i="125"/>
  <c r="G62" i="125"/>
  <c r="G80" i="125"/>
  <c r="G48" i="125"/>
  <c r="M48" i="125" s="1"/>
  <c r="G16" i="125"/>
  <c r="G65" i="125"/>
  <c r="G63" i="125"/>
  <c r="G31" i="125"/>
  <c r="G73" i="125"/>
  <c r="G78" i="125"/>
  <c r="G46" i="125"/>
  <c r="G14" i="125"/>
  <c r="M14" i="125" s="1"/>
  <c r="G40" i="125"/>
  <c r="G25" i="125"/>
  <c r="G23" i="125"/>
  <c r="G70" i="125"/>
  <c r="G68" i="125"/>
  <c r="G51" i="125"/>
  <c r="G69" i="125"/>
  <c r="G34" i="125"/>
  <c r="G81" i="125"/>
  <c r="G77" i="125"/>
  <c r="G15" i="125"/>
  <c r="G30" i="125"/>
  <c r="G76" i="125"/>
  <c r="G44" i="125"/>
  <c r="G12" i="125"/>
  <c r="G49" i="125"/>
  <c r="G59" i="125"/>
  <c r="G27" i="125"/>
  <c r="G41" i="125"/>
  <c r="G74" i="125"/>
  <c r="G42" i="125"/>
  <c r="G10" i="125"/>
  <c r="G72" i="125"/>
  <c r="G8" i="125"/>
  <c r="G55" i="125"/>
  <c r="G13" i="125"/>
  <c r="G38" i="125"/>
  <c r="G36" i="125"/>
  <c r="G83" i="125"/>
  <c r="G19" i="125"/>
  <c r="M19" i="125" s="1"/>
  <c r="G66" i="125"/>
  <c r="G85" i="125"/>
  <c r="M85" i="125" s="1"/>
  <c r="G64" i="125"/>
  <c r="G79" i="125"/>
  <c r="G45" i="125"/>
  <c r="M45" i="125" s="1"/>
  <c r="G61" i="125"/>
  <c r="G57" i="125"/>
  <c r="G58" i="125"/>
  <c r="G60" i="125"/>
  <c r="G26" i="125"/>
  <c r="G28" i="125"/>
  <c r="G33" i="125"/>
  <c r="G53" i="125"/>
  <c r="G75" i="125"/>
  <c r="G43" i="125"/>
  <c r="G11" i="125"/>
  <c r="G21" i="125"/>
  <c r="H139" i="124"/>
  <c r="H131" i="124"/>
  <c r="H123" i="124"/>
  <c r="H115" i="124"/>
  <c r="H107" i="124"/>
  <c r="H99" i="124"/>
  <c r="H91" i="124"/>
  <c r="H83" i="124"/>
  <c r="H75" i="124"/>
  <c r="H67" i="124"/>
  <c r="H59" i="124"/>
  <c r="H51" i="124"/>
  <c r="H43" i="124"/>
  <c r="H35" i="124"/>
  <c r="H27" i="124"/>
  <c r="H19" i="124"/>
  <c r="H11" i="124"/>
  <c r="H138" i="124"/>
  <c r="H130" i="124"/>
  <c r="H122" i="124"/>
  <c r="H114" i="124"/>
  <c r="H106" i="124"/>
  <c r="H98" i="124"/>
  <c r="H90" i="124"/>
  <c r="H82" i="124"/>
  <c r="H74" i="124"/>
  <c r="H66" i="124"/>
  <c r="H58" i="124"/>
  <c r="H50" i="124"/>
  <c r="H42" i="124"/>
  <c r="H34" i="124"/>
  <c r="H26" i="124"/>
  <c r="H18" i="124"/>
  <c r="H10" i="124"/>
  <c r="H137" i="124"/>
  <c r="H129" i="124"/>
  <c r="H121" i="124"/>
  <c r="H113" i="124"/>
  <c r="H105" i="124"/>
  <c r="H97" i="124"/>
  <c r="H89" i="124"/>
  <c r="H81" i="124"/>
  <c r="H73" i="124"/>
  <c r="H65" i="124"/>
  <c r="H57" i="124"/>
  <c r="H49" i="124"/>
  <c r="H41" i="124"/>
  <c r="H33" i="124"/>
  <c r="H25" i="124"/>
  <c r="H17" i="124"/>
  <c r="H9" i="124"/>
  <c r="H136" i="124"/>
  <c r="H128" i="124"/>
  <c r="H120" i="124"/>
  <c r="H112" i="124"/>
  <c r="H104" i="124"/>
  <c r="H96" i="124"/>
  <c r="H88" i="124"/>
  <c r="H80" i="124"/>
  <c r="H72" i="124"/>
  <c r="H64" i="124"/>
  <c r="H56" i="124"/>
  <c r="H48" i="124"/>
  <c r="H40" i="124"/>
  <c r="H32" i="124"/>
  <c r="H24" i="124"/>
  <c r="H16" i="124"/>
  <c r="H8" i="124"/>
  <c r="H135" i="124"/>
  <c r="H119" i="124"/>
  <c r="H103" i="124"/>
  <c r="H87" i="124"/>
  <c r="H71" i="124"/>
  <c r="H55" i="124"/>
  <c r="H39" i="124"/>
  <c r="H23" i="124"/>
  <c r="H7" i="124"/>
  <c r="H133" i="124"/>
  <c r="H117" i="124"/>
  <c r="H101" i="124"/>
  <c r="H85" i="124"/>
  <c r="H69" i="124"/>
  <c r="H53" i="124"/>
  <c r="H37" i="124"/>
  <c r="H21" i="124"/>
  <c r="H132" i="124"/>
  <c r="H116" i="124"/>
  <c r="H100" i="124"/>
  <c r="H84" i="124"/>
  <c r="H68" i="124"/>
  <c r="H52" i="124"/>
  <c r="H36" i="124"/>
  <c r="H20" i="124"/>
  <c r="H134" i="124"/>
  <c r="H109" i="124"/>
  <c r="H79" i="124"/>
  <c r="H60" i="124"/>
  <c r="H30" i="124"/>
  <c r="H126" i="124"/>
  <c r="H102" i="124"/>
  <c r="H77" i="124"/>
  <c r="H47" i="124"/>
  <c r="H28" i="124"/>
  <c r="H125" i="124"/>
  <c r="H95" i="124"/>
  <c r="H76" i="124"/>
  <c r="H46" i="124"/>
  <c r="H22" i="124"/>
  <c r="H141" i="124"/>
  <c r="H111" i="124"/>
  <c r="H92" i="124"/>
  <c r="H62" i="124"/>
  <c r="H38" i="124"/>
  <c r="H13" i="124"/>
  <c r="H108" i="124"/>
  <c r="H54" i="124"/>
  <c r="H94" i="124"/>
  <c r="H45" i="124"/>
  <c r="H93" i="124"/>
  <c r="H44" i="124"/>
  <c r="H78" i="124"/>
  <c r="H12" i="124"/>
  <c r="H70" i="124"/>
  <c r="H127" i="124"/>
  <c r="H140" i="124"/>
  <c r="H63" i="124"/>
  <c r="H61" i="124"/>
  <c r="H86" i="124"/>
  <c r="H31" i="124"/>
  <c r="H29" i="124"/>
  <c r="H15" i="124"/>
  <c r="H14" i="124"/>
  <c r="H124" i="124"/>
  <c r="H118" i="124"/>
  <c r="H110" i="124"/>
  <c r="G40" i="124"/>
  <c r="K40" i="124" s="1"/>
  <c r="G114" i="124"/>
  <c r="G82" i="124"/>
  <c r="G50" i="124"/>
  <c r="G18" i="124"/>
  <c r="G60" i="124"/>
  <c r="G32" i="124"/>
  <c r="G117" i="124"/>
  <c r="G85" i="124"/>
  <c r="G53" i="124"/>
  <c r="G21" i="124"/>
  <c r="G64" i="124"/>
  <c r="G131" i="124"/>
  <c r="G99" i="124"/>
  <c r="G67" i="124"/>
  <c r="G35" i="124"/>
  <c r="G120" i="124"/>
  <c r="G20" i="124"/>
  <c r="G110" i="124"/>
  <c r="G78" i="124"/>
  <c r="G46" i="124"/>
  <c r="G14" i="124"/>
  <c r="G44" i="124"/>
  <c r="G16" i="124"/>
  <c r="G113" i="124"/>
  <c r="G81" i="124"/>
  <c r="G49" i="124"/>
  <c r="G17" i="124"/>
  <c r="G48" i="124"/>
  <c r="G127" i="124"/>
  <c r="G95" i="124"/>
  <c r="G63" i="124"/>
  <c r="G31" i="124"/>
  <c r="G8" i="124"/>
  <c r="G26" i="124"/>
  <c r="G125" i="124"/>
  <c r="G29" i="124"/>
  <c r="G75" i="124"/>
  <c r="G118" i="124"/>
  <c r="G54" i="124"/>
  <c r="G56" i="124"/>
  <c r="G25" i="124"/>
  <c r="G103" i="124"/>
  <c r="G7" i="124"/>
  <c r="G138" i="124"/>
  <c r="G106" i="124"/>
  <c r="G74" i="124"/>
  <c r="G42" i="124"/>
  <c r="G10" i="124"/>
  <c r="G28" i="124"/>
  <c r="G141" i="124"/>
  <c r="G109" i="124"/>
  <c r="G77" i="124"/>
  <c r="G45" i="124"/>
  <c r="G13" i="124"/>
  <c r="G36" i="124"/>
  <c r="G123" i="124"/>
  <c r="G91" i="124"/>
  <c r="K91" i="124" s="1"/>
  <c r="G59" i="124"/>
  <c r="G27" i="124"/>
  <c r="G108" i="124"/>
  <c r="G130" i="124"/>
  <c r="G66" i="124"/>
  <c r="G112" i="124"/>
  <c r="G104" i="124"/>
  <c r="K104" i="124" s="1"/>
  <c r="G101" i="124"/>
  <c r="G37" i="124"/>
  <c r="G12" i="124"/>
  <c r="G83" i="124"/>
  <c r="G19" i="124"/>
  <c r="K19" i="124" s="1"/>
  <c r="G88" i="124"/>
  <c r="G94" i="124"/>
  <c r="G30" i="124"/>
  <c r="G84" i="124"/>
  <c r="K84" i="124" s="1"/>
  <c r="G97" i="124"/>
  <c r="G33" i="124"/>
  <c r="G116" i="124"/>
  <c r="G79" i="124"/>
  <c r="G15" i="124"/>
  <c r="G72" i="124"/>
  <c r="G58" i="124"/>
  <c r="G68" i="124"/>
  <c r="G93" i="124"/>
  <c r="G96" i="124"/>
  <c r="G107" i="124"/>
  <c r="G11" i="124"/>
  <c r="G52" i="124"/>
  <c r="G22" i="124"/>
  <c r="G121" i="124"/>
  <c r="G57" i="124"/>
  <c r="G135" i="124"/>
  <c r="G71" i="124"/>
  <c r="G128" i="124"/>
  <c r="G134" i="124"/>
  <c r="G102" i="124"/>
  <c r="G70" i="124"/>
  <c r="G38" i="124"/>
  <c r="G124" i="124"/>
  <c r="G132" i="124"/>
  <c r="G137" i="124"/>
  <c r="G105" i="124"/>
  <c r="G73" i="124"/>
  <c r="G41" i="124"/>
  <c r="G9" i="124"/>
  <c r="G24" i="124"/>
  <c r="G119" i="124"/>
  <c r="G87" i="124"/>
  <c r="G55" i="124"/>
  <c r="K55" i="124" s="1"/>
  <c r="G23" i="124"/>
  <c r="K23" i="124" s="1"/>
  <c r="G98" i="124"/>
  <c r="K98" i="124" s="1"/>
  <c r="G34" i="124"/>
  <c r="G133" i="124"/>
  <c r="G69" i="124"/>
  <c r="G136" i="124"/>
  <c r="G115" i="124"/>
  <c r="G51" i="124"/>
  <c r="G126" i="124"/>
  <c r="G62" i="124"/>
  <c r="G100" i="124"/>
  <c r="G129" i="124"/>
  <c r="G65" i="124"/>
  <c r="G140" i="124"/>
  <c r="G111" i="124"/>
  <c r="G47" i="124"/>
  <c r="G122" i="124"/>
  <c r="G90" i="124"/>
  <c r="K90" i="124" s="1"/>
  <c r="G92" i="124"/>
  <c r="G61" i="124"/>
  <c r="K61" i="124" s="1"/>
  <c r="G139" i="124"/>
  <c r="G43" i="124"/>
  <c r="G86" i="124"/>
  <c r="G76" i="124"/>
  <c r="G89" i="124"/>
  <c r="G80" i="124"/>
  <c r="G39" i="124"/>
  <c r="D126" i="86"/>
  <c r="D127" i="124" s="1"/>
  <c r="D134" i="86"/>
  <c r="D135" i="124" s="1"/>
  <c r="D119" i="86"/>
  <c r="D120" i="124" s="1"/>
  <c r="D127" i="86"/>
  <c r="D128" i="124" s="1"/>
  <c r="D135" i="86"/>
  <c r="D136" i="124" s="1"/>
  <c r="D120" i="86"/>
  <c r="D121" i="124" s="1"/>
  <c r="D128" i="86"/>
  <c r="D129" i="124" s="1"/>
  <c r="D136" i="86"/>
  <c r="D137" i="124" s="1"/>
  <c r="D121" i="86"/>
  <c r="D122" i="124" s="1"/>
  <c r="D129" i="86"/>
  <c r="D130" i="124" s="1"/>
  <c r="D137" i="86"/>
  <c r="D138" i="124" s="1"/>
  <c r="D124" i="86"/>
  <c r="D125" i="124" s="1"/>
  <c r="D133" i="86"/>
  <c r="D134" i="124" s="1"/>
  <c r="D122" i="86"/>
  <c r="D123" i="124" s="1"/>
  <c r="D130" i="86"/>
  <c r="D131" i="124" s="1"/>
  <c r="D138" i="86"/>
  <c r="D139" i="124" s="1"/>
  <c r="D140" i="86"/>
  <c r="D141" i="124" s="1"/>
  <c r="D123" i="86"/>
  <c r="D124" i="124" s="1"/>
  <c r="D131" i="86"/>
  <c r="D132" i="124" s="1"/>
  <c r="D139" i="86"/>
  <c r="D140" i="124" s="1"/>
  <c r="D132" i="86"/>
  <c r="D133" i="124" s="1"/>
  <c r="D125" i="86"/>
  <c r="D126" i="124" s="1"/>
  <c r="F100" i="86"/>
  <c r="F110" i="86"/>
  <c r="F104" i="86"/>
  <c r="F111" i="86"/>
  <c r="F103" i="86"/>
  <c r="F108" i="86"/>
  <c r="F115" i="86"/>
  <c r="F113" i="86"/>
  <c r="F102" i="86"/>
  <c r="F101" i="86"/>
  <c r="F109" i="86"/>
  <c r="F106" i="86"/>
  <c r="F112" i="86"/>
  <c r="F117" i="86"/>
  <c r="F105" i="86"/>
  <c r="F114" i="86"/>
  <c r="F116" i="86"/>
  <c r="F98" i="86"/>
  <c r="F107" i="86"/>
  <c r="F99" i="86"/>
  <c r="Q8" i="120"/>
  <c r="P8" i="120"/>
  <c r="H15" i="122"/>
  <c r="H14" i="122"/>
  <c r="D13" i="108"/>
  <c r="D14" i="108" s="1"/>
  <c r="D15" i="108" s="1"/>
  <c r="D16" i="108" s="1"/>
  <c r="H24" i="108"/>
  <c r="H25" i="108" s="1"/>
  <c r="H26" i="108" s="1"/>
  <c r="H27" i="108" s="1"/>
  <c r="H35" i="99"/>
  <c r="H36" i="99" s="1"/>
  <c r="H37" i="99" s="1"/>
  <c r="H38" i="99" s="1"/>
  <c r="N36" i="122"/>
  <c r="E35" i="108"/>
  <c r="E36" i="108" s="1"/>
  <c r="E37" i="108" s="1"/>
  <c r="E38" i="108" s="1"/>
  <c r="G24" i="99"/>
  <c r="G25" i="99" s="1"/>
  <c r="G26" i="99" s="1"/>
  <c r="G27" i="99" s="1"/>
  <c r="I13" i="108"/>
  <c r="I14" i="108" s="1"/>
  <c r="I15" i="108" s="1"/>
  <c r="I16" i="108" s="1"/>
  <c r="G24" i="108"/>
  <c r="G25" i="108" s="1"/>
  <c r="G26" i="108" s="1"/>
  <c r="G27" i="108" s="1"/>
  <c r="I13" i="99"/>
  <c r="I14" i="99" s="1"/>
  <c r="I15" i="99" s="1"/>
  <c r="I16" i="99" s="1"/>
  <c r="J13" i="99"/>
  <c r="J14" i="99" s="1"/>
  <c r="J15" i="99" s="1"/>
  <c r="J16" i="99" s="1"/>
  <c r="H24" i="99"/>
  <c r="H25" i="99" s="1"/>
  <c r="H26" i="99" s="1"/>
  <c r="H27" i="99" s="1"/>
  <c r="D35" i="108"/>
  <c r="D36" i="108" s="1"/>
  <c r="D37" i="108" s="1"/>
  <c r="D38" i="108" s="1"/>
  <c r="J24" i="108"/>
  <c r="J25" i="108" s="1"/>
  <c r="J26" i="108" s="1"/>
  <c r="J27" i="108" s="1"/>
  <c r="E13" i="108"/>
  <c r="E14" i="108" s="1"/>
  <c r="E15" i="108" s="1"/>
  <c r="E16" i="108" s="1"/>
  <c r="H13" i="108"/>
  <c r="H14" i="108" s="1"/>
  <c r="H15" i="108" s="1"/>
  <c r="H16" i="108" s="1"/>
  <c r="K13" i="108"/>
  <c r="K14" i="108" s="1"/>
  <c r="K15" i="108" s="1"/>
  <c r="K16" i="108" s="1"/>
  <c r="J35" i="99"/>
  <c r="J36" i="99" s="1"/>
  <c r="J37" i="99" s="1"/>
  <c r="J38" i="99" s="1"/>
  <c r="J24" i="99"/>
  <c r="J25" i="99" s="1"/>
  <c r="J26" i="99" s="1"/>
  <c r="J27" i="99" s="1"/>
  <c r="E13" i="99"/>
  <c r="E14" i="99" s="1"/>
  <c r="E15" i="99" s="1"/>
  <c r="E16" i="99" s="1"/>
  <c r="F13" i="99"/>
  <c r="F14" i="99" s="1"/>
  <c r="F15" i="99" s="1"/>
  <c r="F16" i="99" s="1"/>
  <c r="D13" i="99"/>
  <c r="D14" i="99" s="1"/>
  <c r="D15" i="99" s="1"/>
  <c r="D16" i="99" s="1"/>
  <c r="I35" i="108"/>
  <c r="I36" i="108" s="1"/>
  <c r="I37" i="108" s="1"/>
  <c r="I38" i="108" s="1"/>
  <c r="G35" i="99"/>
  <c r="G36" i="99" s="1"/>
  <c r="G37" i="99" s="1"/>
  <c r="G38" i="99" s="1"/>
  <c r="F24" i="99"/>
  <c r="F25" i="99" s="1"/>
  <c r="F26" i="99" s="1"/>
  <c r="F27" i="99" s="1"/>
  <c r="F35" i="99"/>
  <c r="F36" i="99" s="1"/>
  <c r="F37" i="99" s="1"/>
  <c r="F38" i="99" s="1"/>
  <c r="K24" i="99"/>
  <c r="K25" i="99" s="1"/>
  <c r="K26" i="99" s="1"/>
  <c r="K27" i="99" s="1"/>
  <c r="H13" i="99"/>
  <c r="H14" i="99" s="1"/>
  <c r="H15" i="99" s="1"/>
  <c r="H16" i="99" s="1"/>
  <c r="H35" i="108"/>
  <c r="H36" i="108" s="1"/>
  <c r="H37" i="108" s="1"/>
  <c r="H38" i="108" s="1"/>
  <c r="F24" i="108"/>
  <c r="F25" i="108" s="1"/>
  <c r="F26" i="108" s="1"/>
  <c r="F27" i="108" s="1"/>
  <c r="K24" i="108"/>
  <c r="K25" i="108" s="1"/>
  <c r="K26" i="108" s="1"/>
  <c r="K27" i="108" s="1"/>
  <c r="G13" i="108"/>
  <c r="G14" i="108" s="1"/>
  <c r="G15" i="108" s="1"/>
  <c r="G16" i="108" s="1"/>
  <c r="D35" i="99"/>
  <c r="D36" i="99" s="1"/>
  <c r="D37" i="99" s="1"/>
  <c r="D38" i="99" s="1"/>
  <c r="D24" i="108"/>
  <c r="D25" i="108" s="1"/>
  <c r="D26" i="108" s="1"/>
  <c r="D27" i="108" s="1"/>
  <c r="Q7" i="105"/>
  <c r="P7" i="105"/>
  <c r="Q9" i="105"/>
  <c r="P9" i="105"/>
  <c r="P7" i="120"/>
  <c r="Q8" i="105"/>
  <c r="Q7" i="120"/>
  <c r="M40" i="122"/>
  <c r="H16" i="122" s="1"/>
  <c r="M37" i="122"/>
  <c r="M36" i="122"/>
  <c r="K76" i="124" l="1"/>
  <c r="K59" i="124"/>
  <c r="K66" i="124"/>
  <c r="K73" i="124"/>
  <c r="K9" i="124"/>
  <c r="M74" i="125"/>
  <c r="M31" i="125"/>
  <c r="M32" i="125"/>
  <c r="M54" i="125"/>
  <c r="M83" i="125"/>
  <c r="M76" i="125"/>
  <c r="M41" i="125"/>
  <c r="M13" i="125"/>
  <c r="M25" i="125"/>
  <c r="M28" i="125"/>
  <c r="M59" i="125"/>
  <c r="M81" i="125"/>
  <c r="M40" i="125"/>
  <c r="M35" i="125"/>
  <c r="M8" i="125"/>
  <c r="M49" i="125"/>
  <c r="M60" i="125"/>
  <c r="M72" i="125"/>
  <c r="M39" i="125"/>
  <c r="M26" i="125"/>
  <c r="M58" i="125"/>
  <c r="M18" i="125"/>
  <c r="M17" i="125"/>
  <c r="M63" i="125"/>
  <c r="M9" i="125"/>
  <c r="M66" i="125"/>
  <c r="M71" i="125"/>
  <c r="M57" i="125"/>
  <c r="G89" i="125"/>
  <c r="M89" i="125" s="1"/>
  <c r="G91" i="125"/>
  <c r="M91" i="125" s="1"/>
  <c r="M30" i="125"/>
  <c r="M67" i="125"/>
  <c r="M87" i="125"/>
  <c r="M88" i="125"/>
  <c r="M29" i="125"/>
  <c r="O88" i="125"/>
  <c r="M33" i="125"/>
  <c r="M27" i="125"/>
  <c r="M77" i="125"/>
  <c r="M50" i="125"/>
  <c r="M16" i="125"/>
  <c r="G92" i="125"/>
  <c r="M92" i="125" s="1"/>
  <c r="G90" i="125"/>
  <c r="M90" i="125" s="1"/>
  <c r="K34" i="124"/>
  <c r="K12" i="124"/>
  <c r="K11" i="124"/>
  <c r="K89" i="124"/>
  <c r="K96" i="124"/>
  <c r="K27" i="124"/>
  <c r="O91" i="125"/>
  <c r="I90" i="125"/>
  <c r="O90" i="125" s="1"/>
  <c r="I7" i="125"/>
  <c r="O7" i="125" s="1"/>
  <c r="O105" i="125"/>
  <c r="O89" i="125"/>
  <c r="O103" i="125"/>
  <c r="O106" i="125"/>
  <c r="O104" i="125"/>
  <c r="O87" i="125"/>
  <c r="O85" i="125"/>
  <c r="O86" i="125"/>
  <c r="I92" i="125"/>
  <c r="O92" i="125" s="1"/>
  <c r="K87" i="125"/>
  <c r="K92" i="125"/>
  <c r="K88" i="125"/>
  <c r="K89" i="125"/>
  <c r="K91" i="125"/>
  <c r="K90" i="125"/>
  <c r="K93" i="124"/>
  <c r="K103" i="124"/>
  <c r="K82" i="124"/>
  <c r="K45" i="124"/>
  <c r="K16" i="124"/>
  <c r="M56" i="125"/>
  <c r="M12" i="125"/>
  <c r="M51" i="125"/>
  <c r="I9" i="125"/>
  <c r="O9" i="125" s="1"/>
  <c r="K51" i="124"/>
  <c r="K47" i="124"/>
  <c r="K49" i="124"/>
  <c r="K56" i="124"/>
  <c r="K60" i="124"/>
  <c r="K105" i="124"/>
  <c r="K29" i="124"/>
  <c r="K48" i="124"/>
  <c r="K18" i="124"/>
  <c r="K53" i="124"/>
  <c r="K30" i="124"/>
  <c r="K92" i="124"/>
  <c r="K41" i="124"/>
  <c r="K13" i="124"/>
  <c r="K77" i="124"/>
  <c r="K72" i="124"/>
  <c r="K15" i="124"/>
  <c r="K54" i="124"/>
  <c r="K22" i="124"/>
  <c r="K36" i="124"/>
  <c r="K37" i="124"/>
  <c r="K68" i="124"/>
  <c r="K101" i="124"/>
  <c r="K100" i="124"/>
  <c r="K97" i="124"/>
  <c r="K80" i="124"/>
  <c r="K75" i="124"/>
  <c r="M78" i="125"/>
  <c r="K81" i="124"/>
  <c r="K85" i="124"/>
  <c r="K86" i="124"/>
  <c r="K79" i="124"/>
  <c r="M79" i="125"/>
  <c r="M82" i="125"/>
  <c r="K88" i="124"/>
  <c r="K74" i="124"/>
  <c r="K57" i="124"/>
  <c r="M70" i="125"/>
  <c r="K65" i="124"/>
  <c r="K69" i="124"/>
  <c r="K58" i="124"/>
  <c r="M44" i="125"/>
  <c r="M69" i="125"/>
  <c r="M62" i="125"/>
  <c r="M52" i="125"/>
  <c r="M47" i="125"/>
  <c r="K52" i="124"/>
  <c r="M43" i="125"/>
  <c r="K20" i="124"/>
  <c r="K26" i="124"/>
  <c r="M21" i="125"/>
  <c r="M10" i="125"/>
  <c r="K8" i="124"/>
  <c r="K62" i="124"/>
  <c r="K14" i="124"/>
  <c r="K94" i="124"/>
  <c r="K64" i="124"/>
  <c r="K50" i="124"/>
  <c r="K43" i="124"/>
  <c r="O12" i="125"/>
  <c r="O18" i="125"/>
  <c r="O41" i="125"/>
  <c r="O73" i="125"/>
  <c r="O93" i="125"/>
  <c r="K61" i="125"/>
  <c r="K18" i="125"/>
  <c r="K25" i="125"/>
  <c r="K48" i="125"/>
  <c r="K84" i="125"/>
  <c r="K83" i="125"/>
  <c r="K64" i="125"/>
  <c r="K13" i="125"/>
  <c r="K70" i="125"/>
  <c r="O40" i="125"/>
  <c r="O38" i="125"/>
  <c r="O28" i="125"/>
  <c r="K33" i="124"/>
  <c r="O30" i="125"/>
  <c r="O59" i="125"/>
  <c r="O66" i="125"/>
  <c r="O48" i="125"/>
  <c r="O31" i="125"/>
  <c r="O17" i="125"/>
  <c r="O49" i="125"/>
  <c r="O81" i="125"/>
  <c r="O101" i="125"/>
  <c r="K38" i="125"/>
  <c r="K76" i="125"/>
  <c r="K71" i="125"/>
  <c r="K14" i="125"/>
  <c r="K65" i="125"/>
  <c r="K41" i="125"/>
  <c r="K57" i="125"/>
  <c r="K77" i="125"/>
  <c r="K16" i="125"/>
  <c r="K87" i="124"/>
  <c r="O11" i="125"/>
  <c r="O32" i="125"/>
  <c r="O50" i="125"/>
  <c r="O21" i="125"/>
  <c r="O53" i="125"/>
  <c r="O94" i="125"/>
  <c r="O99" i="125"/>
  <c r="K78" i="125"/>
  <c r="O79" i="125"/>
  <c r="O36" i="125"/>
  <c r="O39" i="125"/>
  <c r="O60" i="125"/>
  <c r="K83" i="124"/>
  <c r="O47" i="125"/>
  <c r="K44" i="124"/>
  <c r="K32" i="124"/>
  <c r="O15" i="125"/>
  <c r="O72" i="125"/>
  <c r="O23" i="125"/>
  <c r="N103" i="125"/>
  <c r="K103" i="125"/>
  <c r="N99" i="125"/>
  <c r="K99" i="125"/>
  <c r="K47" i="125"/>
  <c r="M11" i="125"/>
  <c r="M64" i="125"/>
  <c r="M38" i="125"/>
  <c r="M42" i="125"/>
  <c r="M65" i="125"/>
  <c r="M20" i="125"/>
  <c r="G7" i="125"/>
  <c r="M7" i="125" s="1"/>
  <c r="O70" i="125"/>
  <c r="O34" i="125"/>
  <c r="I84" i="125"/>
  <c r="O84" i="125" s="1"/>
  <c r="O51" i="125"/>
  <c r="O26" i="125"/>
  <c r="O35" i="125"/>
  <c r="O42" i="125"/>
  <c r="O24" i="125"/>
  <c r="O13" i="125"/>
  <c r="O45" i="125"/>
  <c r="O77" i="125"/>
  <c r="O96" i="125"/>
  <c r="O97" i="125"/>
  <c r="K93" i="125"/>
  <c r="N93" i="125"/>
  <c r="K12" i="125"/>
  <c r="K43" i="125"/>
  <c r="K75" i="125"/>
  <c r="K68" i="125"/>
  <c r="K9" i="125"/>
  <c r="K94" i="125"/>
  <c r="N94" i="125"/>
  <c r="K52" i="125"/>
  <c r="K45" i="125"/>
  <c r="K80" i="125"/>
  <c r="K50" i="125"/>
  <c r="O54" i="125"/>
  <c r="O55" i="125"/>
  <c r="K46" i="125"/>
  <c r="K54" i="125"/>
  <c r="K32" i="125"/>
  <c r="N102" i="125"/>
  <c r="K102" i="125"/>
  <c r="K73" i="125"/>
  <c r="K24" i="125"/>
  <c r="K15" i="125"/>
  <c r="K30" i="125"/>
  <c r="K36" i="125"/>
  <c r="M15" i="125"/>
  <c r="M46" i="125"/>
  <c r="M80" i="125"/>
  <c r="O20" i="125"/>
  <c r="O62" i="125"/>
  <c r="O14" i="125"/>
  <c r="O58" i="125"/>
  <c r="O67" i="125"/>
  <c r="O74" i="125"/>
  <c r="O56" i="125"/>
  <c r="O25" i="125"/>
  <c r="O57" i="125"/>
  <c r="O98" i="125"/>
  <c r="K44" i="125"/>
  <c r="K74" i="125"/>
  <c r="K86" i="125"/>
  <c r="K37" i="125"/>
  <c r="K85" i="125"/>
  <c r="K29" i="125"/>
  <c r="K42" i="125"/>
  <c r="K22" i="125"/>
  <c r="K53" i="125"/>
  <c r="K31" i="125"/>
  <c r="K35" i="125"/>
  <c r="N100" i="125"/>
  <c r="K100" i="125"/>
  <c r="K55" i="125"/>
  <c r="O46" i="125"/>
  <c r="M75" i="125"/>
  <c r="M53" i="125"/>
  <c r="I8" i="125"/>
  <c r="O8" i="125" s="1"/>
  <c r="O43" i="125"/>
  <c r="O75" i="125"/>
  <c r="O27" i="125"/>
  <c r="O64" i="125"/>
  <c r="O80" i="125"/>
  <c r="O63" i="125"/>
  <c r="O29" i="125"/>
  <c r="O61" i="125"/>
  <c r="O100" i="125"/>
  <c r="N104" i="125"/>
  <c r="K104" i="125"/>
  <c r="K66" i="125"/>
  <c r="K33" i="125"/>
  <c r="K69" i="125"/>
  <c r="K98" i="125"/>
  <c r="N98" i="125"/>
  <c r="N97" i="125"/>
  <c r="K97" i="125"/>
  <c r="N106" i="125"/>
  <c r="K106" i="125"/>
  <c r="K23" i="125"/>
  <c r="K59" i="125"/>
  <c r="K56" i="125"/>
  <c r="K34" i="125"/>
  <c r="K17" i="125"/>
  <c r="K101" i="125"/>
  <c r="N101" i="125"/>
  <c r="K39" i="125"/>
  <c r="M61" i="125"/>
  <c r="M36" i="125"/>
  <c r="M23" i="125"/>
  <c r="M73" i="125"/>
  <c r="M22" i="125"/>
  <c r="O68" i="125"/>
  <c r="O19" i="125"/>
  <c r="O83" i="125"/>
  <c r="O52" i="125"/>
  <c r="O71" i="125"/>
  <c r="O10" i="125"/>
  <c r="O82" i="125"/>
  <c r="O33" i="125"/>
  <c r="O65" i="125"/>
  <c r="O102" i="125"/>
  <c r="O95" i="125"/>
  <c r="K21" i="125"/>
  <c r="K82" i="125"/>
  <c r="N105" i="125"/>
  <c r="K105" i="125"/>
  <c r="K10" i="125"/>
  <c r="K19" i="125"/>
  <c r="K40" i="125"/>
  <c r="K26" i="125"/>
  <c r="K51" i="125"/>
  <c r="K28" i="125"/>
  <c r="K79" i="125"/>
  <c r="K49" i="125"/>
  <c r="K72" i="125"/>
  <c r="O76" i="125"/>
  <c r="M55" i="125"/>
  <c r="M68" i="125"/>
  <c r="M34" i="125"/>
  <c r="M37" i="125"/>
  <c r="O44" i="125"/>
  <c r="O78" i="125"/>
  <c r="O22" i="125"/>
  <c r="O16" i="125"/>
  <c r="O37" i="125"/>
  <c r="O69" i="125"/>
  <c r="K63" i="125"/>
  <c r="K60" i="125"/>
  <c r="K62" i="125"/>
  <c r="K11" i="125"/>
  <c r="K7" i="125"/>
  <c r="K27" i="125"/>
  <c r="K20" i="125"/>
  <c r="K58" i="125"/>
  <c r="K67" i="125"/>
  <c r="N96" i="125"/>
  <c r="K96" i="125"/>
  <c r="N95" i="125"/>
  <c r="K95" i="125"/>
  <c r="K81" i="125"/>
  <c r="K8" i="125"/>
  <c r="I59" i="124"/>
  <c r="I79" i="124"/>
  <c r="I35" i="124"/>
  <c r="I30" i="124"/>
  <c r="I105" i="124"/>
  <c r="I73" i="124"/>
  <c r="I41" i="124"/>
  <c r="I9" i="124"/>
  <c r="I104" i="124"/>
  <c r="I72" i="124"/>
  <c r="I40" i="124"/>
  <c r="I91" i="124"/>
  <c r="I95" i="124"/>
  <c r="I23" i="124"/>
  <c r="I47" i="124"/>
  <c r="I19" i="124"/>
  <c r="I14" i="124"/>
  <c r="I101" i="124"/>
  <c r="I69" i="124"/>
  <c r="I37" i="124"/>
  <c r="I63" i="124"/>
  <c r="I27" i="124"/>
  <c r="I8" i="124"/>
  <c r="K38" i="124"/>
  <c r="K7" i="124"/>
  <c r="K46" i="124"/>
  <c r="K31" i="124"/>
  <c r="K25" i="124"/>
  <c r="K21" i="124"/>
  <c r="K99" i="124"/>
  <c r="K24" i="124"/>
  <c r="K70" i="124"/>
  <c r="K39" i="124"/>
  <c r="K10" i="124"/>
  <c r="K35" i="124"/>
  <c r="K78" i="124"/>
  <c r="K63" i="124"/>
  <c r="K67" i="124"/>
  <c r="K28" i="124"/>
  <c r="K17" i="124"/>
  <c r="K102" i="124"/>
  <c r="K71" i="124"/>
  <c r="K42" i="124"/>
  <c r="K95" i="124"/>
  <c r="I65" i="124"/>
  <c r="I98" i="124"/>
  <c r="I96" i="124"/>
  <c r="I32" i="124"/>
  <c r="I94" i="124"/>
  <c r="I100" i="124"/>
  <c r="I97" i="124"/>
  <c r="I33" i="124"/>
  <c r="I64" i="124"/>
  <c r="I11" i="124"/>
  <c r="I87" i="124"/>
  <c r="I93" i="124"/>
  <c r="I61" i="124"/>
  <c r="I29" i="124"/>
  <c r="I90" i="124"/>
  <c r="I82" i="124"/>
  <c r="I92" i="124"/>
  <c r="I60" i="124"/>
  <c r="I28" i="124"/>
  <c r="I78" i="124"/>
  <c r="I36" i="124"/>
  <c r="I71" i="124"/>
  <c r="I99" i="124"/>
  <c r="I102" i="124"/>
  <c r="I86" i="124"/>
  <c r="I89" i="124"/>
  <c r="I57" i="124"/>
  <c r="I25" i="124"/>
  <c r="I70" i="124"/>
  <c r="I66" i="124"/>
  <c r="I88" i="124"/>
  <c r="I56" i="124"/>
  <c r="I24" i="124"/>
  <c r="I54" i="124"/>
  <c r="I103" i="124"/>
  <c r="I31" i="124"/>
  <c r="I55" i="124"/>
  <c r="I83" i="124"/>
  <c r="I74" i="124"/>
  <c r="I62" i="124"/>
  <c r="I85" i="124"/>
  <c r="I53" i="124"/>
  <c r="I21" i="124"/>
  <c r="I46" i="124"/>
  <c r="I50" i="124"/>
  <c r="I84" i="124"/>
  <c r="I52" i="124"/>
  <c r="I20" i="124"/>
  <c r="I38" i="124"/>
  <c r="I39" i="124"/>
  <c r="I67" i="124"/>
  <c r="I58" i="124"/>
  <c r="I26" i="124"/>
  <c r="I81" i="124"/>
  <c r="I49" i="124"/>
  <c r="I17" i="124"/>
  <c r="I22" i="124"/>
  <c r="I18" i="124"/>
  <c r="I80" i="124"/>
  <c r="I48" i="124"/>
  <c r="I16" i="124"/>
  <c r="I34" i="124"/>
  <c r="I43" i="124"/>
  <c r="I68" i="124"/>
  <c r="I75" i="124"/>
  <c r="I15" i="124"/>
  <c r="I51" i="124"/>
  <c r="I42" i="124"/>
  <c r="I77" i="124"/>
  <c r="I45" i="124"/>
  <c r="I13" i="124"/>
  <c r="I7" i="124"/>
  <c r="I76" i="124"/>
  <c r="I44" i="124"/>
  <c r="I12" i="124"/>
  <c r="I10" i="124"/>
  <c r="H12" i="122"/>
  <c r="H13" i="122"/>
  <c r="R9" i="105"/>
  <c r="S9" i="105" s="1"/>
  <c r="R7" i="105"/>
  <c r="S7" i="105" s="1"/>
  <c r="R8" i="120"/>
  <c r="S8" i="120" s="1"/>
  <c r="R8" i="105"/>
  <c r="S8" i="105" s="1"/>
  <c r="R7" i="120"/>
  <c r="S7" i="120" s="1"/>
  <c r="E93" i="86" l="1"/>
  <c r="F93" i="86" s="1"/>
  <c r="E94" i="86"/>
  <c r="F94" i="86" s="1"/>
  <c r="E95" i="86"/>
  <c r="F95" i="86" s="1"/>
  <c r="E96" i="86"/>
  <c r="F96" i="86" s="1"/>
  <c r="E97" i="86"/>
  <c r="F97" i="86" s="1"/>
  <c r="B92" i="86"/>
  <c r="C92" i="86" s="1"/>
  <c r="B93" i="86"/>
  <c r="C93" i="86" s="1"/>
  <c r="B94" i="86"/>
  <c r="C94" i="86" s="1"/>
  <c r="B95" i="86"/>
  <c r="C95" i="86" s="1"/>
  <c r="B96" i="86"/>
  <c r="C96" i="86" s="1"/>
  <c r="B97" i="86"/>
  <c r="C97" i="86" s="1"/>
  <c r="E7" i="87" l="1"/>
  <c r="F7" i="87" s="1"/>
  <c r="E8" i="87"/>
  <c r="F8" i="87" s="1"/>
  <c r="E9" i="87"/>
  <c r="F9" i="87" s="1"/>
  <c r="E10" i="87"/>
  <c r="F10" i="87" s="1"/>
  <c r="E11" i="87"/>
  <c r="F11" i="87" s="1"/>
  <c r="E12" i="87"/>
  <c r="F12" i="87" s="1"/>
  <c r="E13" i="87"/>
  <c r="F13" i="87" s="1"/>
  <c r="E14" i="87"/>
  <c r="F14" i="87" s="1"/>
  <c r="E15" i="87"/>
  <c r="F15" i="87" s="1"/>
  <c r="E16" i="87"/>
  <c r="F16" i="87" s="1"/>
  <c r="E17" i="87"/>
  <c r="F17" i="87" s="1"/>
  <c r="E18" i="87"/>
  <c r="F18" i="87" s="1"/>
  <c r="E19" i="87"/>
  <c r="F19" i="87" s="1"/>
  <c r="E20" i="87"/>
  <c r="F20" i="87" s="1"/>
  <c r="E21" i="87"/>
  <c r="F21" i="87" s="1"/>
  <c r="E22" i="87"/>
  <c r="F22" i="87" s="1"/>
  <c r="E23" i="87"/>
  <c r="F23" i="87" s="1"/>
  <c r="E24" i="87"/>
  <c r="F24" i="87" s="1"/>
  <c r="E25" i="87"/>
  <c r="F25" i="87" s="1"/>
  <c r="E26" i="87"/>
  <c r="F26" i="87" s="1"/>
  <c r="E27" i="87"/>
  <c r="F27" i="87" s="1"/>
  <c r="E28" i="87"/>
  <c r="F28" i="87" s="1"/>
  <c r="E29" i="87"/>
  <c r="F29" i="87" s="1"/>
  <c r="E30" i="87"/>
  <c r="F30" i="87" s="1"/>
  <c r="E31" i="87"/>
  <c r="F31" i="87" s="1"/>
  <c r="E32" i="87"/>
  <c r="F32" i="87" s="1"/>
  <c r="E33" i="87"/>
  <c r="F33" i="87" s="1"/>
  <c r="E34" i="87"/>
  <c r="F34" i="87" s="1"/>
  <c r="E35" i="87"/>
  <c r="F35" i="87" s="1"/>
  <c r="E36" i="87"/>
  <c r="F36" i="87" s="1"/>
  <c r="E37" i="87"/>
  <c r="F37" i="87" s="1"/>
  <c r="E38" i="87"/>
  <c r="F38" i="87" s="1"/>
  <c r="E39" i="87"/>
  <c r="F39" i="87" s="1"/>
  <c r="E40" i="87"/>
  <c r="F40" i="87" s="1"/>
  <c r="E41" i="87"/>
  <c r="F41" i="87" s="1"/>
  <c r="E42" i="87"/>
  <c r="F42" i="87" s="1"/>
  <c r="E43" i="87"/>
  <c r="F43" i="87" s="1"/>
  <c r="E44" i="87"/>
  <c r="F44" i="87" s="1"/>
  <c r="E45" i="87"/>
  <c r="F45" i="87" s="1"/>
  <c r="E46" i="87"/>
  <c r="F46" i="87" s="1"/>
  <c r="E47" i="87"/>
  <c r="F47" i="87" s="1"/>
  <c r="E48" i="87"/>
  <c r="F48" i="87" s="1"/>
  <c r="E49" i="87"/>
  <c r="F49" i="87" s="1"/>
  <c r="E50" i="87"/>
  <c r="F50" i="87" s="1"/>
  <c r="E51" i="87"/>
  <c r="F51" i="87" s="1"/>
  <c r="E52" i="87"/>
  <c r="F52" i="87" s="1"/>
  <c r="E53" i="87"/>
  <c r="F53" i="87" s="1"/>
  <c r="E54" i="87"/>
  <c r="F54" i="87" s="1"/>
  <c r="E55" i="87"/>
  <c r="F55" i="87" s="1"/>
  <c r="E56" i="87"/>
  <c r="F56" i="87" s="1"/>
  <c r="E57" i="87"/>
  <c r="F57" i="87" s="1"/>
  <c r="E58" i="87"/>
  <c r="F58" i="87" s="1"/>
  <c r="E59" i="87"/>
  <c r="F59" i="87" s="1"/>
  <c r="E60" i="87"/>
  <c r="F60" i="87" s="1"/>
  <c r="E61" i="87"/>
  <c r="F61" i="87" s="1"/>
  <c r="E62" i="87"/>
  <c r="F62" i="87" s="1"/>
  <c r="E63" i="87"/>
  <c r="F63" i="87" s="1"/>
  <c r="E64" i="87"/>
  <c r="F64" i="87" s="1"/>
  <c r="E65" i="87"/>
  <c r="F65" i="87" s="1"/>
  <c r="E66" i="87"/>
  <c r="F66" i="87" s="1"/>
  <c r="E67" i="87"/>
  <c r="F67" i="87" s="1"/>
  <c r="E68" i="87"/>
  <c r="F68" i="87" s="1"/>
  <c r="E69" i="87"/>
  <c r="F69" i="87" s="1"/>
  <c r="E70" i="87"/>
  <c r="F70" i="87" s="1"/>
  <c r="E71" i="87"/>
  <c r="F71" i="87" s="1"/>
  <c r="E72" i="87"/>
  <c r="F72" i="87" s="1"/>
  <c r="E73" i="87"/>
  <c r="F73" i="87" s="1"/>
  <c r="E74" i="87"/>
  <c r="F74" i="87" s="1"/>
  <c r="E75" i="87"/>
  <c r="F75" i="87" s="1"/>
  <c r="E76" i="87"/>
  <c r="F76" i="87" s="1"/>
  <c r="E77" i="87"/>
  <c r="F77" i="87" s="1"/>
  <c r="E78" i="87"/>
  <c r="F78" i="87" s="1"/>
  <c r="E79" i="87"/>
  <c r="F79" i="87" s="1"/>
  <c r="E80" i="87"/>
  <c r="F80" i="87" s="1"/>
  <c r="E81" i="87"/>
  <c r="F81" i="87" s="1"/>
  <c r="E82" i="87"/>
  <c r="F82" i="87" s="1"/>
  <c r="E83" i="87"/>
  <c r="F83" i="87" s="1"/>
  <c r="E84" i="87"/>
  <c r="F84" i="87" s="1"/>
  <c r="E85" i="87"/>
  <c r="F85" i="87" s="1"/>
  <c r="E104" i="87"/>
  <c r="F104" i="87" s="1"/>
  <c r="E105" i="87"/>
  <c r="F105" i="87" s="1"/>
  <c r="E6" i="87"/>
  <c r="B105" i="87"/>
  <c r="C105" i="87" s="1"/>
  <c r="B7" i="87"/>
  <c r="C7" i="87" s="1"/>
  <c r="B8" i="87"/>
  <c r="C8" i="87" s="1"/>
  <c r="B9" i="87"/>
  <c r="C9" i="87" s="1"/>
  <c r="B10" i="87"/>
  <c r="C10" i="87" s="1"/>
  <c r="B11" i="87"/>
  <c r="C11" i="87" s="1"/>
  <c r="B12" i="87"/>
  <c r="C12" i="87" s="1"/>
  <c r="B13" i="87"/>
  <c r="C13" i="87" s="1"/>
  <c r="B14" i="87"/>
  <c r="C14" i="87" s="1"/>
  <c r="B15" i="87"/>
  <c r="C15" i="87" s="1"/>
  <c r="B16" i="87"/>
  <c r="C16" i="87" s="1"/>
  <c r="B17" i="87"/>
  <c r="C17" i="87" s="1"/>
  <c r="B18" i="87"/>
  <c r="C18" i="87" s="1"/>
  <c r="B19" i="87"/>
  <c r="C19" i="87" s="1"/>
  <c r="B20" i="87"/>
  <c r="C20" i="87" s="1"/>
  <c r="B21" i="87"/>
  <c r="C21" i="87" s="1"/>
  <c r="B22" i="87"/>
  <c r="C22" i="87" s="1"/>
  <c r="B23" i="87"/>
  <c r="C23" i="87" s="1"/>
  <c r="B24" i="87"/>
  <c r="C24" i="87" s="1"/>
  <c r="B25" i="87"/>
  <c r="C25" i="87" s="1"/>
  <c r="B26" i="87"/>
  <c r="C26" i="87" s="1"/>
  <c r="B27" i="87"/>
  <c r="C27" i="87" s="1"/>
  <c r="B28" i="87"/>
  <c r="C28" i="87" s="1"/>
  <c r="B29" i="87"/>
  <c r="C29" i="87" s="1"/>
  <c r="B30" i="87"/>
  <c r="C30" i="87" s="1"/>
  <c r="B31" i="87"/>
  <c r="C31" i="87" s="1"/>
  <c r="B32" i="87"/>
  <c r="C32" i="87" s="1"/>
  <c r="B33" i="87"/>
  <c r="C33" i="87" s="1"/>
  <c r="B34" i="87"/>
  <c r="C34" i="87" s="1"/>
  <c r="B35" i="87"/>
  <c r="C35" i="87" s="1"/>
  <c r="B36" i="87"/>
  <c r="C36" i="87" s="1"/>
  <c r="B37" i="87"/>
  <c r="C37" i="87" s="1"/>
  <c r="B38" i="87"/>
  <c r="C38" i="87" s="1"/>
  <c r="B39" i="87"/>
  <c r="C39" i="87" s="1"/>
  <c r="B40" i="87"/>
  <c r="C40" i="87" s="1"/>
  <c r="B41" i="87"/>
  <c r="C41" i="87" s="1"/>
  <c r="B42" i="87"/>
  <c r="C42" i="87" s="1"/>
  <c r="B43" i="87"/>
  <c r="C43" i="87" s="1"/>
  <c r="B44" i="87"/>
  <c r="C44" i="87" s="1"/>
  <c r="B45" i="87"/>
  <c r="C45" i="87" s="1"/>
  <c r="B46" i="87"/>
  <c r="C46" i="87" s="1"/>
  <c r="B47" i="87"/>
  <c r="C47" i="87" s="1"/>
  <c r="B48" i="87"/>
  <c r="C48" i="87" s="1"/>
  <c r="B49" i="87"/>
  <c r="C49" i="87" s="1"/>
  <c r="B50" i="87"/>
  <c r="C50" i="87" s="1"/>
  <c r="B51" i="87"/>
  <c r="C51" i="87" s="1"/>
  <c r="B52" i="87"/>
  <c r="C52" i="87" s="1"/>
  <c r="B53" i="87"/>
  <c r="C53" i="87" s="1"/>
  <c r="B54" i="87"/>
  <c r="C54" i="87" s="1"/>
  <c r="B55" i="87"/>
  <c r="C55" i="87" s="1"/>
  <c r="B56" i="87"/>
  <c r="C56" i="87" s="1"/>
  <c r="B57" i="87"/>
  <c r="C57" i="87" s="1"/>
  <c r="B58" i="87"/>
  <c r="C58" i="87" s="1"/>
  <c r="B59" i="87"/>
  <c r="C59" i="87" s="1"/>
  <c r="B60" i="87"/>
  <c r="C60" i="87" s="1"/>
  <c r="B61" i="87"/>
  <c r="C61" i="87" s="1"/>
  <c r="B62" i="87"/>
  <c r="C62" i="87" s="1"/>
  <c r="B63" i="87"/>
  <c r="C63" i="87" s="1"/>
  <c r="B64" i="87"/>
  <c r="C64" i="87" s="1"/>
  <c r="B65" i="87"/>
  <c r="C65" i="87" s="1"/>
  <c r="B66" i="87"/>
  <c r="C66" i="87" s="1"/>
  <c r="B67" i="87"/>
  <c r="C67" i="87" s="1"/>
  <c r="B68" i="87"/>
  <c r="C68" i="87" s="1"/>
  <c r="B69" i="87"/>
  <c r="C69" i="87" s="1"/>
  <c r="B70" i="87"/>
  <c r="C70" i="87" s="1"/>
  <c r="B71" i="87"/>
  <c r="C71" i="87" s="1"/>
  <c r="B72" i="87"/>
  <c r="C72" i="87" s="1"/>
  <c r="B73" i="87"/>
  <c r="C73" i="87" s="1"/>
  <c r="B74" i="87"/>
  <c r="C74" i="87" s="1"/>
  <c r="B75" i="87"/>
  <c r="C75" i="87" s="1"/>
  <c r="B76" i="87"/>
  <c r="C76" i="87" s="1"/>
  <c r="B77" i="87"/>
  <c r="C77" i="87" s="1"/>
  <c r="B78" i="87"/>
  <c r="C78" i="87" s="1"/>
  <c r="B79" i="87"/>
  <c r="C79" i="87" s="1"/>
  <c r="B80" i="87"/>
  <c r="C80" i="87" s="1"/>
  <c r="B81" i="87"/>
  <c r="C81" i="87" s="1"/>
  <c r="B82" i="87"/>
  <c r="C82" i="87" s="1"/>
  <c r="B83" i="87"/>
  <c r="C83" i="87" s="1"/>
  <c r="B84" i="87"/>
  <c r="C84" i="87" s="1"/>
  <c r="B85" i="87"/>
  <c r="C85" i="87" s="1"/>
  <c r="B104" i="87"/>
  <c r="C104" i="87" s="1"/>
  <c r="B6" i="87"/>
  <c r="E25" i="86"/>
  <c r="F25" i="86" s="1"/>
  <c r="E7" i="86"/>
  <c r="F7" i="86" s="1"/>
  <c r="E8" i="86"/>
  <c r="F8" i="86" s="1"/>
  <c r="E9" i="86"/>
  <c r="F9" i="86" s="1"/>
  <c r="E10" i="86"/>
  <c r="F10" i="86" s="1"/>
  <c r="E11" i="86"/>
  <c r="F11" i="86" s="1"/>
  <c r="E12" i="86"/>
  <c r="F12" i="86" s="1"/>
  <c r="E13" i="86"/>
  <c r="F13" i="86" s="1"/>
  <c r="E14" i="86"/>
  <c r="F14" i="86" s="1"/>
  <c r="E15" i="86"/>
  <c r="F15" i="86" s="1"/>
  <c r="E16" i="86"/>
  <c r="F16" i="86" s="1"/>
  <c r="E17" i="86"/>
  <c r="F17" i="86" s="1"/>
  <c r="E18" i="86"/>
  <c r="F18" i="86" s="1"/>
  <c r="E19" i="86"/>
  <c r="F19" i="86" s="1"/>
  <c r="E20" i="86"/>
  <c r="F20" i="86" s="1"/>
  <c r="E21" i="86"/>
  <c r="F21" i="86" s="1"/>
  <c r="E22" i="86"/>
  <c r="F22" i="86" s="1"/>
  <c r="E23" i="86"/>
  <c r="F23" i="86" s="1"/>
  <c r="E24" i="86"/>
  <c r="F24" i="86" s="1"/>
  <c r="E26" i="86"/>
  <c r="F26" i="86" s="1"/>
  <c r="E27" i="86"/>
  <c r="F27" i="86" s="1"/>
  <c r="E28" i="86"/>
  <c r="F28" i="86" s="1"/>
  <c r="E29" i="86"/>
  <c r="F29" i="86" s="1"/>
  <c r="E30" i="86"/>
  <c r="F30" i="86" s="1"/>
  <c r="E31" i="86"/>
  <c r="F31" i="86" s="1"/>
  <c r="E32" i="86"/>
  <c r="F32" i="86" s="1"/>
  <c r="E33" i="86"/>
  <c r="F33" i="86" s="1"/>
  <c r="E34" i="86"/>
  <c r="F34" i="86" s="1"/>
  <c r="E35" i="86"/>
  <c r="F35" i="86" s="1"/>
  <c r="E36" i="86"/>
  <c r="F36" i="86" s="1"/>
  <c r="E37" i="86"/>
  <c r="F37" i="86" s="1"/>
  <c r="E38" i="86"/>
  <c r="F38" i="86" s="1"/>
  <c r="E39" i="86"/>
  <c r="F39" i="86" s="1"/>
  <c r="E40" i="86"/>
  <c r="F40" i="86" s="1"/>
  <c r="E41" i="86"/>
  <c r="F41" i="86" s="1"/>
  <c r="E42" i="86"/>
  <c r="F42" i="86" s="1"/>
  <c r="E43" i="86"/>
  <c r="F43" i="86" s="1"/>
  <c r="E44" i="86"/>
  <c r="F44" i="86" s="1"/>
  <c r="E45" i="86"/>
  <c r="F45" i="86" s="1"/>
  <c r="E46" i="86"/>
  <c r="F46" i="86" s="1"/>
  <c r="E47" i="86"/>
  <c r="F47" i="86" s="1"/>
  <c r="E48" i="86"/>
  <c r="F48" i="86" s="1"/>
  <c r="E49" i="86"/>
  <c r="F49" i="86" s="1"/>
  <c r="E50" i="86"/>
  <c r="F50" i="86" s="1"/>
  <c r="E51" i="86"/>
  <c r="F51" i="86" s="1"/>
  <c r="E52" i="86"/>
  <c r="F52" i="86" s="1"/>
  <c r="E53" i="86"/>
  <c r="F53" i="86" s="1"/>
  <c r="E54" i="86"/>
  <c r="F54" i="86" s="1"/>
  <c r="E55" i="86"/>
  <c r="F55" i="86" s="1"/>
  <c r="E56" i="86"/>
  <c r="F56" i="86" s="1"/>
  <c r="E57" i="86"/>
  <c r="F57" i="86" s="1"/>
  <c r="E58" i="86"/>
  <c r="F58" i="86" s="1"/>
  <c r="E59" i="86"/>
  <c r="F59" i="86" s="1"/>
  <c r="E60" i="86"/>
  <c r="F60" i="86" s="1"/>
  <c r="E61" i="86"/>
  <c r="F61" i="86" s="1"/>
  <c r="E62" i="86"/>
  <c r="F62" i="86" s="1"/>
  <c r="E63" i="86"/>
  <c r="F63" i="86" s="1"/>
  <c r="E64" i="86"/>
  <c r="F64" i="86" s="1"/>
  <c r="E65" i="86"/>
  <c r="F65" i="86" s="1"/>
  <c r="E66" i="86"/>
  <c r="F66" i="86" s="1"/>
  <c r="E67" i="86"/>
  <c r="F67" i="86" s="1"/>
  <c r="E68" i="86"/>
  <c r="F68" i="86" s="1"/>
  <c r="E69" i="86"/>
  <c r="F69" i="86" s="1"/>
  <c r="E70" i="86"/>
  <c r="F70" i="86" s="1"/>
  <c r="E71" i="86"/>
  <c r="F71" i="86" s="1"/>
  <c r="E72" i="86"/>
  <c r="F72" i="86" s="1"/>
  <c r="E73" i="86"/>
  <c r="F73" i="86" s="1"/>
  <c r="E74" i="86"/>
  <c r="F74" i="86" s="1"/>
  <c r="E75" i="86"/>
  <c r="F75" i="86" s="1"/>
  <c r="E76" i="86"/>
  <c r="F76" i="86" s="1"/>
  <c r="E77" i="86"/>
  <c r="F77" i="86" s="1"/>
  <c r="E78" i="86"/>
  <c r="F78" i="86" s="1"/>
  <c r="E79" i="86"/>
  <c r="F79" i="86" s="1"/>
  <c r="E80" i="86"/>
  <c r="F80" i="86" s="1"/>
  <c r="E81" i="86"/>
  <c r="F81" i="86" s="1"/>
  <c r="E82" i="86"/>
  <c r="F82" i="86" s="1"/>
  <c r="E83" i="86"/>
  <c r="F83" i="86" s="1"/>
  <c r="E84" i="86"/>
  <c r="F84" i="86" s="1"/>
  <c r="E85" i="86"/>
  <c r="F85" i="86" s="1"/>
  <c r="F86" i="86"/>
  <c r="E87" i="86"/>
  <c r="F87" i="86" s="1"/>
  <c r="E88" i="86"/>
  <c r="F88" i="86" s="1"/>
  <c r="E89" i="86"/>
  <c r="F89" i="86" s="1"/>
  <c r="E90" i="86"/>
  <c r="F90" i="86" s="1"/>
  <c r="E91" i="86"/>
  <c r="F91" i="86" s="1"/>
  <c r="E92" i="86"/>
  <c r="F92" i="86" s="1"/>
  <c r="E6" i="86"/>
  <c r="F6" i="86" s="1"/>
  <c r="B33" i="86"/>
  <c r="C33" i="86" s="1"/>
  <c r="B34" i="86"/>
  <c r="C34" i="86" s="1"/>
  <c r="B35" i="86"/>
  <c r="C35" i="86" s="1"/>
  <c r="B36" i="86"/>
  <c r="C36" i="86" s="1"/>
  <c r="B37" i="86"/>
  <c r="C37" i="86" s="1"/>
  <c r="B38" i="86"/>
  <c r="C38" i="86" s="1"/>
  <c r="B39" i="86"/>
  <c r="C39" i="86" s="1"/>
  <c r="B40" i="86"/>
  <c r="C40" i="86" s="1"/>
  <c r="B41" i="86"/>
  <c r="C41" i="86" s="1"/>
  <c r="B42" i="86"/>
  <c r="C42" i="86" s="1"/>
  <c r="B43" i="86"/>
  <c r="C43" i="86" s="1"/>
  <c r="B44" i="86"/>
  <c r="C44" i="86" s="1"/>
  <c r="B45" i="86"/>
  <c r="C45" i="86" s="1"/>
  <c r="B46" i="86"/>
  <c r="C46" i="86" s="1"/>
  <c r="B47" i="86"/>
  <c r="C47" i="86" s="1"/>
  <c r="B48" i="86"/>
  <c r="C48" i="86" s="1"/>
  <c r="B49" i="86"/>
  <c r="C49" i="86" s="1"/>
  <c r="B50" i="86"/>
  <c r="C50" i="86" s="1"/>
  <c r="B51" i="86"/>
  <c r="C51" i="86" s="1"/>
  <c r="B52" i="86"/>
  <c r="C52" i="86" s="1"/>
  <c r="B53" i="86"/>
  <c r="C53" i="86" s="1"/>
  <c r="B54" i="86"/>
  <c r="C54" i="86" s="1"/>
  <c r="B55" i="86"/>
  <c r="C55" i="86" s="1"/>
  <c r="B56" i="86"/>
  <c r="C56" i="86" s="1"/>
  <c r="B57" i="86"/>
  <c r="C57" i="86" s="1"/>
  <c r="B58" i="86"/>
  <c r="C58" i="86" s="1"/>
  <c r="B59" i="86"/>
  <c r="C59" i="86" s="1"/>
  <c r="B60" i="86"/>
  <c r="C60" i="86" s="1"/>
  <c r="B61" i="86"/>
  <c r="C61" i="86" s="1"/>
  <c r="B62" i="86"/>
  <c r="C62" i="86" s="1"/>
  <c r="B63" i="86"/>
  <c r="C63" i="86" s="1"/>
  <c r="B64" i="86"/>
  <c r="C64" i="86" s="1"/>
  <c r="B65" i="86"/>
  <c r="C65" i="86" s="1"/>
  <c r="B66" i="86"/>
  <c r="C66" i="86" s="1"/>
  <c r="B67" i="86"/>
  <c r="C67" i="86" s="1"/>
  <c r="B68" i="86"/>
  <c r="C68" i="86" s="1"/>
  <c r="B69" i="86"/>
  <c r="C69" i="86" s="1"/>
  <c r="B70" i="86"/>
  <c r="C70" i="86" s="1"/>
  <c r="B71" i="86"/>
  <c r="C71" i="86" s="1"/>
  <c r="B72" i="86"/>
  <c r="C72" i="86" s="1"/>
  <c r="B73" i="86"/>
  <c r="C73" i="86" s="1"/>
  <c r="B74" i="86"/>
  <c r="C74" i="86" s="1"/>
  <c r="B75" i="86"/>
  <c r="C75" i="86" s="1"/>
  <c r="B76" i="86"/>
  <c r="C76" i="86" s="1"/>
  <c r="B77" i="86"/>
  <c r="C77" i="86" s="1"/>
  <c r="B78" i="86"/>
  <c r="C78" i="86" s="1"/>
  <c r="B79" i="86"/>
  <c r="C79" i="86" s="1"/>
  <c r="B80" i="86"/>
  <c r="C80" i="86" s="1"/>
  <c r="B81" i="86"/>
  <c r="C81" i="86" s="1"/>
  <c r="B82" i="86"/>
  <c r="C82" i="86" s="1"/>
  <c r="B83" i="86"/>
  <c r="C83" i="86" s="1"/>
  <c r="B84" i="86"/>
  <c r="C84" i="86" s="1"/>
  <c r="B85" i="86"/>
  <c r="C85" i="86" s="1"/>
  <c r="B86" i="86"/>
  <c r="C86" i="86" s="1"/>
  <c r="B87" i="86"/>
  <c r="C87" i="86" s="1"/>
  <c r="B88" i="86"/>
  <c r="C88" i="86" s="1"/>
  <c r="B89" i="86"/>
  <c r="C89" i="86" s="1"/>
  <c r="B90" i="86"/>
  <c r="C90" i="86" s="1"/>
  <c r="B91" i="86"/>
  <c r="C91" i="86" s="1"/>
  <c r="B7" i="86"/>
  <c r="C7" i="86" s="1"/>
  <c r="B8" i="86"/>
  <c r="C8" i="86" s="1"/>
  <c r="B9" i="86"/>
  <c r="C9" i="86" s="1"/>
  <c r="B10" i="86"/>
  <c r="C10" i="86" s="1"/>
  <c r="B11" i="86"/>
  <c r="C11" i="86" s="1"/>
  <c r="B12" i="86"/>
  <c r="C12" i="86" s="1"/>
  <c r="B13" i="86"/>
  <c r="C13" i="86" s="1"/>
  <c r="B14" i="86"/>
  <c r="C14" i="86" s="1"/>
  <c r="B15" i="86"/>
  <c r="C15" i="86" s="1"/>
  <c r="B16" i="86"/>
  <c r="C16" i="86" s="1"/>
  <c r="B17" i="86"/>
  <c r="C17" i="86" s="1"/>
  <c r="B18" i="86"/>
  <c r="C18" i="86" s="1"/>
  <c r="B19" i="86"/>
  <c r="C19" i="86" s="1"/>
  <c r="B20" i="86"/>
  <c r="C20" i="86" s="1"/>
  <c r="B21" i="86"/>
  <c r="C21" i="86" s="1"/>
  <c r="B22" i="86"/>
  <c r="C22" i="86" s="1"/>
  <c r="B23" i="86"/>
  <c r="C23" i="86" s="1"/>
  <c r="B24" i="86"/>
  <c r="C24" i="86" s="1"/>
  <c r="B25" i="86"/>
  <c r="C25" i="86" s="1"/>
  <c r="B26" i="86"/>
  <c r="C26" i="86" s="1"/>
  <c r="B27" i="86"/>
  <c r="C27" i="86" s="1"/>
  <c r="B28" i="86"/>
  <c r="C28" i="86" s="1"/>
  <c r="B29" i="86"/>
  <c r="C29" i="86" s="1"/>
  <c r="B30" i="86"/>
  <c r="C30" i="86" s="1"/>
  <c r="B31" i="86"/>
  <c r="C31" i="86" s="1"/>
  <c r="B32" i="86"/>
  <c r="C32" i="86" s="1"/>
  <c r="B6" i="86"/>
  <c r="D107" i="78"/>
  <c r="G107" i="78"/>
  <c r="H107" i="78"/>
  <c r="K107" i="78"/>
  <c r="L107" i="78"/>
  <c r="O107" i="78"/>
  <c r="P107" i="78"/>
  <c r="S107" i="78"/>
  <c r="T107" i="78"/>
  <c r="W107" i="78"/>
  <c r="X107" i="78"/>
  <c r="K107" i="77"/>
  <c r="O107" i="77"/>
  <c r="P107" i="77"/>
  <c r="S107" i="77"/>
  <c r="W107" i="77"/>
  <c r="X107" i="77"/>
  <c r="H107" i="76"/>
  <c r="K107" i="76"/>
  <c r="O107" i="76"/>
  <c r="P107" i="76"/>
  <c r="Q107" i="76"/>
  <c r="S107" i="76"/>
  <c r="W107" i="76"/>
  <c r="X107" i="76"/>
  <c r="G6" i="87" l="1"/>
  <c r="F6" i="87"/>
  <c r="E14" i="122"/>
  <c r="C6" i="87"/>
  <c r="E16" i="122" s="1"/>
  <c r="C6" i="86"/>
  <c r="E12" i="122"/>
  <c r="E13" i="122"/>
  <c r="G93" i="86"/>
  <c r="G95" i="86"/>
  <c r="G94" i="86"/>
  <c r="G96" i="86"/>
  <c r="R107" i="78"/>
  <c r="T107" i="77"/>
  <c r="L107" i="77"/>
  <c r="D107" i="77"/>
  <c r="T107" i="76"/>
  <c r="D107" i="76"/>
  <c r="L107" i="76"/>
  <c r="H107" i="77"/>
  <c r="F107" i="76"/>
  <c r="AA107" i="76"/>
  <c r="AA107" i="77"/>
  <c r="AA107" i="78"/>
  <c r="Y107" i="77"/>
  <c r="F107" i="77"/>
  <c r="I107" i="78"/>
  <c r="Y107" i="76"/>
  <c r="M107" i="77"/>
  <c r="M107" i="76"/>
  <c r="I107" i="77"/>
  <c r="I107" i="76"/>
  <c r="U107" i="76"/>
  <c r="U107" i="77"/>
  <c r="Q107" i="77"/>
  <c r="E107" i="77"/>
  <c r="E107" i="76"/>
  <c r="E107" i="78"/>
  <c r="Z107" i="76"/>
  <c r="Z107" i="77"/>
  <c r="R107" i="77"/>
  <c r="J107" i="77"/>
  <c r="G107" i="77"/>
  <c r="G107" i="76"/>
  <c r="V107" i="77"/>
  <c r="N107" i="77"/>
  <c r="V107" i="76"/>
  <c r="R107" i="76"/>
  <c r="N107" i="76"/>
  <c r="J107" i="76"/>
  <c r="Z107" i="78"/>
  <c r="J107" i="78"/>
  <c r="F107" i="78"/>
  <c r="V107" i="78"/>
  <c r="N107" i="78"/>
  <c r="Y107" i="78"/>
  <c r="U107" i="78"/>
  <c r="Q107" i="78"/>
  <c r="M107" i="78"/>
  <c r="G26" i="86"/>
  <c r="G28" i="86"/>
  <c r="G30" i="86"/>
  <c r="G32" i="86"/>
  <c r="G34" i="86"/>
  <c r="G36" i="86"/>
  <c r="G38" i="86"/>
  <c r="G40" i="86"/>
  <c r="G42" i="86"/>
  <c r="G44" i="86"/>
  <c r="G46" i="86"/>
  <c r="G48" i="86"/>
  <c r="G50" i="86"/>
  <c r="G52" i="86"/>
  <c r="G54" i="86"/>
  <c r="G56" i="86"/>
  <c r="G58" i="86"/>
  <c r="G60" i="86"/>
  <c r="G62" i="86"/>
  <c r="G64" i="86"/>
  <c r="G66" i="86"/>
  <c r="G68" i="86"/>
  <c r="G70" i="86"/>
  <c r="G72" i="86"/>
  <c r="G74" i="86"/>
  <c r="G76" i="86"/>
  <c r="G78" i="86"/>
  <c r="G80" i="86"/>
  <c r="G82" i="86"/>
  <c r="G84" i="86"/>
  <c r="G86" i="86"/>
  <c r="G88" i="86"/>
  <c r="G90" i="86"/>
  <c r="G92" i="86"/>
  <c r="G7" i="86"/>
  <c r="G24" i="86"/>
  <c r="G23" i="86"/>
  <c r="G22" i="86"/>
  <c r="G21" i="86"/>
  <c r="G20" i="86"/>
  <c r="G19" i="86"/>
  <c r="G18" i="86"/>
  <c r="D19" i="86" s="1"/>
  <c r="D20" i="124" s="1"/>
  <c r="G17" i="86"/>
  <c r="G16" i="86"/>
  <c r="G25" i="86"/>
  <c r="D26" i="86" s="1"/>
  <c r="D27" i="124" s="1"/>
  <c r="G27" i="86"/>
  <c r="G29" i="86"/>
  <c r="G31" i="86"/>
  <c r="G33" i="86"/>
  <c r="G35" i="86"/>
  <c r="G37" i="86"/>
  <c r="G39" i="86"/>
  <c r="G41" i="86"/>
  <c r="D42" i="86" s="1"/>
  <c r="D43" i="124" s="1"/>
  <c r="G43" i="86"/>
  <c r="G45" i="86"/>
  <c r="G47" i="86"/>
  <c r="G49" i="86"/>
  <c r="G51" i="86"/>
  <c r="G53" i="86"/>
  <c r="G55" i="86"/>
  <c r="G57" i="86"/>
  <c r="D58" i="86" s="1"/>
  <c r="D59" i="124" s="1"/>
  <c r="G59" i="86"/>
  <c r="G61" i="86"/>
  <c r="G63" i="86"/>
  <c r="G65" i="86"/>
  <c r="G67" i="86"/>
  <c r="G69" i="86"/>
  <c r="G71" i="86"/>
  <c r="G73" i="86"/>
  <c r="G75" i="86"/>
  <c r="G77" i="86"/>
  <c r="G79" i="86"/>
  <c r="G81" i="86"/>
  <c r="G83" i="86"/>
  <c r="G85" i="86"/>
  <c r="G87" i="86"/>
  <c r="G89" i="86"/>
  <c r="G91" i="86"/>
  <c r="G6" i="86"/>
  <c r="G8" i="86"/>
  <c r="G9" i="86"/>
  <c r="G10" i="86"/>
  <c r="G11" i="86"/>
  <c r="G12" i="86"/>
  <c r="G13" i="86"/>
  <c r="G14" i="86"/>
  <c r="G15" i="86"/>
  <c r="D18" i="86" l="1"/>
  <c r="D19" i="124" s="1"/>
  <c r="D24" i="86"/>
  <c r="D25" i="124" s="1"/>
  <c r="D6" i="86"/>
  <c r="D7" i="124" s="1"/>
  <c r="D7" i="86"/>
  <c r="D8" i="124" s="1"/>
  <c r="H6" i="87"/>
  <c r="D6" i="87"/>
  <c r="D7" i="125" s="1"/>
  <c r="D72" i="86"/>
  <c r="D73" i="124" s="1"/>
  <c r="D56" i="86"/>
  <c r="D57" i="124" s="1"/>
  <c r="D40" i="86"/>
  <c r="D41" i="124" s="1"/>
  <c r="D8" i="86"/>
  <c r="D9" i="124" s="1"/>
  <c r="D63" i="86"/>
  <c r="D64" i="124" s="1"/>
  <c r="D31" i="86"/>
  <c r="D32" i="124" s="1"/>
  <c r="D47" i="86"/>
  <c r="D48" i="124" s="1"/>
  <c r="H89" i="86"/>
  <c r="D90" i="86"/>
  <c r="D91" i="124" s="1"/>
  <c r="H66" i="86"/>
  <c r="D67" i="86"/>
  <c r="D68" i="124" s="1"/>
  <c r="H87" i="86"/>
  <c r="D88" i="86"/>
  <c r="D89" i="124" s="1"/>
  <c r="H16" i="86"/>
  <c r="D17" i="86"/>
  <c r="H24" i="86"/>
  <c r="D25" i="86"/>
  <c r="D26" i="124" s="1"/>
  <c r="H80" i="86"/>
  <c r="D81" i="86"/>
  <c r="D82" i="124" s="1"/>
  <c r="H64" i="86"/>
  <c r="D65" i="86"/>
  <c r="D66" i="124" s="1"/>
  <c r="H48" i="86"/>
  <c r="D49" i="86"/>
  <c r="D50" i="124" s="1"/>
  <c r="H32" i="86"/>
  <c r="D33" i="86"/>
  <c r="D34" i="124" s="1"/>
  <c r="H13" i="86"/>
  <c r="D14" i="86"/>
  <c r="D15" i="124" s="1"/>
  <c r="H73" i="86"/>
  <c r="D74" i="86"/>
  <c r="D75" i="124" s="1"/>
  <c r="H50" i="86"/>
  <c r="D51" i="86"/>
  <c r="D52" i="124" s="1"/>
  <c r="H85" i="86"/>
  <c r="D86" i="86"/>
  <c r="D87" i="124" s="1"/>
  <c r="H37" i="86"/>
  <c r="D38" i="86"/>
  <c r="D39" i="124" s="1"/>
  <c r="H67" i="86"/>
  <c r="D68" i="86"/>
  <c r="D69" i="124" s="1"/>
  <c r="H35" i="86"/>
  <c r="D36" i="86"/>
  <c r="D37" i="124" s="1"/>
  <c r="H76" i="86"/>
  <c r="D77" i="86"/>
  <c r="D78" i="124" s="1"/>
  <c r="H28" i="86"/>
  <c r="D29" i="86"/>
  <c r="D30" i="124" s="1"/>
  <c r="H9" i="86"/>
  <c r="D10" i="86"/>
  <c r="D11" i="124" s="1"/>
  <c r="H81" i="86"/>
  <c r="D82" i="86"/>
  <c r="D83" i="124" s="1"/>
  <c r="H65" i="86"/>
  <c r="D66" i="86"/>
  <c r="D67" i="124" s="1"/>
  <c r="H49" i="86"/>
  <c r="D50" i="86"/>
  <c r="D51" i="124" s="1"/>
  <c r="H33" i="86"/>
  <c r="D34" i="86"/>
  <c r="D35" i="124" s="1"/>
  <c r="H19" i="86"/>
  <c r="D20" i="86"/>
  <c r="D21" i="124" s="1"/>
  <c r="H90" i="86"/>
  <c r="D91" i="86"/>
  <c r="D92" i="124" s="1"/>
  <c r="H74" i="86"/>
  <c r="D75" i="86"/>
  <c r="D76" i="124" s="1"/>
  <c r="H58" i="86"/>
  <c r="D59" i="86"/>
  <c r="D60" i="124" s="1"/>
  <c r="H42" i="86"/>
  <c r="D43" i="86"/>
  <c r="D44" i="124" s="1"/>
  <c r="H26" i="86"/>
  <c r="D27" i="86"/>
  <c r="D28" i="124" s="1"/>
  <c r="H96" i="86"/>
  <c r="H82" i="86"/>
  <c r="D83" i="86"/>
  <c r="D84" i="124" s="1"/>
  <c r="H34" i="86"/>
  <c r="D35" i="86"/>
  <c r="D36" i="124" s="1"/>
  <c r="H12" i="86"/>
  <c r="D13" i="86"/>
  <c r="D14" i="124" s="1"/>
  <c r="H11" i="86"/>
  <c r="D12" i="86"/>
  <c r="D13" i="124" s="1"/>
  <c r="H53" i="86"/>
  <c r="D54" i="86"/>
  <c r="D55" i="124" s="1"/>
  <c r="H83" i="86"/>
  <c r="D84" i="86"/>
  <c r="D85" i="124" s="1"/>
  <c r="H51" i="86"/>
  <c r="D52" i="86"/>
  <c r="D53" i="124" s="1"/>
  <c r="H92" i="86"/>
  <c r="D93" i="86"/>
  <c r="D94" i="124" s="1"/>
  <c r="H44" i="86"/>
  <c r="D45" i="86"/>
  <c r="D46" i="124" s="1"/>
  <c r="H8" i="86"/>
  <c r="D9" i="86"/>
  <c r="D10" i="124" s="1"/>
  <c r="H79" i="86"/>
  <c r="D80" i="86"/>
  <c r="D81" i="124" s="1"/>
  <c r="H63" i="86"/>
  <c r="D64" i="86"/>
  <c r="D65" i="124" s="1"/>
  <c r="H47" i="86"/>
  <c r="D48" i="86"/>
  <c r="D49" i="124" s="1"/>
  <c r="H31" i="86"/>
  <c r="D32" i="86"/>
  <c r="D33" i="124" s="1"/>
  <c r="H20" i="86"/>
  <c r="D21" i="86"/>
  <c r="H88" i="86"/>
  <c r="D89" i="86"/>
  <c r="D90" i="124" s="1"/>
  <c r="H72" i="86"/>
  <c r="D73" i="86"/>
  <c r="D74" i="124" s="1"/>
  <c r="H56" i="86"/>
  <c r="D57" i="86"/>
  <c r="D58" i="124" s="1"/>
  <c r="H40" i="86"/>
  <c r="D41" i="86"/>
  <c r="D42" i="124" s="1"/>
  <c r="H94" i="86"/>
  <c r="D95" i="86"/>
  <c r="D96" i="124" s="1"/>
  <c r="H69" i="86"/>
  <c r="D70" i="86"/>
  <c r="D71" i="124" s="1"/>
  <c r="H78" i="86"/>
  <c r="D79" i="86"/>
  <c r="D80" i="124" s="1"/>
  <c r="H10" i="86"/>
  <c r="D11" i="86"/>
  <c r="D12" i="124" s="1"/>
  <c r="H60" i="86"/>
  <c r="D61" i="86"/>
  <c r="D62" i="124" s="1"/>
  <c r="H15" i="86"/>
  <c r="D16" i="86"/>
  <c r="D17" i="124" s="1"/>
  <c r="H6" i="86"/>
  <c r="H77" i="86"/>
  <c r="D78" i="86"/>
  <c r="D79" i="124" s="1"/>
  <c r="H61" i="86"/>
  <c r="D62" i="86"/>
  <c r="D63" i="124" s="1"/>
  <c r="H45" i="86"/>
  <c r="D46" i="86"/>
  <c r="D47" i="124" s="1"/>
  <c r="H29" i="86"/>
  <c r="D30" i="86"/>
  <c r="D31" i="124" s="1"/>
  <c r="H21" i="86"/>
  <c r="D22" i="86"/>
  <c r="D23" i="124" s="1"/>
  <c r="H86" i="86"/>
  <c r="D87" i="86"/>
  <c r="D88" i="124" s="1"/>
  <c r="H70" i="86"/>
  <c r="D71" i="86"/>
  <c r="D72" i="124" s="1"/>
  <c r="H54" i="86"/>
  <c r="D55" i="86"/>
  <c r="D56" i="124" s="1"/>
  <c r="H38" i="86"/>
  <c r="D39" i="86"/>
  <c r="D40" i="124" s="1"/>
  <c r="H95" i="86"/>
  <c r="D96" i="86"/>
  <c r="D97" i="124" s="1"/>
  <c r="H14" i="86"/>
  <c r="D15" i="86"/>
  <c r="D16" i="124" s="1"/>
  <c r="H91" i="86"/>
  <c r="D92" i="86"/>
  <c r="D93" i="124" s="1"/>
  <c r="H75" i="86"/>
  <c r="D76" i="86"/>
  <c r="D77" i="124" s="1"/>
  <c r="H59" i="86"/>
  <c r="D60" i="86"/>
  <c r="D61" i="124" s="1"/>
  <c r="H43" i="86"/>
  <c r="D44" i="86"/>
  <c r="D45" i="124" s="1"/>
  <c r="H27" i="86"/>
  <c r="D28" i="86"/>
  <c r="D29" i="124" s="1"/>
  <c r="D23" i="86"/>
  <c r="D24" i="124" s="1"/>
  <c r="H84" i="86"/>
  <c r="D85" i="86"/>
  <c r="D86" i="124" s="1"/>
  <c r="D69" i="86"/>
  <c r="D70" i="124" s="1"/>
  <c r="D53" i="86"/>
  <c r="D54" i="124" s="1"/>
  <c r="D37" i="86"/>
  <c r="D38" i="124" s="1"/>
  <c r="H93" i="86"/>
  <c r="D94" i="86"/>
  <c r="D95" i="124" s="1"/>
  <c r="G7" i="87"/>
  <c r="D7" i="87" s="1"/>
  <c r="D8" i="125" s="1"/>
  <c r="E15" i="122"/>
  <c r="H22" i="86"/>
  <c r="H68" i="86"/>
  <c r="H52" i="86"/>
  <c r="H36" i="86"/>
  <c r="H57" i="86"/>
  <c r="H41" i="86"/>
  <c r="H25" i="86"/>
  <c r="H23" i="86"/>
  <c r="H71" i="86"/>
  <c r="H39" i="86"/>
  <c r="H17" i="86"/>
  <c r="H7" i="86"/>
  <c r="H62" i="86"/>
  <c r="H30" i="86"/>
  <c r="H18" i="86"/>
  <c r="H55" i="86"/>
  <c r="H46" i="86"/>
  <c r="I42" i="116"/>
  <c r="D12" i="122" l="1"/>
  <c r="D22" i="124"/>
  <c r="D13" i="122"/>
  <c r="D18" i="124"/>
  <c r="H7" i="87"/>
  <c r="G8" i="87"/>
  <c r="D8" i="87" s="1"/>
  <c r="D9" i="125" s="1"/>
  <c r="K42" i="116"/>
  <c r="H42" i="116"/>
  <c r="J42" i="116"/>
  <c r="L42" i="116"/>
  <c r="G42" i="116"/>
  <c r="M42" i="116"/>
  <c r="M42" i="110"/>
  <c r="M42" i="117"/>
  <c r="G9" i="87"/>
  <c r="H9" i="87" l="1"/>
  <c r="D9" i="87"/>
  <c r="D10" i="125" s="1"/>
  <c r="H8" i="87"/>
  <c r="F42" i="116"/>
  <c r="L42" i="117"/>
  <c r="L42" i="110"/>
  <c r="G10" i="87"/>
  <c r="H10" i="87" l="1"/>
  <c r="D10" i="87"/>
  <c r="D11" i="125" s="1"/>
  <c r="D42" i="116"/>
  <c r="E42" i="116"/>
  <c r="G11" i="87"/>
  <c r="H11" i="87" l="1"/>
  <c r="D11" i="87"/>
  <c r="D12" i="125" s="1"/>
  <c r="K42" i="117"/>
  <c r="K42" i="110"/>
  <c r="G12" i="87"/>
  <c r="D12" i="87" s="1"/>
  <c r="D13" i="125" s="1"/>
  <c r="H12" i="87" l="1"/>
  <c r="J42" i="117"/>
  <c r="J42" i="110"/>
  <c r="G13" i="87"/>
  <c r="D13" i="87" s="1"/>
  <c r="D14" i="125" s="1"/>
  <c r="H13" i="87" l="1"/>
  <c r="M43" i="110"/>
  <c r="I43" i="110"/>
  <c r="I42" i="117"/>
  <c r="M43" i="117"/>
  <c r="M43" i="116"/>
  <c r="I42" i="110"/>
  <c r="G14" i="87"/>
  <c r="D14" i="87" s="1"/>
  <c r="D15" i="125" s="1"/>
  <c r="H14" i="87" l="1"/>
  <c r="L43" i="116"/>
  <c r="M44" i="117"/>
  <c r="M44" i="110"/>
  <c r="M44" i="116"/>
  <c r="H42" i="117"/>
  <c r="L43" i="117"/>
  <c r="I44" i="110"/>
  <c r="L43" i="110"/>
  <c r="H42" i="110"/>
  <c r="G15" i="87"/>
  <c r="H15" i="87" l="1"/>
  <c r="D15" i="87"/>
  <c r="D16" i="125" s="1"/>
  <c r="H44" i="110"/>
  <c r="G42" i="110"/>
  <c r="L44" i="110"/>
  <c r="M45" i="110"/>
  <c r="L44" i="117"/>
  <c r="H43" i="110"/>
  <c r="M45" i="116"/>
  <c r="L44" i="116"/>
  <c r="I45" i="110"/>
  <c r="G42" i="117"/>
  <c r="M45" i="117"/>
  <c r="G16" i="87"/>
  <c r="H16" i="87" l="1"/>
  <c r="D16" i="87"/>
  <c r="D17" i="125" s="1"/>
  <c r="F42" i="117"/>
  <c r="M46" i="117"/>
  <c r="H45" i="110"/>
  <c r="L46" i="117"/>
  <c r="L45" i="117"/>
  <c r="G43" i="110"/>
  <c r="I46" i="110"/>
  <c r="L45" i="116"/>
  <c r="L46" i="116"/>
  <c r="M46" i="110"/>
  <c r="L45" i="110"/>
  <c r="K43" i="110"/>
  <c r="K43" i="117"/>
  <c r="F42" i="110"/>
  <c r="M46" i="116"/>
  <c r="K43" i="116"/>
  <c r="G17" i="87"/>
  <c r="H17" i="87" l="1"/>
  <c r="D17" i="87"/>
  <c r="D18" i="125" s="1"/>
  <c r="M47" i="116"/>
  <c r="D42" i="110"/>
  <c r="E42" i="110"/>
  <c r="G44" i="110"/>
  <c r="I47" i="110"/>
  <c r="M47" i="117"/>
  <c r="K44" i="117"/>
  <c r="J43" i="117"/>
  <c r="L46" i="110"/>
  <c r="K44" i="116"/>
  <c r="J43" i="116"/>
  <c r="J43" i="110"/>
  <c r="E42" i="117"/>
  <c r="D42" i="117"/>
  <c r="K44" i="110"/>
  <c r="M47" i="110"/>
  <c r="H46" i="110"/>
  <c r="F43" i="110"/>
  <c r="G18" i="87"/>
  <c r="D18" i="87" s="1"/>
  <c r="D19" i="125" s="1"/>
  <c r="H18" i="87" l="1"/>
  <c r="J44" i="116"/>
  <c r="J44" i="117"/>
  <c r="I48" i="110"/>
  <c r="G45" i="110"/>
  <c r="K45" i="110"/>
  <c r="J44" i="110"/>
  <c r="I43" i="116"/>
  <c r="L47" i="110"/>
  <c r="L47" i="117"/>
  <c r="K46" i="116"/>
  <c r="K45" i="116"/>
  <c r="K45" i="117"/>
  <c r="F44" i="110"/>
  <c r="M48" i="116"/>
  <c r="M49" i="116"/>
  <c r="D43" i="110"/>
  <c r="E43" i="110"/>
  <c r="M49" i="110"/>
  <c r="M48" i="110"/>
  <c r="I43" i="117"/>
  <c r="M48" i="117"/>
  <c r="M49" i="117"/>
  <c r="H47" i="110"/>
  <c r="L47" i="116"/>
  <c r="G19" i="87"/>
  <c r="H19" i="87" l="1"/>
  <c r="D19" i="87"/>
  <c r="D20" i="125" s="1"/>
  <c r="G47" i="110"/>
  <c r="K46" i="117"/>
  <c r="G46" i="110"/>
  <c r="H48" i="110"/>
  <c r="L49" i="116"/>
  <c r="L48" i="116"/>
  <c r="K47" i="116"/>
  <c r="L49" i="117"/>
  <c r="L48" i="117"/>
  <c r="L49" i="110"/>
  <c r="L48" i="110"/>
  <c r="J45" i="110"/>
  <c r="I49" i="110"/>
  <c r="H43" i="117"/>
  <c r="E44" i="110"/>
  <c r="D44" i="110"/>
  <c r="F45" i="110"/>
  <c r="I44" i="117"/>
  <c r="J45" i="116"/>
  <c r="K48" i="117"/>
  <c r="H43" i="116"/>
  <c r="K46" i="110"/>
  <c r="J45" i="117"/>
  <c r="I44" i="116"/>
  <c r="G20" i="87"/>
  <c r="H20" i="87" l="1"/>
  <c r="D20" i="87"/>
  <c r="D21" i="125" s="1"/>
  <c r="K49" i="117"/>
  <c r="I45" i="117"/>
  <c r="I45" i="116"/>
  <c r="H49" i="110"/>
  <c r="G48" i="110"/>
  <c r="K47" i="117"/>
  <c r="G43" i="116"/>
  <c r="H44" i="116"/>
  <c r="J46" i="117"/>
  <c r="J46" i="116"/>
  <c r="G43" i="117"/>
  <c r="D45" i="110"/>
  <c r="E45" i="110"/>
  <c r="J46" i="110"/>
  <c r="F46" i="110"/>
  <c r="K47" i="110"/>
  <c r="H44" i="117"/>
  <c r="G21" i="87"/>
  <c r="H21" i="87" l="1"/>
  <c r="D21" i="87"/>
  <c r="D22" i="125" s="1"/>
  <c r="I46" i="117"/>
  <c r="K48" i="116"/>
  <c r="K49" i="110"/>
  <c r="K48" i="110"/>
  <c r="J47" i="110"/>
  <c r="F43" i="117"/>
  <c r="F47" i="110"/>
  <c r="F43" i="116"/>
  <c r="H45" i="116"/>
  <c r="I46" i="116"/>
  <c r="J47" i="116"/>
  <c r="H45" i="117"/>
  <c r="G44" i="117"/>
  <c r="D46" i="110"/>
  <c r="E46" i="110"/>
  <c r="G44" i="116"/>
  <c r="J47" i="117"/>
  <c r="G49" i="110"/>
  <c r="G22" i="87"/>
  <c r="D22" i="87" s="1"/>
  <c r="D23" i="125" s="1"/>
  <c r="H22" i="87" l="1"/>
  <c r="H46" i="116"/>
  <c r="F48" i="110"/>
  <c r="D47" i="110"/>
  <c r="E47" i="110"/>
  <c r="J49" i="110"/>
  <c r="J48" i="110"/>
  <c r="J48" i="116"/>
  <c r="G45" i="117"/>
  <c r="F44" i="116"/>
  <c r="D43" i="116"/>
  <c r="E43" i="116"/>
  <c r="F49" i="110"/>
  <c r="D43" i="117"/>
  <c r="E43" i="117"/>
  <c r="H46" i="117"/>
  <c r="J48" i="117"/>
  <c r="K49" i="116"/>
  <c r="F44" i="117"/>
  <c r="I47" i="116"/>
  <c r="G45" i="116"/>
  <c r="I47" i="117"/>
  <c r="G23" i="87"/>
  <c r="D23" i="87" s="1"/>
  <c r="D24" i="125" s="1"/>
  <c r="H23" i="87" l="1"/>
  <c r="F45" i="116"/>
  <c r="E44" i="117"/>
  <c r="D44" i="117"/>
  <c r="F45" i="117"/>
  <c r="D48" i="110"/>
  <c r="E48" i="110"/>
  <c r="H47" i="117"/>
  <c r="H47" i="116"/>
  <c r="J49" i="116"/>
  <c r="G46" i="117"/>
  <c r="D44" i="116"/>
  <c r="E44" i="116"/>
  <c r="I48" i="117"/>
  <c r="J49" i="117"/>
  <c r="D49" i="110"/>
  <c r="E49" i="110"/>
  <c r="I48" i="116"/>
  <c r="G46" i="116"/>
  <c r="G24" i="87"/>
  <c r="H24" i="87" l="1"/>
  <c r="D24" i="87"/>
  <c r="D25" i="125" s="1"/>
  <c r="F46" i="116"/>
  <c r="H48" i="116"/>
  <c r="F46" i="117"/>
  <c r="G47" i="116"/>
  <c r="H48" i="117"/>
  <c r="I49" i="116"/>
  <c r="G47" i="117"/>
  <c r="D45" i="117"/>
  <c r="E45" i="117"/>
  <c r="I49" i="117"/>
  <c r="E45" i="116"/>
  <c r="D45" i="116"/>
  <c r="G25" i="87"/>
  <c r="H25" i="87" l="1"/>
  <c r="D25" i="87"/>
  <c r="D26" i="125" s="1"/>
  <c r="H49" i="116"/>
  <c r="F47" i="116"/>
  <c r="G48" i="116"/>
  <c r="D46" i="117"/>
  <c r="E46" i="117"/>
  <c r="H49" i="117"/>
  <c r="F47" i="117"/>
  <c r="G48" i="117"/>
  <c r="E46" i="116"/>
  <c r="D46" i="116"/>
  <c r="G26" i="87"/>
  <c r="H26" i="87" l="1"/>
  <c r="D26" i="87"/>
  <c r="D27" i="125" s="1"/>
  <c r="D47" i="117"/>
  <c r="E47" i="117"/>
  <c r="E47" i="116"/>
  <c r="D47" i="116"/>
  <c r="G49" i="117"/>
  <c r="F48" i="117"/>
  <c r="F48" i="116"/>
  <c r="G49" i="116"/>
  <c r="G27" i="87"/>
  <c r="D27" i="87" s="1"/>
  <c r="D28" i="125" s="1"/>
  <c r="H27" i="87" l="1"/>
  <c r="F49" i="116"/>
  <c r="E48" i="117"/>
  <c r="D48" i="117"/>
  <c r="D48" i="116"/>
  <c r="E48" i="116"/>
  <c r="F49" i="117"/>
  <c r="G28" i="87"/>
  <c r="D28" i="87" s="1"/>
  <c r="D29" i="125" s="1"/>
  <c r="H28" i="87" l="1"/>
  <c r="D49" i="117"/>
  <c r="E49" i="117"/>
  <c r="E49" i="116"/>
  <c r="D49" i="116"/>
  <c r="G29" i="87"/>
  <c r="D29" i="87" s="1"/>
  <c r="D30" i="125" s="1"/>
  <c r="H29" i="87" l="1"/>
  <c r="G30" i="87"/>
  <c r="D30" i="87" s="1"/>
  <c r="D31" i="125" s="1"/>
  <c r="H30" i="87" l="1"/>
  <c r="G31" i="87"/>
  <c r="D31" i="87" s="1"/>
  <c r="D32" i="125" s="1"/>
  <c r="H31" i="87" l="1"/>
  <c r="G32" i="87"/>
  <c r="H32" i="87" l="1"/>
  <c r="D32" i="87"/>
  <c r="D33" i="125" s="1"/>
  <c r="G33" i="87"/>
  <c r="D33" i="87" s="1"/>
  <c r="D34" i="125" s="1"/>
  <c r="H33" i="87" l="1"/>
  <c r="G34" i="87"/>
  <c r="D34" i="87" s="1"/>
  <c r="D35" i="125" s="1"/>
  <c r="H34" i="87" l="1"/>
  <c r="G35" i="87"/>
  <c r="H35" i="87" l="1"/>
  <c r="D35" i="87"/>
  <c r="D36" i="125" s="1"/>
  <c r="G36" i="87"/>
  <c r="H36" i="87" l="1"/>
  <c r="D36" i="87"/>
  <c r="D37" i="125" s="1"/>
  <c r="G37" i="87"/>
  <c r="D37" i="87" s="1"/>
  <c r="D38" i="125" s="1"/>
  <c r="H37" i="87" l="1"/>
  <c r="G38" i="87"/>
  <c r="H38" i="87" l="1"/>
  <c r="D38" i="87"/>
  <c r="D39" i="125" s="1"/>
  <c r="G39" i="87"/>
  <c r="H39" i="87" l="1"/>
  <c r="D39" i="87"/>
  <c r="D40" i="125" s="1"/>
  <c r="G40" i="87"/>
  <c r="H40" i="87" l="1"/>
  <c r="D40" i="87"/>
  <c r="D41" i="125" s="1"/>
  <c r="G41" i="87"/>
  <c r="D41" i="87" s="1"/>
  <c r="D42" i="125" s="1"/>
  <c r="H41" i="87" l="1"/>
  <c r="G42" i="87"/>
  <c r="H42" i="87" l="1"/>
  <c r="D42" i="87"/>
  <c r="D43" i="125" s="1"/>
  <c r="G43" i="87"/>
  <c r="H43" i="87" l="1"/>
  <c r="D43" i="87"/>
  <c r="D44" i="125" s="1"/>
  <c r="G44" i="87"/>
  <c r="D44" i="87" l="1"/>
  <c r="D45" i="125" s="1"/>
  <c r="H44" i="87"/>
  <c r="G45" i="87"/>
  <c r="H45" i="87" l="1"/>
  <c r="D45" i="87"/>
  <c r="D46" i="125" s="1"/>
  <c r="G46" i="87"/>
  <c r="D46" i="87" s="1"/>
  <c r="D47" i="125" s="1"/>
  <c r="H46" i="87" l="1"/>
  <c r="G47" i="87"/>
  <c r="H47" i="87" l="1"/>
  <c r="D47" i="87"/>
  <c r="D48" i="125" s="1"/>
  <c r="G48" i="87"/>
  <c r="H48" i="87" l="1"/>
  <c r="D48" i="87"/>
  <c r="D49" i="125" s="1"/>
  <c r="G49" i="87"/>
  <c r="H49" i="87" l="1"/>
  <c r="D49" i="87"/>
  <c r="D50" i="125" s="1"/>
  <c r="G50" i="87"/>
  <c r="H50" i="87" l="1"/>
  <c r="D50" i="87"/>
  <c r="D51" i="125" s="1"/>
  <c r="G51" i="87"/>
  <c r="H51" i="87" l="1"/>
  <c r="D51" i="87"/>
  <c r="D52" i="125" s="1"/>
  <c r="G52" i="87"/>
  <c r="H52" i="87" l="1"/>
  <c r="D52" i="87"/>
  <c r="D53" i="125" s="1"/>
  <c r="G53" i="87"/>
  <c r="H53" i="87" l="1"/>
  <c r="D53" i="87"/>
  <c r="D54" i="125" s="1"/>
  <c r="G54" i="87"/>
  <c r="H54" i="87" l="1"/>
  <c r="D54" i="87"/>
  <c r="D55" i="125" s="1"/>
  <c r="G55" i="87"/>
  <c r="H55" i="87" l="1"/>
  <c r="D55" i="87"/>
  <c r="D56" i="125" s="1"/>
  <c r="G56" i="87"/>
  <c r="H56" i="87" l="1"/>
  <c r="D56" i="87"/>
  <c r="D57" i="125" s="1"/>
  <c r="G57" i="87"/>
  <c r="D57" i="87" s="1"/>
  <c r="D58" i="125" s="1"/>
  <c r="H57" i="87" l="1"/>
  <c r="G58" i="87"/>
  <c r="D58" i="87" s="1"/>
  <c r="D59" i="125" s="1"/>
  <c r="H58" i="87" l="1"/>
  <c r="G59" i="87"/>
  <c r="D59" i="87" s="1"/>
  <c r="D60" i="125" s="1"/>
  <c r="H59" i="87" l="1"/>
  <c r="G60" i="87"/>
  <c r="D60" i="87" s="1"/>
  <c r="D61" i="125" s="1"/>
  <c r="H60" i="87" l="1"/>
  <c r="G61" i="87"/>
  <c r="D61" i="87" s="1"/>
  <c r="D62" i="125" s="1"/>
  <c r="H61" i="87" l="1"/>
  <c r="G62" i="87"/>
  <c r="D62" i="87" s="1"/>
  <c r="D63" i="125" s="1"/>
  <c r="H62" i="87" l="1"/>
  <c r="G63" i="87"/>
  <c r="H63" i="87" l="1"/>
  <c r="D63" i="87"/>
  <c r="D64" i="125" s="1"/>
  <c r="G64" i="87"/>
  <c r="D64" i="87" s="1"/>
  <c r="D65" i="125" s="1"/>
  <c r="H64" i="87" l="1"/>
  <c r="G65" i="87"/>
  <c r="H65" i="87" l="1"/>
  <c r="D65" i="87"/>
  <c r="D66" i="125" s="1"/>
  <c r="G66" i="87"/>
  <c r="D66" i="87" s="1"/>
  <c r="D67" i="125" s="1"/>
  <c r="H66" i="87" l="1"/>
  <c r="G67" i="87"/>
  <c r="H67" i="87" l="1"/>
  <c r="D67" i="87"/>
  <c r="D68" i="125" s="1"/>
  <c r="G68" i="87"/>
  <c r="H68" i="87" l="1"/>
  <c r="D68" i="87"/>
  <c r="D69" i="125" s="1"/>
  <c r="G69" i="87"/>
  <c r="H69" i="87" l="1"/>
  <c r="D69" i="87"/>
  <c r="D70" i="125" s="1"/>
  <c r="G70" i="87"/>
  <c r="H70" i="87" l="1"/>
  <c r="D70" i="87"/>
  <c r="D71" i="125" s="1"/>
  <c r="G71" i="87"/>
  <c r="H71" i="87" l="1"/>
  <c r="D71" i="87"/>
  <c r="D72" i="125" s="1"/>
  <c r="G72" i="87"/>
  <c r="H72" i="87" l="1"/>
  <c r="D72" i="87"/>
  <c r="D73" i="125" s="1"/>
  <c r="G73" i="87"/>
  <c r="H73" i="87" l="1"/>
  <c r="D73" i="87"/>
  <c r="D74" i="125" s="1"/>
  <c r="G74" i="87"/>
  <c r="H74" i="87" l="1"/>
  <c r="D74" i="87"/>
  <c r="D75" i="125" s="1"/>
  <c r="G75" i="87"/>
  <c r="H75" i="87" l="1"/>
  <c r="D75" i="87"/>
  <c r="D76" i="125" s="1"/>
  <c r="G76" i="87"/>
  <c r="H76" i="87" l="1"/>
  <c r="D76" i="87"/>
  <c r="D77" i="125" s="1"/>
  <c r="G77" i="87"/>
  <c r="H77" i="87" l="1"/>
  <c r="D77" i="87"/>
  <c r="D78" i="125" s="1"/>
  <c r="G78" i="87"/>
  <c r="H78" i="87" l="1"/>
  <c r="D78" i="87"/>
  <c r="D79" i="125" s="1"/>
  <c r="G79" i="87"/>
  <c r="H79" i="87" l="1"/>
  <c r="D79" i="87"/>
  <c r="D80" i="125" s="1"/>
  <c r="G80" i="87"/>
  <c r="D80" i="87" l="1"/>
  <c r="D81" i="125" s="1"/>
  <c r="H80" i="87"/>
  <c r="G81" i="87"/>
  <c r="D81" i="87" s="1"/>
  <c r="D82" i="125" s="1"/>
  <c r="H81" i="87" l="1"/>
  <c r="G82" i="87"/>
  <c r="H82" i="87" l="1"/>
  <c r="D82" i="87"/>
  <c r="D83" i="125" s="1"/>
  <c r="G83" i="87"/>
  <c r="H83" i="87" l="1"/>
  <c r="D83" i="87"/>
  <c r="D84" i="125" s="1"/>
  <c r="G84" i="87"/>
  <c r="H84" i="87" l="1"/>
  <c r="D84" i="87"/>
  <c r="D85" i="125" s="1"/>
  <c r="G85" i="87"/>
  <c r="G86" i="87" l="1"/>
  <c r="D86" i="87" s="1"/>
  <c r="D87" i="125" s="1"/>
  <c r="H85" i="87"/>
  <c r="D85" i="87"/>
  <c r="D86" i="125" s="1"/>
  <c r="H86" i="87" l="1"/>
  <c r="G87" i="87"/>
  <c r="D14" i="122"/>
  <c r="D16" i="122"/>
  <c r="D15" i="122"/>
  <c r="H87" i="87" l="1"/>
  <c r="G88" i="87"/>
  <c r="D87" i="87"/>
  <c r="D88" i="125" s="1"/>
  <c r="G89" i="87" l="1"/>
  <c r="H88" i="87"/>
  <c r="D89" i="87"/>
  <c r="D90" i="125" s="1"/>
  <c r="D88" i="87"/>
  <c r="D89" i="125" s="1"/>
  <c r="P81" i="122"/>
  <c r="R81" i="122" s="1"/>
  <c r="H89" i="87" l="1"/>
  <c r="G90" i="87"/>
  <c r="D90" i="87" s="1"/>
  <c r="D91" i="125" s="1"/>
  <c r="G91" i="87" l="1"/>
  <c r="H90" i="87"/>
  <c r="D91" i="87"/>
  <c r="D92" i="125" s="1"/>
  <c r="H91" i="87" l="1"/>
  <c r="G92" i="87"/>
  <c r="D92" i="87" s="1"/>
  <c r="D93" i="125" s="1"/>
  <c r="H92" i="87" l="1"/>
  <c r="G93" i="87"/>
  <c r="H93" i="87" l="1"/>
  <c r="G94" i="87"/>
  <c r="D93" i="87"/>
  <c r="D94" i="125" s="1"/>
  <c r="H94" i="87" l="1"/>
  <c r="G95" i="87"/>
  <c r="D95" i="87" s="1"/>
  <c r="D96" i="125" s="1"/>
  <c r="D94" i="87"/>
  <c r="D95" i="125" s="1"/>
  <c r="H95" i="87" l="1"/>
  <c r="G96" i="87"/>
  <c r="D96" i="87" s="1"/>
  <c r="D97" i="125" s="1"/>
  <c r="H96" i="87" l="1"/>
  <c r="G97" i="87"/>
  <c r="D97" i="87"/>
  <c r="D98" i="125" s="1"/>
  <c r="H97" i="87" l="1"/>
  <c r="G98" i="87"/>
  <c r="D98" i="87"/>
  <c r="D99" i="125" s="1"/>
  <c r="H98" i="87" l="1"/>
  <c r="G99" i="87"/>
  <c r="D99" i="87" s="1"/>
  <c r="D100" i="125" s="1"/>
  <c r="H99" i="87" l="1"/>
  <c r="G100" i="87"/>
  <c r="D100" i="87" s="1"/>
  <c r="D101" i="125" s="1"/>
  <c r="H100" i="87" l="1"/>
  <c r="G101" i="87"/>
  <c r="D101" i="87"/>
  <c r="D102" i="125" s="1"/>
  <c r="G117" i="86"/>
  <c r="D118" i="86" s="1"/>
  <c r="D119" i="124" s="1"/>
  <c r="G115" i="86"/>
  <c r="G101" i="86"/>
  <c r="G100" i="86"/>
  <c r="H100" i="86" s="1"/>
  <c r="G109" i="86"/>
  <c r="G114" i="86"/>
  <c r="G106" i="86"/>
  <c r="H106" i="86" s="1"/>
  <c r="G116" i="86"/>
  <c r="G104" i="86"/>
  <c r="G113" i="86"/>
  <c r="G108" i="86"/>
  <c r="G102" i="86"/>
  <c r="G110" i="86"/>
  <c r="G112" i="86"/>
  <c r="G105" i="86"/>
  <c r="G107" i="86"/>
  <c r="G103" i="86"/>
  <c r="H103" i="86" s="1"/>
  <c r="G99" i="86"/>
  <c r="G98" i="86"/>
  <c r="G97" i="86"/>
  <c r="G111" i="86"/>
  <c r="H111" i="86" s="1"/>
  <c r="D113" i="86" l="1"/>
  <c r="D114" i="124" s="1"/>
  <c r="D115" i="86"/>
  <c r="D116" i="124" s="1"/>
  <c r="H101" i="87"/>
  <c r="G102" i="87"/>
  <c r="D102" i="87" s="1"/>
  <c r="D103" i="125" s="1"/>
  <c r="D102" i="86"/>
  <c r="D103" i="124" s="1"/>
  <c r="D108" i="86"/>
  <c r="D109" i="124" s="1"/>
  <c r="H109" i="86"/>
  <c r="D110" i="86"/>
  <c r="D111" i="124" s="1"/>
  <c r="D104" i="86"/>
  <c r="D105" i="124" s="1"/>
  <c r="H113" i="86"/>
  <c r="D114" i="86"/>
  <c r="D115" i="124" s="1"/>
  <c r="H99" i="86"/>
  <c r="D100" i="86"/>
  <c r="D101" i="124" s="1"/>
  <c r="H102" i="86"/>
  <c r="D103" i="86"/>
  <c r="D104" i="124" s="1"/>
  <c r="H108" i="86"/>
  <c r="D109" i="86"/>
  <c r="D110" i="124" s="1"/>
  <c r="H107" i="86"/>
  <c r="H104" i="86"/>
  <c r="D105" i="86"/>
  <c r="D106" i="124" s="1"/>
  <c r="D101" i="86"/>
  <c r="D102" i="124" s="1"/>
  <c r="D112" i="86"/>
  <c r="D113" i="124" s="1"/>
  <c r="H105" i="86"/>
  <c r="D106" i="86"/>
  <c r="D107" i="124" s="1"/>
  <c r="D116" i="86"/>
  <c r="D117" i="124" s="1"/>
  <c r="H116" i="86"/>
  <c r="D117" i="86"/>
  <c r="D118" i="124" s="1"/>
  <c r="D98" i="86"/>
  <c r="D99" i="124" s="1"/>
  <c r="D97" i="86"/>
  <c r="D98" i="124" s="1"/>
  <c r="D107" i="86"/>
  <c r="D108" i="124" s="1"/>
  <c r="H98" i="86"/>
  <c r="D99" i="86"/>
  <c r="D100" i="124" s="1"/>
  <c r="D111" i="86"/>
  <c r="D112" i="124" s="1"/>
  <c r="H114" i="86"/>
  <c r="H110" i="86"/>
  <c r="H117" i="86"/>
  <c r="H97" i="86"/>
  <c r="H112" i="86"/>
  <c r="H101" i="86"/>
  <c r="H115" i="86"/>
  <c r="H102" i="87" l="1"/>
  <c r="G103" i="87"/>
  <c r="H103" i="87" l="1"/>
  <c r="G104" i="87"/>
  <c r="D103" i="87"/>
  <c r="D104" i="125" s="1"/>
  <c r="H104" i="87" l="1"/>
  <c r="G105" i="87"/>
  <c r="D104" i="87"/>
  <c r="D105" i="125" s="1"/>
  <c r="D105" i="87" l="1"/>
  <c r="D106" i="125" s="1"/>
  <c r="H105" i="8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<sst xmlns="http://schemas.openxmlformats.org/spreadsheetml/2006/main" count="1192" uniqueCount="179">
  <si>
    <t>국어</t>
  </si>
  <si>
    <t>수학</t>
  </si>
  <si>
    <t>표준점수</t>
  </si>
  <si>
    <t>남자</t>
  </si>
  <si>
    <t>여자</t>
  </si>
  <si>
    <t>계</t>
  </si>
  <si>
    <t>시험명</t>
  </si>
  <si>
    <t>2024학년도 대학수학능력시험 6월 모의평가</t>
  </si>
  <si>
    <t>자료명</t>
    <phoneticPr fontId="1" type="noConversion"/>
  </si>
  <si>
    <r>
      <rPr>
        <sz val="11"/>
        <color theme="1"/>
        <rFont val="맑은 고딕"/>
        <family val="3"/>
        <charset val="129"/>
      </rPr>
      <t>계산기</t>
    </r>
    <r>
      <rPr>
        <sz val="11"/>
        <color theme="1"/>
        <rFont val="Microsoft Sans Serif"/>
        <family val="2"/>
      </rPr>
      <t xml:space="preserve"> &amp; </t>
    </r>
    <r>
      <rPr>
        <sz val="11"/>
        <color theme="1"/>
        <rFont val="맑은 고딕"/>
        <family val="3"/>
        <charset val="129"/>
      </rPr>
      <t>역산기</t>
    </r>
    <phoneticPr fontId="1" type="noConversion"/>
  </si>
  <si>
    <t>원점수 → 표준점수 계산기</t>
    <phoneticPr fontId="1" type="noConversion"/>
  </si>
  <si>
    <t>표준점수 → 원점수 역산기</t>
    <phoneticPr fontId="1" type="noConversion"/>
  </si>
  <si>
    <r>
      <rPr>
        <b/>
        <sz val="12"/>
        <color theme="1"/>
        <rFont val="맑은 고딕"/>
        <family val="3"/>
        <charset val="129"/>
      </rPr>
      <t>과목</t>
    </r>
    <phoneticPr fontId="1" type="noConversion"/>
  </si>
  <si>
    <r>
      <rPr>
        <b/>
        <sz val="12"/>
        <color theme="1"/>
        <rFont val="맑은 고딕"/>
        <family val="3"/>
        <charset val="129"/>
      </rPr>
      <t>공통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원점수</t>
    </r>
    <phoneticPr fontId="1" type="noConversion"/>
  </si>
  <si>
    <r>
      <rPr>
        <b/>
        <sz val="12"/>
        <color theme="1"/>
        <rFont val="맑은 고딕"/>
        <family val="3"/>
        <charset val="129"/>
      </rPr>
      <t>선택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원점수</t>
    </r>
    <phoneticPr fontId="1" type="noConversion"/>
  </si>
  <si>
    <r>
      <rPr>
        <b/>
        <sz val="12"/>
        <color theme="1"/>
        <rFont val="맑은 고딕"/>
        <family val="3"/>
        <charset val="129"/>
      </rPr>
      <t>표준점수</t>
    </r>
    <phoneticPr fontId="1" type="noConversion"/>
  </si>
  <si>
    <r>
      <rPr>
        <b/>
        <sz val="12"/>
        <color theme="1"/>
        <rFont val="맑은 고딕"/>
        <family val="3"/>
        <charset val="129"/>
      </rPr>
      <t>국어</t>
    </r>
    <phoneticPr fontId="1" type="noConversion"/>
  </si>
  <si>
    <r>
      <rPr>
        <b/>
        <sz val="12"/>
        <color theme="1"/>
        <rFont val="맑은 고딕"/>
        <family val="3"/>
        <charset val="129"/>
      </rPr>
      <t>수학</t>
    </r>
    <phoneticPr fontId="1" type="noConversion"/>
  </si>
  <si>
    <r>
      <rPr>
        <b/>
        <sz val="12"/>
        <color theme="1"/>
        <rFont val="맑은 고딕"/>
        <family val="3"/>
        <charset val="129"/>
      </rPr>
      <t>계산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결과</t>
    </r>
    <phoneticPr fontId="1" type="noConversion"/>
  </si>
  <si>
    <r>
      <rPr>
        <b/>
        <sz val="12"/>
        <color theme="1"/>
        <rFont val="맑은 고딕"/>
        <family val="3"/>
        <charset val="129"/>
      </rPr>
      <t>역산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결과</t>
    </r>
    <phoneticPr fontId="1" type="noConversion"/>
  </si>
  <si>
    <r>
      <rPr>
        <b/>
        <sz val="12"/>
        <color theme="1"/>
        <rFont val="맑은 고딕"/>
        <family val="3"/>
        <charset val="129"/>
      </rPr>
      <t>선택과목</t>
    </r>
    <phoneticPr fontId="1" type="noConversion"/>
  </si>
  <si>
    <r>
      <rPr>
        <b/>
        <sz val="12"/>
        <color theme="1"/>
        <rFont val="맑은 고딕"/>
        <family val="3"/>
        <charset val="129"/>
      </rPr>
      <t>백분위</t>
    </r>
    <phoneticPr fontId="1" type="noConversion"/>
  </si>
  <si>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</si>
  <si>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rPr>
        <b/>
        <sz val="12"/>
        <color theme="1"/>
        <rFont val="맑은 고딕"/>
        <family val="3"/>
        <charset val="129"/>
      </rPr>
      <t>원점수</t>
    </r>
    <r>
      <rPr>
        <b/>
        <sz val="12"/>
        <color theme="1"/>
        <rFont val="Microsoft Sans Serif"/>
        <family val="2"/>
      </rPr>
      <t>(</t>
    </r>
    <r>
      <rPr>
        <b/>
        <sz val="12"/>
        <color theme="1"/>
        <rFont val="맑은 고딕"/>
        <family val="3"/>
        <charset val="129"/>
      </rPr>
      <t>공통</t>
    </r>
    <r>
      <rPr>
        <b/>
        <sz val="12"/>
        <color theme="1"/>
        <rFont val="Microsoft Sans Serif"/>
        <family val="2"/>
      </rPr>
      <t>+</t>
    </r>
    <r>
      <rPr>
        <b/>
        <sz val="12"/>
        <color theme="1"/>
        <rFont val="맑은 고딕"/>
        <family val="3"/>
        <charset val="129"/>
      </rPr>
      <t>선택</t>
    </r>
    <r>
      <rPr>
        <b/>
        <sz val="12"/>
        <color theme="1"/>
        <rFont val="Microsoft Sans Serif"/>
        <family val="2"/>
      </rPr>
      <t xml:space="preserve">) </t>
    </r>
    <r>
      <rPr>
        <b/>
        <sz val="12"/>
        <color theme="1"/>
        <rFont val="맑은 고딕"/>
        <family val="3"/>
        <charset val="129"/>
      </rPr>
      <t>역산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결과</t>
    </r>
    <phoneticPr fontId="1" type="noConversion"/>
  </si>
  <si>
    <r>
      <rPr>
        <b/>
        <sz val="12"/>
        <color theme="1"/>
        <rFont val="맑은 고딕"/>
        <family val="3"/>
        <charset val="129"/>
      </rPr>
      <t>화법과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작문</t>
    </r>
    <phoneticPr fontId="1" type="noConversion"/>
  </si>
  <si>
    <r>
      <rPr>
        <b/>
        <sz val="12"/>
        <color theme="1"/>
        <rFont val="맑은 고딕"/>
        <family val="3"/>
        <charset val="129"/>
      </rPr>
      <t>언어와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매체</t>
    </r>
    <phoneticPr fontId="1" type="noConversion"/>
  </si>
  <si>
    <r>
      <rPr>
        <b/>
        <sz val="12"/>
        <color theme="1"/>
        <rFont val="맑은 고딕"/>
        <family val="3"/>
        <charset val="129"/>
      </rPr>
      <t>확률과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통계</t>
    </r>
    <phoneticPr fontId="1" type="noConversion"/>
  </si>
  <si>
    <r>
      <rPr>
        <b/>
        <sz val="12"/>
        <color theme="1"/>
        <rFont val="맑은 고딕"/>
        <family val="3"/>
        <charset val="129"/>
      </rPr>
      <t>미적분</t>
    </r>
    <phoneticPr fontId="1" type="noConversion"/>
  </si>
  <si>
    <r>
      <rPr>
        <b/>
        <sz val="12"/>
        <color theme="1"/>
        <rFont val="맑은 고딕"/>
        <family val="3"/>
        <charset val="129"/>
      </rPr>
      <t>기하</t>
    </r>
    <phoneticPr fontId="1" type="noConversion"/>
  </si>
  <si>
    <t>국어A</t>
    <phoneticPr fontId="1" type="noConversion"/>
  </si>
  <si>
    <t>화작B</t>
  </si>
  <si>
    <t>언매B</t>
  </si>
  <si>
    <t>화작C</t>
  </si>
  <si>
    <t>언매C</t>
  </si>
  <si>
    <t>수학A</t>
    <phoneticPr fontId="1" type="noConversion"/>
  </si>
  <si>
    <t>확통B</t>
  </si>
  <si>
    <t>미적B</t>
  </si>
  <si>
    <t>기하B</t>
  </si>
  <si>
    <t>확통C</t>
  </si>
  <si>
    <t>미적C</t>
  </si>
  <si>
    <t>기하C</t>
  </si>
  <si>
    <t>국어 평균 추정치 (교육청 모의고사 한정 제공)</t>
    <phoneticPr fontId="1" type="noConversion"/>
  </si>
  <si>
    <t>화법과 작문</t>
    <phoneticPr fontId="1" type="noConversion"/>
  </si>
  <si>
    <t>언어와 매체</t>
    <phoneticPr fontId="1" type="noConversion"/>
  </si>
  <si>
    <t>전체</t>
    <phoneticPr fontId="1" type="noConversion"/>
  </si>
  <si>
    <t>응시자 수</t>
    <phoneticPr fontId="1" type="noConversion"/>
  </si>
  <si>
    <t>공통과목 평균</t>
    <phoneticPr fontId="1" type="noConversion"/>
  </si>
  <si>
    <t>선택과목 평균</t>
    <phoneticPr fontId="1" type="noConversion"/>
  </si>
  <si>
    <t>원점수 평균</t>
    <phoneticPr fontId="1" type="noConversion"/>
  </si>
  <si>
    <t>수학 평균 추정치 (교육청 모의고사 한정 제공)</t>
    <phoneticPr fontId="1" type="noConversion"/>
  </si>
  <si>
    <t>확률과 통계</t>
    <phoneticPr fontId="1" type="noConversion"/>
  </si>
  <si>
    <t>미적분</t>
    <phoneticPr fontId="1" type="noConversion"/>
  </si>
  <si>
    <t>기하</t>
    <phoneticPr fontId="1" type="noConversion"/>
  </si>
  <si>
    <r>
      <rPr>
        <sz val="12"/>
        <color theme="1"/>
        <rFont val="맑은 고딕"/>
        <family val="2"/>
        <charset val="129"/>
      </rPr>
      <t>시험명</t>
    </r>
  </si>
  <si>
    <t>평균</t>
    <phoneticPr fontId="1" type="noConversion"/>
  </si>
  <si>
    <t>-</t>
    <phoneticPr fontId="1" type="noConversion"/>
  </si>
  <si>
    <r>
      <rPr>
        <sz val="12"/>
        <color theme="1"/>
        <rFont val="맑은 고딕"/>
        <family val="3"/>
        <charset val="129"/>
      </rPr>
      <t>국어</t>
    </r>
    <r>
      <rPr>
        <sz val="12"/>
        <color theme="1"/>
        <rFont val="Microsoft Sans Serif"/>
        <family val="2"/>
      </rPr>
      <t xml:space="preserve"> (</t>
    </r>
    <r>
      <rPr>
        <sz val="12"/>
        <color theme="1"/>
        <rFont val="맑은 고딕"/>
        <family val="3"/>
        <charset val="129"/>
      </rPr>
      <t>표준점수별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3"/>
        <charset val="129"/>
      </rPr>
      <t>백분위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3"/>
        <charset val="129"/>
      </rPr>
      <t>및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3"/>
        <charset val="129"/>
      </rPr>
      <t>등급표</t>
    </r>
    <r>
      <rPr>
        <sz val="12"/>
        <color theme="1"/>
        <rFont val="Microsoft Sans Serif"/>
        <family val="2"/>
      </rPr>
      <t>)</t>
    </r>
    <phoneticPr fontId="1" type="noConversion"/>
  </si>
  <si>
    <t>표준편차</t>
    <phoneticPr fontId="1" type="noConversion"/>
  </si>
  <si>
    <r>
      <rPr>
        <sz val="13"/>
        <color theme="1"/>
        <rFont val="맑은 고딕"/>
        <family val="3"/>
        <charset val="129"/>
      </rPr>
      <t>표준점수</t>
    </r>
    <phoneticPr fontId="1" type="noConversion"/>
  </si>
  <si>
    <r>
      <rPr>
        <sz val="13"/>
        <color theme="1"/>
        <rFont val="맑은 고딕"/>
        <family val="3"/>
        <charset val="129"/>
      </rPr>
      <t>등급</t>
    </r>
    <phoneticPr fontId="1" type="noConversion"/>
  </si>
  <si>
    <r>
      <rPr>
        <sz val="13"/>
        <color theme="1"/>
        <rFont val="맑은 고딕"/>
        <family val="3"/>
        <charset val="129"/>
      </rPr>
      <t>백분위</t>
    </r>
    <phoneticPr fontId="1" type="noConversion"/>
  </si>
  <si>
    <t>인원</t>
    <phoneticPr fontId="1" type="noConversion"/>
  </si>
  <si>
    <t>비율</t>
    <phoneticPr fontId="1" type="noConversion"/>
  </si>
  <si>
    <t>누적 인원</t>
    <phoneticPr fontId="1" type="noConversion"/>
  </si>
  <si>
    <t>누적 비율</t>
    <phoneticPr fontId="1" type="noConversion"/>
  </si>
  <si>
    <r>
      <rPr>
        <sz val="11"/>
        <color theme="1"/>
        <rFont val="맑은 고딕"/>
        <family val="2"/>
        <charset val="129"/>
      </rPr>
      <t>시험명</t>
    </r>
  </si>
  <si>
    <t xml:space="preserve">2024학년도 대학수학능력시험 6월 모의평가  </t>
  </si>
  <si>
    <r>
      <rPr>
        <sz val="11"/>
        <color theme="1"/>
        <rFont val="맑은 고딕"/>
        <family val="3"/>
        <charset val="129"/>
      </rPr>
      <t>국어</t>
    </r>
    <r>
      <rPr>
        <sz val="11"/>
        <color theme="1"/>
        <rFont val="Microsoft Sans Serif"/>
        <family val="2"/>
      </rPr>
      <t xml:space="preserve"> (</t>
    </r>
    <r>
      <rPr>
        <sz val="11"/>
        <color theme="1"/>
        <rFont val="맑은 고딕"/>
        <family val="3"/>
        <charset val="129"/>
      </rPr>
      <t>화법과</t>
    </r>
    <r>
      <rPr>
        <sz val="11"/>
        <color theme="1"/>
        <rFont val="Microsoft Sans Serif"/>
        <family val="2"/>
      </rPr>
      <t xml:space="preserve"> </t>
    </r>
    <r>
      <rPr>
        <sz val="11"/>
        <color theme="1"/>
        <rFont val="맑은 고딕"/>
        <family val="3"/>
        <charset val="129"/>
      </rPr>
      <t>작문</t>
    </r>
    <r>
      <rPr>
        <sz val="11"/>
        <color theme="1"/>
        <rFont val="Microsoft Sans Serif"/>
        <family val="2"/>
      </rPr>
      <t xml:space="preserve"> </t>
    </r>
    <r>
      <rPr>
        <sz val="11"/>
        <color theme="1"/>
        <rFont val="맑은 고딕"/>
        <family val="3"/>
        <charset val="129"/>
      </rPr>
      <t>선택</t>
    </r>
    <r>
      <rPr>
        <sz val="11"/>
        <color theme="1"/>
        <rFont val="Microsoft Sans Serif"/>
        <family val="2"/>
      </rPr>
      <t xml:space="preserve">) </t>
    </r>
    <r>
      <rPr>
        <sz val="11"/>
        <color theme="1"/>
        <rFont val="맑은 고딕"/>
        <family val="3"/>
        <charset val="129"/>
      </rPr>
      <t>표준점수</t>
    </r>
    <r>
      <rPr>
        <sz val="11"/>
        <color theme="1"/>
        <rFont val="Microsoft Sans Serif"/>
        <family val="2"/>
      </rPr>
      <t xml:space="preserve"> </t>
    </r>
    <r>
      <rPr>
        <sz val="11"/>
        <color theme="1"/>
        <rFont val="맑은 고딕"/>
        <family val="3"/>
        <charset val="129"/>
      </rPr>
      <t>차트</t>
    </r>
    <r>
      <rPr>
        <sz val="11"/>
        <color theme="1"/>
        <rFont val="Microsoft Sans Serif"/>
        <family val="2"/>
      </rPr>
      <t xml:space="preserve"> [2</t>
    </r>
    <r>
      <rPr>
        <sz val="11"/>
        <color theme="1"/>
        <rFont val="맑은 고딕"/>
        <family val="3"/>
        <charset val="129"/>
      </rPr>
      <t>차</t>
    </r>
    <r>
      <rPr>
        <sz val="11"/>
        <color theme="1"/>
        <rFont val="Microsoft Sans Serif"/>
        <family val="2"/>
      </rPr>
      <t>]</t>
    </r>
    <phoneticPr fontId="1" type="noConversion"/>
  </si>
  <si>
    <r>
      <rPr>
        <b/>
        <sz val="11"/>
        <color theme="1"/>
        <rFont val="맑은 고딕"/>
        <family val="2"/>
        <charset val="129"/>
      </rPr>
      <t>총점</t>
    </r>
    <r>
      <rPr>
        <b/>
        <sz val="11"/>
        <color theme="1"/>
        <rFont val="Microsoft Sans Serif"/>
        <family val="2"/>
      </rPr>
      <t>/</t>
    </r>
    <r>
      <rPr>
        <b/>
        <sz val="11"/>
        <color theme="1"/>
        <rFont val="맑은 고딕"/>
        <family val="2"/>
        <charset val="129"/>
      </rPr>
      <t>선택</t>
    </r>
  </si>
  <si>
    <t>낾인덱</t>
    <phoneticPr fontId="1" type="noConversion"/>
  </si>
  <si>
    <t>최소</t>
    <phoneticPr fontId="1" type="noConversion"/>
  </si>
  <si>
    <t>최대낾</t>
    <phoneticPr fontId="1" type="noConversion"/>
  </si>
  <si>
    <t>최대</t>
    <phoneticPr fontId="1" type="noConversion"/>
  </si>
  <si>
    <t>최대원</t>
    <phoneticPr fontId="1" type="noConversion"/>
  </si>
  <si>
    <t>최소원</t>
    <phoneticPr fontId="1" type="noConversion"/>
  </si>
  <si>
    <r>
      <rPr>
        <sz val="11"/>
        <color theme="1"/>
        <rFont val="맑은 고딕"/>
        <family val="3"/>
        <charset val="129"/>
      </rPr>
      <t>국어</t>
    </r>
    <r>
      <rPr>
        <sz val="11"/>
        <color theme="1"/>
        <rFont val="Microsoft Sans Serif"/>
        <family val="2"/>
      </rPr>
      <t xml:space="preserve"> (</t>
    </r>
    <r>
      <rPr>
        <sz val="11"/>
        <color theme="1"/>
        <rFont val="맑은 고딕"/>
        <family val="3"/>
        <charset val="129"/>
      </rPr>
      <t>언어와</t>
    </r>
    <r>
      <rPr>
        <sz val="11"/>
        <color theme="1"/>
        <rFont val="Microsoft Sans Serif"/>
        <family val="2"/>
      </rPr>
      <t xml:space="preserve"> </t>
    </r>
    <r>
      <rPr>
        <sz val="11"/>
        <color theme="1"/>
        <rFont val="맑은 고딕"/>
        <family val="3"/>
        <charset val="129"/>
      </rPr>
      <t>매체</t>
    </r>
    <r>
      <rPr>
        <sz val="11"/>
        <color theme="1"/>
        <rFont val="Microsoft Sans Serif"/>
        <family val="2"/>
      </rPr>
      <t xml:space="preserve"> </t>
    </r>
    <r>
      <rPr>
        <sz val="11"/>
        <color theme="1"/>
        <rFont val="맑은 고딕"/>
        <family val="3"/>
        <charset val="129"/>
      </rPr>
      <t>선택</t>
    </r>
    <r>
      <rPr>
        <sz val="11"/>
        <color theme="1"/>
        <rFont val="Microsoft Sans Serif"/>
        <family val="2"/>
      </rPr>
      <t xml:space="preserve">) </t>
    </r>
    <r>
      <rPr>
        <sz val="11"/>
        <color theme="1"/>
        <rFont val="맑은 고딕"/>
        <family val="3"/>
        <charset val="129"/>
      </rPr>
      <t>표준점수</t>
    </r>
    <r>
      <rPr>
        <sz val="11"/>
        <color theme="1"/>
        <rFont val="Microsoft Sans Serif"/>
        <family val="2"/>
      </rPr>
      <t xml:space="preserve"> </t>
    </r>
    <r>
      <rPr>
        <sz val="11"/>
        <color theme="1"/>
        <rFont val="맑은 고딕"/>
        <family val="3"/>
        <charset val="129"/>
      </rPr>
      <t>차트</t>
    </r>
    <r>
      <rPr>
        <sz val="11"/>
        <color theme="1"/>
        <rFont val="Microsoft Sans Serif"/>
        <family val="2"/>
      </rPr>
      <t xml:space="preserve"> [2</t>
    </r>
    <r>
      <rPr>
        <sz val="11"/>
        <color theme="1"/>
        <rFont val="맑은 고딕"/>
        <family val="3"/>
        <charset val="129"/>
      </rPr>
      <t>차</t>
    </r>
    <r>
      <rPr>
        <sz val="11"/>
        <color theme="1"/>
        <rFont val="Microsoft Sans Serif"/>
        <family val="2"/>
      </rPr>
      <t>]</t>
    </r>
    <phoneticPr fontId="1" type="noConversion"/>
  </si>
  <si>
    <r>
      <rPr>
        <sz val="12"/>
        <color theme="1"/>
        <rFont val="맑은 고딕"/>
        <family val="3"/>
        <charset val="129"/>
      </rPr>
      <t>총점</t>
    </r>
    <r>
      <rPr>
        <sz val="12"/>
        <color theme="1"/>
        <rFont val="Microsoft Sans Serif"/>
        <family val="2"/>
      </rPr>
      <t>/</t>
    </r>
    <r>
      <rPr>
        <sz val="12"/>
        <color theme="1"/>
        <rFont val="맑은 고딕"/>
        <family val="3"/>
        <charset val="129"/>
      </rPr>
      <t>선택</t>
    </r>
  </si>
  <si>
    <r>
      <rPr>
        <sz val="11"/>
        <color theme="1"/>
        <rFont val="맑은 고딕"/>
        <family val="3"/>
        <charset val="129"/>
      </rPr>
      <t>시험명</t>
    </r>
  </si>
  <si>
    <r>
      <rPr>
        <sz val="11"/>
        <color theme="1"/>
        <rFont val="맑은 고딕"/>
        <family val="3"/>
        <charset val="129"/>
      </rPr>
      <t>국어</t>
    </r>
    <r>
      <rPr>
        <sz val="11"/>
        <color theme="1"/>
        <rFont val="Microsoft Sans Serif"/>
        <family val="2"/>
      </rPr>
      <t xml:space="preserve"> (</t>
    </r>
    <r>
      <rPr>
        <sz val="11"/>
        <color theme="1"/>
        <rFont val="맑은 고딕"/>
        <family val="3"/>
        <charset val="129"/>
      </rPr>
      <t>화법과</t>
    </r>
    <r>
      <rPr>
        <sz val="11"/>
        <color theme="1"/>
        <rFont val="Microsoft Sans Serif"/>
        <family val="2"/>
      </rPr>
      <t xml:space="preserve"> </t>
    </r>
    <r>
      <rPr>
        <sz val="11"/>
        <color theme="1"/>
        <rFont val="맑은 고딕"/>
        <family val="3"/>
        <charset val="129"/>
      </rPr>
      <t>작문</t>
    </r>
    <r>
      <rPr>
        <sz val="11"/>
        <color theme="1"/>
        <rFont val="Microsoft Sans Serif"/>
        <family val="2"/>
      </rPr>
      <t xml:space="preserve"> </t>
    </r>
    <r>
      <rPr>
        <sz val="11"/>
        <color theme="1"/>
        <rFont val="맑은 고딕"/>
        <family val="3"/>
        <charset val="129"/>
      </rPr>
      <t>선택</t>
    </r>
    <r>
      <rPr>
        <sz val="11"/>
        <color theme="1"/>
        <rFont val="Microsoft Sans Serif"/>
        <family val="2"/>
      </rPr>
      <t xml:space="preserve">) </t>
    </r>
    <r>
      <rPr>
        <sz val="11"/>
        <color theme="1"/>
        <rFont val="맑은 고딕"/>
        <family val="3"/>
        <charset val="129"/>
      </rPr>
      <t>원점수</t>
    </r>
    <r>
      <rPr>
        <sz val="11"/>
        <color theme="1"/>
        <rFont val="Microsoft Sans Serif"/>
        <family val="2"/>
      </rPr>
      <t xml:space="preserve"> </t>
    </r>
    <r>
      <rPr>
        <sz val="11"/>
        <color theme="1"/>
        <rFont val="맑은 고딕"/>
        <family val="3"/>
        <charset val="129"/>
      </rPr>
      <t>등급컷</t>
    </r>
    <r>
      <rPr>
        <sz val="11"/>
        <color theme="1"/>
        <rFont val="Microsoft Sans Serif"/>
        <family val="2"/>
      </rPr>
      <t xml:space="preserve"> [3</t>
    </r>
    <r>
      <rPr>
        <sz val="11"/>
        <color theme="1"/>
        <rFont val="맑은 고딕"/>
        <family val="3"/>
        <charset val="129"/>
      </rPr>
      <t>차</t>
    </r>
    <r>
      <rPr>
        <sz val="11"/>
        <color theme="1"/>
        <rFont val="Microsoft Sans Serif"/>
        <family val="2"/>
      </rPr>
      <t>]</t>
    </r>
    <phoneticPr fontId="1" type="noConversion"/>
  </si>
  <si>
    <r>
      <rPr>
        <b/>
        <sz val="13"/>
        <color theme="1"/>
        <rFont val="맑은 고딕"/>
        <family val="3"/>
        <charset val="129"/>
      </rPr>
      <t>선택</t>
    </r>
    <r>
      <rPr>
        <b/>
        <sz val="13"/>
        <color theme="1"/>
        <rFont val="Microsoft Sans Serif"/>
        <family val="2"/>
      </rPr>
      <t xml:space="preserve"> </t>
    </r>
    <r>
      <rPr>
        <b/>
        <sz val="13"/>
        <color theme="1"/>
        <rFont val="맑은 고딕"/>
        <family val="3"/>
        <charset val="129"/>
      </rPr>
      <t>원점수</t>
    </r>
    <phoneticPr fontId="1" type="noConversion"/>
  </si>
  <si>
    <t>선택 원점수</t>
    <phoneticPr fontId="1" type="noConversion"/>
  </si>
  <si>
    <r>
      <t>1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</si>
  <si>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t>1등급</t>
    <phoneticPr fontId="1" type="noConversion"/>
  </si>
  <si>
    <r>
      <t>2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</si>
  <si>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t>2등급</t>
    <phoneticPr fontId="1" type="noConversion"/>
  </si>
  <si>
    <r>
      <t>3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</si>
  <si>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t>3등급</t>
    <phoneticPr fontId="1" type="noConversion"/>
  </si>
  <si>
    <r>
      <t>4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</si>
  <si>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t>4등급</t>
    <phoneticPr fontId="1" type="noConversion"/>
  </si>
  <si>
    <r>
      <t>5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</si>
  <si>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t>5등급</t>
    <phoneticPr fontId="1" type="noConversion"/>
  </si>
  <si>
    <r>
      <t>6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</si>
  <si>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t>6등급</t>
    <phoneticPr fontId="1" type="noConversion"/>
  </si>
  <si>
    <r>
      <t>7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</si>
  <si>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t>7등급</t>
    <phoneticPr fontId="1" type="noConversion"/>
  </si>
  <si>
    <r>
      <t>8</t>
    </r>
    <r>
      <rPr>
        <b/>
        <sz val="13"/>
        <color theme="1"/>
        <rFont val="맑은 고딕"/>
        <family val="3"/>
        <charset val="129"/>
      </rPr>
      <t>등급</t>
    </r>
    <phoneticPr fontId="1" type="noConversion"/>
  </si>
  <si>
    <t>8등급</t>
    <phoneticPr fontId="1" type="noConversion"/>
  </si>
  <si>
    <r>
      <rPr>
        <sz val="11"/>
        <color theme="1"/>
        <rFont val="맑은 고딕"/>
        <family val="3"/>
        <charset val="129"/>
      </rPr>
      <t>국어</t>
    </r>
    <r>
      <rPr>
        <sz val="11"/>
        <color theme="1"/>
        <rFont val="Microsoft Sans Serif"/>
        <family val="2"/>
      </rPr>
      <t xml:space="preserve"> (</t>
    </r>
    <r>
      <rPr>
        <sz val="11"/>
        <color theme="1"/>
        <rFont val="맑은 고딕"/>
        <family val="3"/>
        <charset val="129"/>
      </rPr>
      <t>언어와</t>
    </r>
    <r>
      <rPr>
        <sz val="11"/>
        <color theme="1"/>
        <rFont val="Microsoft Sans Serif"/>
        <family val="2"/>
      </rPr>
      <t xml:space="preserve"> </t>
    </r>
    <r>
      <rPr>
        <sz val="11"/>
        <color theme="1"/>
        <rFont val="맑은 고딕"/>
        <family val="3"/>
        <charset val="129"/>
      </rPr>
      <t>매체</t>
    </r>
    <r>
      <rPr>
        <sz val="11"/>
        <color theme="1"/>
        <rFont val="Microsoft Sans Serif"/>
        <family val="2"/>
      </rPr>
      <t xml:space="preserve"> </t>
    </r>
    <r>
      <rPr>
        <sz val="11"/>
        <color theme="1"/>
        <rFont val="맑은 고딕"/>
        <family val="3"/>
        <charset val="129"/>
      </rPr>
      <t>선택</t>
    </r>
    <r>
      <rPr>
        <sz val="11"/>
        <color theme="1"/>
        <rFont val="Microsoft Sans Serif"/>
        <family val="2"/>
      </rPr>
      <t xml:space="preserve">) </t>
    </r>
    <r>
      <rPr>
        <sz val="11"/>
        <color theme="1"/>
        <rFont val="맑은 고딕"/>
        <family val="3"/>
        <charset val="129"/>
      </rPr>
      <t>원점수</t>
    </r>
    <r>
      <rPr>
        <sz val="11"/>
        <color theme="1"/>
        <rFont val="Microsoft Sans Serif"/>
        <family val="2"/>
      </rPr>
      <t xml:space="preserve"> </t>
    </r>
    <r>
      <rPr>
        <sz val="11"/>
        <color theme="1"/>
        <rFont val="맑은 고딕"/>
        <family val="3"/>
        <charset val="129"/>
      </rPr>
      <t>등급컷</t>
    </r>
    <r>
      <rPr>
        <sz val="11"/>
        <color theme="1"/>
        <rFont val="Microsoft Sans Serif"/>
        <family val="2"/>
      </rPr>
      <t xml:space="preserve"> [3</t>
    </r>
    <r>
      <rPr>
        <sz val="11"/>
        <color theme="1"/>
        <rFont val="맑은 고딕"/>
        <family val="3"/>
        <charset val="129"/>
      </rPr>
      <t>차</t>
    </r>
    <r>
      <rPr>
        <sz val="11"/>
        <color theme="1"/>
        <rFont val="Microsoft Sans Serif"/>
        <family val="2"/>
      </rPr>
      <t>]</t>
    </r>
    <phoneticPr fontId="1" type="noConversion"/>
  </si>
  <si>
    <r>
      <t>2024</t>
    </r>
    <r>
      <rPr>
        <sz val="11"/>
        <color theme="1"/>
        <rFont val="맑은 고딕"/>
        <family val="3"/>
        <charset val="129"/>
      </rPr>
      <t>학년도</t>
    </r>
    <r>
      <rPr>
        <sz val="11"/>
        <color theme="1"/>
        <rFont val="Microsoft Sans Serif"/>
        <family val="2"/>
      </rPr>
      <t xml:space="preserve"> </t>
    </r>
    <r>
      <rPr>
        <sz val="11"/>
        <color theme="1"/>
        <rFont val="맑은 고딕"/>
        <family val="3"/>
        <charset val="129"/>
      </rPr>
      <t>대학수학능력시험</t>
    </r>
    <r>
      <rPr>
        <sz val="11"/>
        <color theme="1"/>
        <rFont val="Microsoft Sans Serif"/>
        <family val="2"/>
      </rPr>
      <t xml:space="preserve"> 6</t>
    </r>
    <r>
      <rPr>
        <sz val="11"/>
        <color theme="1"/>
        <rFont val="맑은 고딕"/>
        <family val="3"/>
        <charset val="129"/>
      </rPr>
      <t>월</t>
    </r>
    <r>
      <rPr>
        <sz val="11"/>
        <color theme="1"/>
        <rFont val="Microsoft Sans Serif"/>
        <family val="2"/>
      </rPr>
      <t xml:space="preserve"> </t>
    </r>
    <r>
      <rPr>
        <sz val="11"/>
        <color theme="1"/>
        <rFont val="맑은 고딕"/>
        <family val="3"/>
        <charset val="129"/>
      </rPr>
      <t>모의평가</t>
    </r>
    <phoneticPr fontId="1" type="noConversion"/>
  </si>
  <si>
    <r>
      <rPr>
        <sz val="11"/>
        <color theme="1"/>
        <rFont val="맑은 고딕"/>
        <family val="3"/>
        <charset val="129"/>
      </rPr>
      <t>국어</t>
    </r>
    <r>
      <rPr>
        <sz val="11"/>
        <color theme="1"/>
        <rFont val="Microsoft Sans Serif"/>
        <family val="2"/>
      </rPr>
      <t xml:space="preserve"> </t>
    </r>
    <r>
      <rPr>
        <sz val="11"/>
        <color theme="1"/>
        <rFont val="맑은 고딕"/>
        <family val="3"/>
        <charset val="129"/>
      </rPr>
      <t>표본조사</t>
    </r>
    <r>
      <rPr>
        <sz val="11"/>
        <color theme="1"/>
        <rFont val="Microsoft Sans Serif"/>
        <family val="2"/>
      </rPr>
      <t xml:space="preserve"> </t>
    </r>
    <r>
      <rPr>
        <sz val="11"/>
        <color theme="1"/>
        <rFont val="맑은 고딕"/>
        <family val="3"/>
        <charset val="129"/>
      </rPr>
      <t>진위판정</t>
    </r>
    <r>
      <rPr>
        <sz val="11"/>
        <color theme="1"/>
        <rFont val="Microsoft Sans Serif"/>
        <family val="2"/>
      </rPr>
      <t xml:space="preserve"> </t>
    </r>
    <r>
      <rPr>
        <sz val="11"/>
        <color theme="1"/>
        <rFont val="맑은 고딕"/>
        <family val="3"/>
        <charset val="129"/>
      </rPr>
      <t>결과표</t>
    </r>
    <phoneticPr fontId="1" type="noConversion"/>
  </si>
  <si>
    <r>
      <rPr>
        <b/>
        <sz val="12"/>
        <color theme="1"/>
        <rFont val="맑은 고딕"/>
        <family val="3"/>
        <charset val="129"/>
      </rPr>
      <t>공식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적용</t>
    </r>
    <phoneticPr fontId="1" type="noConversion"/>
  </si>
  <si>
    <r>
      <rPr>
        <b/>
        <sz val="12"/>
        <color theme="1"/>
        <rFont val="맑은 고딕"/>
        <family val="3"/>
        <charset val="129"/>
      </rPr>
      <t>최소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오차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크기</t>
    </r>
    <phoneticPr fontId="1" type="noConversion"/>
  </si>
  <si>
    <t>진위판정</t>
    <phoneticPr fontId="1" type="noConversion"/>
  </si>
  <si>
    <r>
      <rPr>
        <b/>
        <sz val="12"/>
        <color theme="1"/>
        <rFont val="맑은 고딕"/>
        <family val="3"/>
        <charset val="129"/>
      </rPr>
      <t>표본</t>
    </r>
    <r>
      <rPr>
        <b/>
        <sz val="12"/>
        <color theme="1"/>
        <rFont val="Microsoft Sans Serif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통계</t>
    </r>
    <phoneticPr fontId="1" type="noConversion"/>
  </si>
  <si>
    <r>
      <rPr>
        <sz val="12"/>
        <color rgb="FF000000"/>
        <rFont val="맑은 고딕"/>
        <family val="3"/>
        <charset val="129"/>
      </rPr>
      <t>화법과</t>
    </r>
    <r>
      <rPr>
        <sz val="12"/>
        <color rgb="FF000000"/>
        <rFont val="Microsoft Sans Serif"/>
        <family val="2"/>
      </rPr>
      <t xml:space="preserve"> </t>
    </r>
    <r>
      <rPr>
        <sz val="12"/>
        <color rgb="FF000000"/>
        <rFont val="맑은 고딕"/>
        <family val="3"/>
        <charset val="129"/>
      </rPr>
      <t>작문</t>
    </r>
    <phoneticPr fontId="1" type="noConversion"/>
  </si>
  <si>
    <r>
      <rPr>
        <b/>
        <sz val="12"/>
        <color rgb="FF0000FF"/>
        <rFont val="맑은 고딕"/>
        <family val="3"/>
        <charset val="129"/>
      </rPr>
      <t>진</t>
    </r>
    <phoneticPr fontId="1" type="noConversion"/>
  </si>
  <si>
    <r>
      <rPr>
        <b/>
        <sz val="12"/>
        <color rgb="FFFF0000"/>
        <rFont val="맑은 고딕"/>
        <family val="3"/>
        <charset val="129"/>
      </rPr>
      <t>위</t>
    </r>
    <phoneticPr fontId="1" type="noConversion"/>
  </si>
  <si>
    <r>
      <rPr>
        <b/>
        <sz val="12"/>
        <color rgb="FFFF00FF"/>
        <rFont val="맑은 고딕"/>
        <family val="3"/>
        <charset val="129"/>
      </rPr>
      <t>전체</t>
    </r>
    <phoneticPr fontId="1" type="noConversion"/>
  </si>
  <si>
    <r>
      <rPr>
        <b/>
        <sz val="12"/>
        <color rgb="FF00CCFF"/>
        <rFont val="맑은 고딕"/>
        <family val="3"/>
        <charset val="129"/>
      </rPr>
      <t>진</t>
    </r>
    <r>
      <rPr>
        <b/>
        <sz val="12"/>
        <color rgb="FF00CCFF"/>
        <rFont val="Microsoft Sans Serif"/>
        <family val="2"/>
      </rPr>
      <t xml:space="preserve"> </t>
    </r>
    <r>
      <rPr>
        <b/>
        <sz val="12"/>
        <color rgb="FF00CCFF"/>
        <rFont val="맑은 고딕"/>
        <family val="3"/>
        <charset val="129"/>
      </rPr>
      <t>판정률</t>
    </r>
    <phoneticPr fontId="1" type="noConversion"/>
  </si>
  <si>
    <r>
      <rPr>
        <sz val="12"/>
        <color rgb="FF000000"/>
        <rFont val="맑은 고딕"/>
        <family val="3"/>
        <charset val="129"/>
      </rPr>
      <t>언어와</t>
    </r>
    <r>
      <rPr>
        <sz val="12"/>
        <color rgb="FF000000"/>
        <rFont val="Microsoft Sans Serif"/>
        <family val="2"/>
      </rPr>
      <t xml:space="preserve"> </t>
    </r>
    <r>
      <rPr>
        <sz val="12"/>
        <color rgb="FF000000"/>
        <rFont val="맑은 고딕"/>
        <family val="3"/>
        <charset val="129"/>
      </rPr>
      <t>매체</t>
    </r>
    <phoneticPr fontId="1" type="noConversion"/>
  </si>
  <si>
    <t>a∧b∧d∧e∧f∧g∧h∧i∧j∧k∧l∧m∧p∧s∧t∧u∧v∧w∧b_2∧c_2∧d_2∧e_2∧f_2∧h_2∧i_2∧j_2∧k_2∧n_2∧p_2∧q_2∧s_2∧v_2∧b_4∧c_4∧d_4∧e_4∧g_4∧h_4∧i_4∧j_4∧k_4∧m_4∧n_4∧o_4∧p_4∧q_4∧r_4∧s_4∧t_4∧u_4∧v_4∧w_4</t>
    <phoneticPr fontId="1" type="noConversion"/>
  </si>
  <si>
    <t>a_1∧c_1∧d_1∧e_1∧f_1∧g_1∧h_1∧i_1∧j_1∧k_1∧l_1∧m_1∧n_1∧o_1∧q_1∧r_1∧t_1∧u_1∧v_1∧w_1∧a_3∧b_3∧c_3∧d_3∧e_3∧f_3∧g_3∧h_3∧i_3∧k_3∧l_3∧m_3∧n_3∧q_3∧s_3∧t_3∧v_3∧a_5∧b_5∧d_5∧f_5∧h_5∧i_5∧j_5∧k_5∧l_5∧m_5∧n_5∧p_5∧s_5∧t_5∧u_5∧v_5∧w_5</t>
    <phoneticPr fontId="1" type="noConversion"/>
  </si>
  <si>
    <t>국어 (표준점수별 원점수 범위) [3차]</t>
    <phoneticPr fontId="1" type="noConversion"/>
  </si>
  <si>
    <t>화작</t>
    <phoneticPr fontId="1" type="noConversion"/>
  </si>
  <si>
    <t>언매</t>
    <phoneticPr fontId="1" type="noConversion"/>
  </si>
  <si>
    <t>원점수 범위</t>
    <phoneticPr fontId="1" type="noConversion"/>
  </si>
  <si>
    <t>최솟값</t>
    <phoneticPr fontId="1" type="noConversion"/>
  </si>
  <si>
    <t>최댓값</t>
    <phoneticPr fontId="1" type="noConversion"/>
  </si>
  <si>
    <t>[국어] 어떤 과목을 선택하셨나요?</t>
  </si>
  <si>
    <t>[국어] 공통과목 원점수를 입력해 주세요.</t>
  </si>
  <si>
    <t>[국어] 선택과목 원점수를 입력해 주세요.</t>
  </si>
  <si>
    <t>[국어] 표준점수를 입력해 주세요.</t>
  </si>
  <si>
    <t>[수학] 어떤 과목을 선택하셨나요?</t>
  </si>
  <si>
    <t>[수학] 공통과목 원점수를 입력해 주세요.</t>
  </si>
  <si>
    <t>[수학] 선택과목 원점수를 입력해 주세요.</t>
  </si>
  <si>
    <t>[수학] 표준점수를 입력해 주세요.</t>
  </si>
  <si>
    <t>화법과 작문</t>
  </si>
  <si>
    <t>71점 (14,21 틀)</t>
  </si>
  <si>
    <t>24점</t>
  </si>
  <si>
    <t>확률과 통계</t>
  </si>
  <si>
    <t>120(제 수학은 마킹실수같아서 표본 무시해주세요)</t>
  </si>
  <si>
    <t>언어와 매체</t>
  </si>
  <si>
    <t>72점</t>
  </si>
  <si>
    <t>22점</t>
  </si>
  <si>
    <t>19점</t>
  </si>
  <si>
    <t>미적분</t>
  </si>
  <si>
    <t>74점</t>
  </si>
  <si>
    <t>26점</t>
  </si>
  <si>
    <t>66(21,22 틀)</t>
  </si>
  <si>
    <t>22점 (29틀)</t>
  </si>
  <si>
    <t>기하</t>
  </si>
  <si>
    <t>수학 표본조사 진위판정 결과표</t>
    <phoneticPr fontId="1" type="noConversion"/>
  </si>
  <si>
    <t>표본 통계</t>
    <phoneticPr fontId="1" type="noConversion"/>
  </si>
  <si>
    <r>
      <rPr>
        <sz val="12"/>
        <color rgb="FF000000"/>
        <rFont val="맑은 고딕"/>
        <family val="3"/>
        <charset val="129"/>
      </rPr>
      <t>확률과</t>
    </r>
    <r>
      <rPr>
        <sz val="12"/>
        <color rgb="FF000000"/>
        <rFont val="Microsoft Sans Serif"/>
        <family val="2"/>
      </rPr>
      <t xml:space="preserve"> </t>
    </r>
    <r>
      <rPr>
        <sz val="12"/>
        <color rgb="FF000000"/>
        <rFont val="맑은 고딕"/>
        <family val="3"/>
        <charset val="129"/>
      </rPr>
      <t>통계</t>
    </r>
  </si>
  <si>
    <t>선택과목</t>
    <phoneticPr fontId="1" type="noConversion"/>
  </si>
  <si>
    <t>진</t>
    <phoneticPr fontId="1" type="noConversion"/>
  </si>
  <si>
    <t>위</t>
    <phoneticPr fontId="1" type="noConversion"/>
  </si>
  <si>
    <t>진 판정률</t>
    <phoneticPr fontId="1" type="noConversion"/>
  </si>
  <si>
    <t>tes</t>
    <phoneticPr fontId="1" type="noConversion"/>
  </si>
  <si>
    <r>
      <rPr>
        <sz val="12"/>
        <color rgb="FF000000"/>
        <rFont val="맑은 고딕"/>
        <family val="3"/>
        <charset val="129"/>
      </rPr>
      <t>확률과</t>
    </r>
    <r>
      <rPr>
        <sz val="12"/>
        <color rgb="FF000000"/>
        <rFont val="Microsoft Sans Serif"/>
        <family val="2"/>
      </rPr>
      <t xml:space="preserve"> </t>
    </r>
    <r>
      <rPr>
        <sz val="12"/>
        <color rgb="FF000000"/>
        <rFont val="맑은 고딕"/>
        <family val="3"/>
        <charset val="129"/>
      </rPr>
      <t>통계</t>
    </r>
    <phoneticPr fontId="1" type="noConversion"/>
  </si>
  <si>
    <t>m</t>
    <phoneticPr fontId="1" type="noConversion"/>
  </si>
  <si>
    <r>
      <rPr>
        <sz val="12"/>
        <color rgb="FF000000"/>
        <rFont val="맑은 고딕"/>
        <family val="3"/>
        <charset val="129"/>
      </rPr>
      <t>미적분</t>
    </r>
  </si>
  <si>
    <r>
      <rPr>
        <sz val="12"/>
        <color rgb="FF000000"/>
        <rFont val="맑은 고딕"/>
        <family val="3"/>
        <charset val="129"/>
      </rPr>
      <t>기하</t>
    </r>
  </si>
  <si>
    <r>
      <rPr>
        <sz val="12"/>
        <color theme="1"/>
        <rFont val="맑은 고딕"/>
        <family val="2"/>
        <charset val="129"/>
      </rPr>
      <t>수학</t>
    </r>
    <r>
      <rPr>
        <sz val="12"/>
        <color theme="1"/>
        <rFont val="Microsoft Sans Serif"/>
        <family val="2"/>
      </rPr>
      <t xml:space="preserve"> (</t>
    </r>
    <r>
      <rPr>
        <sz val="12"/>
        <color theme="1"/>
        <rFont val="맑은 고딕"/>
        <family val="2"/>
        <charset val="129"/>
      </rPr>
      <t>표준점수별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2"/>
        <charset val="129"/>
      </rPr>
      <t>백분위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2"/>
        <charset val="129"/>
      </rPr>
      <t>및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2"/>
        <charset val="129"/>
      </rPr>
      <t>등급표</t>
    </r>
    <r>
      <rPr>
        <sz val="12"/>
        <color theme="1"/>
        <rFont val="Microsoft Sans Serif"/>
        <family val="2"/>
      </rPr>
      <t>)</t>
    </r>
    <phoneticPr fontId="1" type="noConversion"/>
  </si>
  <si>
    <r>
      <rPr>
        <sz val="13"/>
        <color theme="1"/>
        <rFont val="맑은 고딕"/>
        <family val="2"/>
        <charset val="129"/>
      </rPr>
      <t>표준점수</t>
    </r>
    <phoneticPr fontId="1" type="noConversion"/>
  </si>
  <si>
    <r>
      <rPr>
        <sz val="13"/>
        <color theme="1"/>
        <rFont val="맑은 고딕"/>
        <family val="2"/>
        <charset val="129"/>
      </rPr>
      <t>등급</t>
    </r>
    <phoneticPr fontId="1" type="noConversion"/>
  </si>
  <si>
    <r>
      <rPr>
        <sz val="13"/>
        <color theme="1"/>
        <rFont val="맑은 고딕"/>
        <family val="2"/>
        <charset val="129"/>
      </rPr>
      <t>백분위</t>
    </r>
    <phoneticPr fontId="1" type="noConversion"/>
  </si>
  <si>
    <t>수학 (확률과 통계 선택) 차트 [1차]</t>
  </si>
  <si>
    <t>총점/선택</t>
  </si>
  <si>
    <t>수학 (미적분 선택) 차트 [1차]</t>
  </si>
  <si>
    <t>수학 (기하 선택) 차트 [1차]</t>
  </si>
  <si>
    <r>
      <rPr>
        <sz val="12"/>
        <color theme="1"/>
        <rFont val="맑은 고딕"/>
        <family val="3"/>
        <charset val="129"/>
      </rPr>
      <t>수학</t>
    </r>
    <r>
      <rPr>
        <sz val="12"/>
        <color theme="1"/>
        <rFont val="Microsoft Sans Serif"/>
        <family val="2"/>
      </rPr>
      <t xml:space="preserve"> (</t>
    </r>
    <r>
      <rPr>
        <sz val="12"/>
        <color theme="1"/>
        <rFont val="맑은 고딕"/>
        <family val="3"/>
        <charset val="129"/>
      </rPr>
      <t>확률과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3"/>
        <charset val="129"/>
      </rPr>
      <t>통계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3"/>
        <charset val="129"/>
      </rPr>
      <t>선택</t>
    </r>
    <r>
      <rPr>
        <sz val="12"/>
        <color theme="1"/>
        <rFont val="Microsoft Sans Serif"/>
        <family val="2"/>
      </rPr>
      <t xml:space="preserve">) </t>
    </r>
    <r>
      <rPr>
        <sz val="12"/>
        <color theme="1"/>
        <rFont val="맑은 고딕"/>
        <family val="3"/>
        <charset val="129"/>
      </rPr>
      <t>원점수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3"/>
        <charset val="129"/>
      </rPr>
      <t>등급컷</t>
    </r>
    <r>
      <rPr>
        <sz val="12"/>
        <color theme="1"/>
        <rFont val="Microsoft Sans Serif"/>
        <family val="2"/>
      </rPr>
      <t xml:space="preserve"> [4</t>
    </r>
    <r>
      <rPr>
        <sz val="12"/>
        <color theme="1"/>
        <rFont val="맑은 고딕"/>
        <family val="3"/>
        <charset val="129"/>
      </rPr>
      <t>차</t>
    </r>
    <r>
      <rPr>
        <sz val="12"/>
        <color theme="1"/>
        <rFont val="Microsoft Sans Serif"/>
        <family val="2"/>
      </rPr>
      <t>]</t>
    </r>
    <phoneticPr fontId="1" type="noConversion"/>
  </si>
  <si>
    <r>
      <t>1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</si>
  <si>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2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</si>
  <si>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3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</si>
  <si>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4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</si>
  <si>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5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</si>
  <si>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6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</si>
  <si>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7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</si>
  <si>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t>8</t>
    </r>
    <r>
      <rPr>
        <b/>
        <sz val="12"/>
        <color theme="1"/>
        <rFont val="맑은 고딕"/>
        <family val="3"/>
        <charset val="129"/>
      </rPr>
      <t>등급</t>
    </r>
    <phoneticPr fontId="1" type="noConversion"/>
  </si>
  <si>
    <r>
      <rPr>
        <sz val="12"/>
        <color theme="1"/>
        <rFont val="맑은 고딕"/>
        <family val="3"/>
        <charset val="129"/>
      </rPr>
      <t>수학</t>
    </r>
    <r>
      <rPr>
        <sz val="12"/>
        <color theme="1"/>
        <rFont val="Microsoft Sans Serif"/>
        <family val="2"/>
      </rPr>
      <t xml:space="preserve"> (</t>
    </r>
    <r>
      <rPr>
        <sz val="12"/>
        <color theme="1"/>
        <rFont val="맑은 고딕"/>
        <family val="3"/>
        <charset val="129"/>
      </rPr>
      <t>미적분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3"/>
        <charset val="129"/>
      </rPr>
      <t>선택</t>
    </r>
    <r>
      <rPr>
        <sz val="12"/>
        <color theme="1"/>
        <rFont val="Microsoft Sans Serif"/>
        <family val="2"/>
      </rPr>
      <t xml:space="preserve">) </t>
    </r>
    <r>
      <rPr>
        <sz val="12"/>
        <color theme="1"/>
        <rFont val="맑은 고딕"/>
        <family val="3"/>
        <charset val="129"/>
      </rPr>
      <t>원점수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3"/>
        <charset val="129"/>
      </rPr>
      <t>등급컷</t>
    </r>
    <r>
      <rPr>
        <sz val="12"/>
        <color theme="1"/>
        <rFont val="Microsoft Sans Serif"/>
        <family val="2"/>
      </rPr>
      <t xml:space="preserve"> [4</t>
    </r>
    <r>
      <rPr>
        <sz val="12"/>
        <color theme="1"/>
        <rFont val="맑은 고딕"/>
        <family val="3"/>
        <charset val="129"/>
      </rPr>
      <t>차</t>
    </r>
    <r>
      <rPr>
        <sz val="12"/>
        <color theme="1"/>
        <rFont val="Microsoft Sans Serif"/>
        <family val="2"/>
      </rPr>
      <t>]</t>
    </r>
    <phoneticPr fontId="1" type="noConversion"/>
  </si>
  <si>
    <r>
      <rPr>
        <sz val="12"/>
        <color theme="1"/>
        <rFont val="맑은 고딕"/>
        <family val="3"/>
        <charset val="129"/>
      </rPr>
      <t>수학</t>
    </r>
    <r>
      <rPr>
        <sz val="12"/>
        <color theme="1"/>
        <rFont val="Microsoft Sans Serif"/>
        <family val="2"/>
      </rPr>
      <t xml:space="preserve"> (</t>
    </r>
    <r>
      <rPr>
        <sz val="12"/>
        <color theme="1"/>
        <rFont val="맑은 고딕"/>
        <family val="3"/>
        <charset val="129"/>
      </rPr>
      <t>기하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3"/>
        <charset val="129"/>
      </rPr>
      <t>선택</t>
    </r>
    <r>
      <rPr>
        <sz val="12"/>
        <color theme="1"/>
        <rFont val="Microsoft Sans Serif"/>
        <family val="2"/>
      </rPr>
      <t xml:space="preserve">) </t>
    </r>
    <r>
      <rPr>
        <sz val="12"/>
        <color theme="1"/>
        <rFont val="맑은 고딕"/>
        <family val="3"/>
        <charset val="129"/>
      </rPr>
      <t>원점수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3"/>
        <charset val="129"/>
      </rPr>
      <t>등급컷</t>
    </r>
    <r>
      <rPr>
        <sz val="12"/>
        <color theme="1"/>
        <rFont val="Microsoft Sans Serif"/>
        <family val="2"/>
      </rPr>
      <t xml:space="preserve"> [4</t>
    </r>
    <r>
      <rPr>
        <sz val="12"/>
        <color theme="1"/>
        <rFont val="맑은 고딕"/>
        <family val="3"/>
        <charset val="129"/>
      </rPr>
      <t>차</t>
    </r>
    <r>
      <rPr>
        <sz val="12"/>
        <color theme="1"/>
        <rFont val="Microsoft Sans Serif"/>
        <family val="2"/>
      </rPr>
      <t>]</t>
    </r>
    <phoneticPr fontId="1" type="noConversion"/>
  </si>
  <si>
    <t>수학 (표준점수별 원점수 범위) [4차]</t>
    <phoneticPr fontId="1" type="noConversion"/>
  </si>
  <si>
    <t>확통</t>
    <phoneticPr fontId="1" type="noConversion"/>
  </si>
  <si>
    <t>미적</t>
    <phoneticPr fontId="1" type="noConversion"/>
  </si>
  <si>
    <t>누적(계)</t>
  </si>
  <si>
    <r>
      <t>2022</t>
    </r>
    <r>
      <rPr>
        <sz val="12"/>
        <color theme="1"/>
        <rFont val="맑은 고딕"/>
        <family val="3"/>
        <charset val="129"/>
      </rPr>
      <t>학년도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3"/>
        <charset val="129"/>
      </rPr>
      <t>대학수학능력시험</t>
    </r>
    <r>
      <rPr>
        <sz val="12"/>
        <color theme="1"/>
        <rFont val="Microsoft Sans Serif"/>
        <family val="2"/>
      </rPr>
      <t xml:space="preserve"> 6</t>
    </r>
    <r>
      <rPr>
        <sz val="12"/>
        <color theme="1"/>
        <rFont val="맑은 고딕"/>
        <family val="3"/>
        <charset val="129"/>
      </rPr>
      <t>월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3"/>
        <charset val="129"/>
      </rPr>
      <t>모의평가</t>
    </r>
    <phoneticPr fontId="1" type="noConversion"/>
  </si>
  <si>
    <t>72미만</t>
  </si>
  <si>
    <r>
      <t>2022</t>
    </r>
    <r>
      <rPr>
        <sz val="12"/>
        <color theme="1"/>
        <rFont val="맑은 고딕"/>
        <family val="3"/>
        <charset val="129"/>
      </rPr>
      <t>학년도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3"/>
        <charset val="129"/>
      </rPr>
      <t>대학수학능력시험</t>
    </r>
    <r>
      <rPr>
        <sz val="12"/>
        <color theme="1"/>
        <rFont val="Microsoft Sans Serif"/>
        <family val="2"/>
      </rPr>
      <t xml:space="preserve"> 6</t>
    </r>
    <r>
      <rPr>
        <sz val="12"/>
        <color theme="1"/>
        <rFont val="맑은 고딕"/>
        <family val="3"/>
        <charset val="129"/>
      </rPr>
      <t>월</t>
    </r>
    <r>
      <rPr>
        <sz val="12"/>
        <color theme="1"/>
        <rFont val="Microsoft Sans Serif"/>
        <family val="2"/>
      </rPr>
      <t xml:space="preserve"> </t>
    </r>
    <r>
      <rPr>
        <sz val="12"/>
        <color theme="1"/>
        <rFont val="맑은 고딕"/>
        <family val="3"/>
        <charset val="129"/>
      </rPr>
      <t>모의평가</t>
    </r>
    <r>
      <rPr>
        <sz val="12"/>
        <color theme="1"/>
        <rFont val="Microsoft Sans Serif"/>
        <family val="2"/>
      </rPr>
      <t xml:space="preserve"> 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</si>
</sst>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176" formatCode="#,##0_ "/>
    <numFmt numFmtId="177" formatCode="0.00_);[Red]\(0.00\)"/>
    <numFmt numFmtId="178" formatCode="0_);[Red]\(0\)"/>
  </numFmts>
  <fonts count="8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u/>
      <sz val="11"/>
      <color rgb="FF0000FF"/>
      <name val="맑은 고딕"/>
      <family val="2"/>
      <charset val="129"/>
      <scheme val="minor"/>
    </font>
    <font>
      <u/>
      <sz val="11"/>
      <color rgb="FF80008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HY견고딕"/>
      <family val="1"/>
      <charset val="129"/>
    </font>
    <font>
      <sz val="11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Microsoft Sans Serif"/>
      <family val="2"/>
    </font>
    <font>
      <sz val="12"/>
      <color theme="1"/>
      <name val="맑은 고딕"/>
      <family val="3"/>
      <charset val="129"/>
    </font>
    <font>
      <b/>
      <sz val="12"/>
      <color theme="1"/>
      <name val="Microsoft Sans Serif"/>
      <family val="2"/>
    </font>
    <font>
      <b/>
      <sz val="12"/>
      <color theme="1"/>
      <name val="맑은 고딕"/>
      <family val="3"/>
      <charset val="129"/>
    </font>
    <font>
      <sz val="11"/>
      <color theme="1"/>
      <name val="Microsoft Sans Serif"/>
      <family val="2"/>
    </font>
    <font>
      <sz val="11"/>
      <color theme="1"/>
      <name val="맑은 고딕"/>
      <family val="2"/>
      <charset val="129"/>
    </font>
    <font>
      <b/>
      <sz val="11"/>
      <color theme="1"/>
      <name val="Microsoft Sans Serif"/>
      <family val="2"/>
    </font>
    <font>
      <sz val="12"/>
      <color theme="1"/>
      <name val="맑은 고딕"/>
      <family val="2"/>
      <charset val="129"/>
    </font>
    <font>
      <b/>
      <sz val="12"/>
      <color rgb="FF0000FF"/>
      <name val="Microsoft Sans Serif"/>
      <family val="2"/>
    </font>
    <font>
      <b/>
      <sz val="11"/>
      <color theme="1"/>
      <name val="맑은 고딕"/>
      <family val="2"/>
      <charset val="129"/>
    </font>
    <font>
      <sz val="12"/>
      <color rgb="FF000000"/>
      <name val="Microsoft Sans Serif"/>
      <family val="2"/>
    </font>
    <font>
      <sz val="12"/>
      <color rgb="FF000000"/>
      <name val="맑은 고딕"/>
      <family val="3"/>
      <charset val="129"/>
    </font>
    <font>
      <b/>
      <sz val="12"/>
      <color rgb="FF0000FF"/>
      <name val="맑은 고딕"/>
      <family val="3"/>
      <charset val="129"/>
    </font>
    <font>
      <b/>
      <sz val="12"/>
      <color rgb="FFFF0000"/>
      <name val="Microsoft Sans Serif"/>
      <family val="2"/>
    </font>
    <font>
      <b/>
      <sz val="12"/>
      <color rgb="FFFF0000"/>
      <name val="맑은 고딕"/>
      <family val="3"/>
      <charset val="129"/>
    </font>
    <font>
      <b/>
      <sz val="12"/>
      <color rgb="FFFF00FF"/>
      <name val="Microsoft Sans Serif"/>
      <family val="2"/>
    </font>
    <font>
      <b/>
      <sz val="12"/>
      <color rgb="FFFF00FF"/>
      <name val="맑은 고딕"/>
      <family val="3"/>
      <charset val="129"/>
    </font>
    <font>
      <b/>
      <sz val="12"/>
      <color rgb="FF00CCFF"/>
      <name val="Microsoft Sans Serif"/>
      <family val="2"/>
    </font>
    <font>
      <b/>
      <sz val="12"/>
      <color rgb="FF00CCFF"/>
      <name val="맑은 고딕"/>
      <family val="3"/>
      <charset val="129"/>
    </font>
    <font>
      <sz val="11"/>
      <color theme="1"/>
      <name val="Microsoft Sans Serif"/>
      <family val="3"/>
      <charset val="129"/>
    </font>
    <font>
      <sz val="12"/>
      <color theme="1"/>
      <name val="돋움"/>
      <family val="3"/>
      <charset val="129"/>
    </font>
    <font>
      <sz val="12"/>
      <color rgb="FF000000"/>
      <name val="돋움"/>
      <family val="3"/>
      <charset val="129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00FF"/>
      <name val="맑은 고딕"/>
      <family val="3"/>
      <charset val="129"/>
      <scheme val="minor"/>
    </font>
    <font>
      <sz val="12"/>
      <color theme="1"/>
      <name val="Microsoft Sans Serif"/>
      <family val="3"/>
      <charset val="129"/>
    </font>
    <font>
      <b/>
      <sz val="12"/>
      <color rgb="FFFF0000"/>
      <name val="맑은 고딕"/>
      <family val="3"/>
      <charset val="129"/>
      <scheme val="minor"/>
    </font>
    <font>
      <b/>
      <sz val="12"/>
      <color rgb="FFFF00FF"/>
      <name val="맑은 고딕"/>
      <family val="3"/>
      <charset val="129"/>
      <scheme val="minor"/>
    </font>
    <font>
      <b/>
      <sz val="12"/>
      <color rgb="FF00CCFF"/>
      <name val="맑은 고딕"/>
      <family val="3"/>
      <charset val="129"/>
      <scheme val="minor"/>
    </font>
    <font>
      <sz val="13"/>
      <color theme="1"/>
      <name val="맑은 고딕"/>
      <family val="2"/>
      <charset val="129"/>
      <scheme val="minor"/>
    </font>
    <font>
      <b/>
      <sz val="13"/>
      <color theme="1"/>
      <name val="Microsoft Sans Serif"/>
      <family val="2"/>
    </font>
    <font>
      <b/>
      <sz val="13"/>
      <color theme="1"/>
      <name val="맑은 고딕"/>
      <family val="3"/>
      <charset val="129"/>
    </font>
    <font>
      <b/>
      <sz val="13"/>
      <color theme="1"/>
      <name val="맑은 고딕"/>
      <family val="3"/>
      <charset val="129"/>
      <scheme val="minor"/>
    </font>
    <font>
      <sz val="13"/>
      <color theme="1"/>
      <name val="Microsoft Sans Serif"/>
      <family val="2"/>
    </font>
    <font>
      <sz val="13"/>
      <color theme="1"/>
      <name val="맑은 고딕"/>
      <family val="3"/>
      <charset val="129"/>
      <scheme val="minor"/>
    </font>
    <font>
      <sz val="13"/>
      <name val="Microsoft Sans Serif"/>
      <family val="2"/>
    </font>
    <font>
      <sz val="13"/>
      <color theme="1"/>
      <name val="맑은 고딕"/>
      <family val="3"/>
      <charset val="129"/>
    </font>
    <font>
      <sz val="13"/>
      <color rgb="FF000000"/>
      <name val="맑은 고딕"/>
      <family val="3"/>
      <charset val="129"/>
      <scheme val="minor"/>
    </font>
    <font>
      <sz val="13"/>
      <name val="돋움"/>
      <family val="3"/>
      <charset val="129"/>
    </font>
    <font>
      <sz val="12"/>
      <color theme="1"/>
      <name val="맑은 고딕"/>
      <family val="2"/>
      <charset val="129"/>
      <scheme val="minor"/>
    </font>
    <font>
      <sz val="13"/>
      <color theme="1"/>
      <name val="맑은 고딕"/>
      <family val="2"/>
      <charset val="129"/>
    </font>
    <font>
      <sz val="12"/>
      <color theme="1"/>
      <name val="Microsoft Sans Serif"/>
      <family val="2"/>
      <charset val="129"/>
    </font>
    <font>
      <sz val="13"/>
      <color theme="1"/>
      <name val="굴림"/>
      <family val="2"/>
      <charset val="129"/>
    </font>
    <font>
      <b/>
      <sz val="11"/>
      <color theme="1"/>
      <name val="Arial Unicode MS"/>
      <family val="2"/>
      <charset val="129"/>
    </font>
    <font>
      <b/>
      <sz val="11"/>
      <color theme="1"/>
      <name val="굴림"/>
      <family val="2"/>
      <charset val="129"/>
    </font>
    <font>
      <sz val="12"/>
      <color rgb="FF000000"/>
      <name val="Microsoft Sans Serif"/>
      <family val="3"/>
      <charset val="129"/>
    </font>
    <font>
      <sz val="12"/>
      <color theme="1"/>
      <name val="돋움"/>
      <family val="2"/>
      <charset val="129"/>
    </font>
    <font>
      <sz val="12"/>
      <color rgb="FFFF0000"/>
      <name val="Microsoft Sans Serif"/>
      <family val="2"/>
    </font>
    <font>
      <sz val="8"/>
      <color theme="1"/>
      <name val="한컴돋움"/>
      <family val="1"/>
      <charset val="129"/>
    </font>
    <font>
      <sz val="9"/>
      <color theme="1"/>
      <name val="한컴돋움"/>
      <family val="1"/>
      <charset val="129"/>
    </font>
    <font>
      <sz val="10"/>
      <name val="한양중고딕,한컴돋움"/>
      <family val="3"/>
      <charset val="129"/>
    </font>
  </fonts>
  <fills count="4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164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/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/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/>
      <diagonal/>
    </border>
    <border>
      <left/>
      <right style="medium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/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/>
      <bottom style="medium">
        <color rgb="FF50505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505050"/>
      </left>
      <right style="thin">
        <color indexed="64"/>
      </right>
      <top/>
      <bottom style="medium">
        <color rgb="FF505050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/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/>
      <diagonal/>
    </border>
    <border>
      <left/>
      <right style="thin">
        <color rgb="FF505050"/>
      </right>
      <top style="medium">
        <color rgb="FF505050"/>
      </top>
      <bottom/>
      <diagonal/>
    </border>
    <border>
      <left style="thin">
        <color rgb="FF505050"/>
      </left>
      <right style="thin">
        <color rgb="FF505050"/>
      </right>
      <top style="medium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indexed="64"/>
      </right>
      <top style="medium">
        <color rgb="FF505050"/>
      </top>
      <bottom style="thin">
        <color indexed="64"/>
      </bottom>
      <diagonal/>
    </border>
    <border>
      <left style="thin">
        <color indexed="64"/>
      </left>
      <right/>
      <top style="medium">
        <color rgb="FF505050"/>
      </top>
      <bottom style="thin">
        <color indexed="64"/>
      </bottom>
      <diagonal/>
    </border>
    <border>
      <left/>
      <right style="medium">
        <color indexed="64"/>
      </right>
      <top style="medium">
        <color rgb="FF50505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rgb="FF505050"/>
      </top>
      <bottom style="thin">
        <color indexed="64"/>
      </bottom>
      <diagonal/>
    </border>
    <border>
      <left/>
      <right style="medium">
        <color rgb="FF505050"/>
      </right>
      <top style="medium">
        <color rgb="FF50505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505050"/>
      </bottom>
      <diagonal/>
    </border>
    <border>
      <left/>
      <right style="medium">
        <color indexed="64"/>
      </right>
      <top style="thin">
        <color indexed="64"/>
      </top>
      <bottom style="medium">
        <color rgb="FF505050"/>
      </bottom>
      <diagonal/>
    </border>
    <border>
      <left style="medium">
        <color indexed="64"/>
      </left>
      <right style="thin">
        <color indexed="64"/>
      </right>
      <top/>
      <bottom style="medium">
        <color rgb="FF50505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/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/>
      <bottom style="medium">
        <color rgb="FF50505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505050"/>
      </bottom>
      <diagonal/>
    </border>
    <border>
      <left style="medium">
        <color indexed="64"/>
      </left>
      <right style="medium">
        <color indexed="64"/>
      </right>
      <top/>
      <bottom style="thin">
        <color rgb="FF505050"/>
      </bottom>
      <diagonal/>
    </border>
    <border>
      <left style="medium">
        <color indexed="64"/>
      </left>
      <right style="medium">
        <color indexed="64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medium">
        <color indexed="64"/>
      </right>
      <top style="thin">
        <color rgb="FF505050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rgb="FF505050"/>
      </left>
      <right style="medium">
        <color indexed="64"/>
      </right>
      <top style="medium">
        <color indexed="64"/>
      </top>
      <bottom style="thin">
        <color rgb="FF505050"/>
      </bottom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medium">
        <color indexed="64"/>
      </right>
      <top style="thin">
        <color rgb="FF50505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8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8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8"/>
      </left>
      <right style="thin">
        <color indexed="23"/>
      </right>
      <top style="thin">
        <color indexed="23"/>
      </top>
      <bottom style="hair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hair">
        <color indexed="8"/>
      </bottom>
      <diagonal/>
    </border>
    <border>
      <left style="thin">
        <color indexed="23"/>
      </left>
      <right style="thin">
        <color indexed="8"/>
      </right>
      <top style="thin">
        <color indexed="23"/>
      </top>
      <bottom style="hair">
        <color indexed="8"/>
      </bottom>
      <diagonal/>
    </border>
    <border>
      <left style="thin">
        <color indexed="23"/>
      </left>
      <right/>
      <top style="thin">
        <color indexed="23"/>
      </top>
      <bottom style="hair">
        <color indexed="8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hair">
        <color indexed="8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/>
      <top style="thin">
        <color indexed="64"/>
      </top>
      <bottom style="thin">
        <color indexed="23"/>
      </bottom>
      <diagonal/>
    </border>
    <border>
      <left style="thin">
        <color indexed="8"/>
      </left>
      <right/>
      <top style="thin">
        <color indexed="64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23"/>
      </bottom>
      <diagonal/>
    </border>
    <border>
      <left/>
      <right style="thin">
        <color indexed="8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double">
        <color indexed="8"/>
      </left>
      <right style="thin">
        <color indexed="64"/>
      </right>
      <top/>
      <bottom style="thin">
        <color indexed="64"/>
      </bottom>
      <diagonal/>
    </border>
    <border>
      <left style="double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8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8">
    <xf numFmtId="0" fontId="0" fillId="0" borderId="0">
      <alignment vertical="center"/>
    </xf>
    <xf numFmtId="0" fontId="2" fillId="0" borderId="0"/>
    <xf numFmtId="0" fontId="5" fillId="0" borderId="26" applyNumberFormat="0" applyFill="0" applyAlignment="0" applyProtection="0">
      <alignment vertical="center"/>
    </xf>
    <xf numFmtId="0" fontId="6" fillId="0" borderId="27" applyNumberFormat="0" applyFill="0" applyAlignment="0" applyProtection="0">
      <alignment vertical="center"/>
    </xf>
    <xf numFmtId="0" fontId="7" fillId="0" borderId="2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7" borderId="29" applyNumberFormat="0" applyAlignment="0" applyProtection="0">
      <alignment vertical="center"/>
    </xf>
    <xf numFmtId="0" fontId="11" fillId="8" borderId="30" applyNumberFormat="0" applyAlignment="0" applyProtection="0">
      <alignment vertical="center"/>
    </xf>
    <xf numFmtId="0" fontId="12" fillId="8" borderId="29" applyNumberFormat="0" applyAlignment="0" applyProtection="0">
      <alignment vertical="center"/>
    </xf>
    <xf numFmtId="0" fontId="13" fillId="0" borderId="31" applyNumberFormat="0" applyFill="0" applyAlignment="0" applyProtection="0">
      <alignment vertical="center"/>
    </xf>
    <xf numFmtId="0" fontId="14" fillId="9" borderId="3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0" borderId="0"/>
    <xf numFmtId="0" fontId="20" fillId="0" borderId="0" applyNumberForma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33" applyNumberFormat="0" applyFont="0" applyAlignment="0" applyProtection="0">
      <alignment vertical="center"/>
    </xf>
    <xf numFmtId="0" fontId="2" fillId="0" borderId="0"/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9" fillId="0" borderId="0"/>
    <xf numFmtId="0" fontId="19" fillId="0" borderId="0"/>
    <xf numFmtId="9" fontId="4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0" fontId="2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</cellStyleXfs>
  <cellXfs count="694">
    <xf numFmtId="0" fontId="0" fillId="0" borderId="0" xfId="0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61" xfId="0" applyBorder="1">
      <alignment vertical="center"/>
    </xf>
    <xf numFmtId="176" fontId="0" fillId="0" borderId="71" xfId="0" applyNumberFormat="1" applyBorder="1" applyAlignment="1">
      <alignment horizontal="center" vertical="center"/>
    </xf>
    <xf numFmtId="176" fontId="3" fillId="0" borderId="50" xfId="1" applyNumberFormat="1" applyFont="1" applyBorder="1" applyAlignment="1">
      <alignment horizontal="center" vertical="center"/>
    </xf>
    <xf numFmtId="176" fontId="3" fillId="0" borderId="81" xfId="1" applyNumberFormat="1" applyFont="1" applyBorder="1" applyAlignment="1">
      <alignment horizontal="center" vertical="center"/>
    </xf>
    <xf numFmtId="0" fontId="0" fillId="35" borderId="49" xfId="0" applyFill="1" applyBorder="1" applyAlignment="1">
      <alignment horizontal="center" vertical="center"/>
    </xf>
    <xf numFmtId="0" fontId="0" fillId="35" borderId="59" xfId="0" applyFill="1" applyBorder="1" applyAlignment="1">
      <alignment horizontal="center" vertical="center"/>
    </xf>
    <xf numFmtId="0" fontId="0" fillId="36" borderId="49" xfId="0" applyFill="1" applyBorder="1" applyAlignment="1">
      <alignment horizontal="center" vertical="center"/>
    </xf>
    <xf numFmtId="0" fontId="0" fillId="36" borderId="59" xfId="0" applyFill="1" applyBorder="1" applyAlignment="1">
      <alignment horizontal="center" vertical="center"/>
    </xf>
    <xf numFmtId="0" fontId="0" fillId="37" borderId="49" xfId="0" applyFill="1" applyBorder="1" applyAlignment="1">
      <alignment horizontal="center" vertical="center"/>
    </xf>
    <xf numFmtId="0" fontId="0" fillId="37" borderId="59" xfId="0" applyFill="1" applyBorder="1" applyAlignment="1">
      <alignment horizontal="center" vertical="center"/>
    </xf>
    <xf numFmtId="0" fontId="0" fillId="38" borderId="49" xfId="0" applyFill="1" applyBorder="1" applyAlignment="1">
      <alignment horizontal="center" vertical="center"/>
    </xf>
    <xf numFmtId="0" fontId="0" fillId="38" borderId="59" xfId="0" applyFill="1" applyBorder="1" applyAlignment="1">
      <alignment horizontal="center" vertical="center"/>
    </xf>
    <xf numFmtId="0" fontId="0" fillId="39" borderId="49" xfId="0" applyFill="1" applyBorder="1" applyAlignment="1">
      <alignment horizontal="center" vertical="center"/>
    </xf>
    <xf numFmtId="0" fontId="0" fillId="39" borderId="59" xfId="0" applyFill="1" applyBorder="1" applyAlignment="1">
      <alignment horizontal="center" vertical="center"/>
    </xf>
    <xf numFmtId="0" fontId="0" fillId="39" borderId="60" xfId="0" applyFill="1" applyBorder="1" applyAlignment="1">
      <alignment horizontal="center" vertical="center"/>
    </xf>
    <xf numFmtId="0" fontId="0" fillId="39" borderId="40" xfId="0" applyFill="1" applyBorder="1" applyAlignment="1">
      <alignment horizontal="center" vertical="center"/>
    </xf>
    <xf numFmtId="0" fontId="17" fillId="3" borderId="0" xfId="0" applyFont="1" applyFill="1">
      <alignment vertical="center"/>
    </xf>
    <xf numFmtId="0" fontId="17" fillId="3" borderId="0" xfId="0" applyFont="1" applyFill="1" applyAlignment="1">
      <alignment horizontal="center" vertical="center"/>
    </xf>
    <xf numFmtId="0" fontId="17" fillId="0" borderId="56" xfId="0" applyFont="1" applyBorder="1" applyAlignment="1">
      <alignment horizontal="center" vertical="center"/>
    </xf>
    <xf numFmtId="0" fontId="17" fillId="35" borderId="57" xfId="0" applyFont="1" applyFill="1" applyBorder="1" applyAlignment="1">
      <alignment horizontal="center" vertical="center"/>
    </xf>
    <xf numFmtId="0" fontId="17" fillId="35" borderId="54" xfId="0" applyFont="1" applyFill="1" applyBorder="1" applyAlignment="1">
      <alignment horizontal="center" vertical="center"/>
    </xf>
    <xf numFmtId="0" fontId="17" fillId="36" borderId="54" xfId="0" applyFont="1" applyFill="1" applyBorder="1" applyAlignment="1">
      <alignment horizontal="center" vertical="center"/>
    </xf>
    <xf numFmtId="0" fontId="17" fillId="37" borderId="54" xfId="0" applyFont="1" applyFill="1" applyBorder="1" applyAlignment="1">
      <alignment horizontal="center" vertical="center"/>
    </xf>
    <xf numFmtId="0" fontId="17" fillId="38" borderId="54" xfId="0" applyFont="1" applyFill="1" applyBorder="1" applyAlignment="1">
      <alignment horizontal="center" vertical="center"/>
    </xf>
    <xf numFmtId="0" fontId="17" fillId="39" borderId="54" xfId="0" applyFont="1" applyFill="1" applyBorder="1" applyAlignment="1">
      <alignment horizontal="center" vertical="center"/>
    </xf>
    <xf numFmtId="0" fontId="17" fillId="0" borderId="61" xfId="0" applyFont="1" applyBorder="1">
      <alignment vertical="center"/>
    </xf>
    <xf numFmtId="0" fontId="17" fillId="0" borderId="0" xfId="0" applyFont="1">
      <alignment vertical="center"/>
    </xf>
    <xf numFmtId="0" fontId="17" fillId="0" borderId="53" xfId="0" applyFont="1" applyBorder="1" applyAlignment="1">
      <alignment horizontal="center" vertical="center"/>
    </xf>
    <xf numFmtId="0" fontId="17" fillId="0" borderId="52" xfId="0" applyFont="1" applyBorder="1" applyAlignment="1">
      <alignment horizontal="center" vertical="center"/>
    </xf>
    <xf numFmtId="0" fontId="17" fillId="0" borderId="51" xfId="0" applyFont="1" applyBorder="1" applyAlignment="1">
      <alignment horizontal="center" vertical="center"/>
    </xf>
    <xf numFmtId="0" fontId="17" fillId="39" borderId="55" xfId="0" applyFont="1" applyFill="1" applyBorder="1" applyAlignment="1">
      <alignment horizontal="center" vertical="center"/>
    </xf>
    <xf numFmtId="0" fontId="0" fillId="35" borderId="67" xfId="0" applyFill="1" applyBorder="1" applyAlignment="1">
      <alignment horizontal="center" vertical="center"/>
    </xf>
    <xf numFmtId="0" fontId="0" fillId="35" borderId="71" xfId="0" applyFill="1" applyBorder="1" applyAlignment="1">
      <alignment horizontal="center" vertical="center"/>
    </xf>
    <xf numFmtId="0" fontId="0" fillId="36" borderId="71" xfId="0" applyFill="1" applyBorder="1" applyAlignment="1">
      <alignment horizontal="center" vertical="center"/>
    </xf>
    <xf numFmtId="0" fontId="0" fillId="37" borderId="71" xfId="0" applyFill="1" applyBorder="1" applyAlignment="1">
      <alignment horizontal="center" vertical="center"/>
    </xf>
    <xf numFmtId="0" fontId="0" fillId="38" borderId="71" xfId="0" applyFill="1" applyBorder="1" applyAlignment="1">
      <alignment horizontal="center" vertical="center"/>
    </xf>
    <xf numFmtId="0" fontId="0" fillId="39" borderId="71" xfId="0" applyFill="1" applyBorder="1" applyAlignment="1">
      <alignment horizontal="center" vertical="center"/>
    </xf>
    <xf numFmtId="0" fontId="0" fillId="35" borderId="42" xfId="0" applyFill="1" applyBorder="1" applyAlignment="1">
      <alignment horizontal="center" vertical="center"/>
    </xf>
    <xf numFmtId="0" fontId="0" fillId="35" borderId="43" xfId="0" applyFill="1" applyBorder="1" applyAlignment="1">
      <alignment horizontal="center" vertical="center"/>
    </xf>
    <xf numFmtId="0" fontId="0" fillId="35" borderId="45" xfId="0" applyFill="1" applyBorder="1" applyAlignment="1">
      <alignment horizontal="center" vertical="center"/>
    </xf>
    <xf numFmtId="0" fontId="0" fillId="36" borderId="45" xfId="0" applyFill="1" applyBorder="1" applyAlignment="1">
      <alignment horizontal="center" vertical="center"/>
    </xf>
    <xf numFmtId="0" fontId="0" fillId="37" borderId="45" xfId="0" applyFill="1" applyBorder="1" applyAlignment="1">
      <alignment horizontal="center" vertical="center"/>
    </xf>
    <xf numFmtId="0" fontId="0" fillId="38" borderId="45" xfId="0" applyFill="1" applyBorder="1" applyAlignment="1">
      <alignment horizontal="center" vertical="center"/>
    </xf>
    <xf numFmtId="0" fontId="0" fillId="39" borderId="45" xfId="0" applyFill="1" applyBorder="1" applyAlignment="1">
      <alignment horizontal="center" vertical="center"/>
    </xf>
    <xf numFmtId="0" fontId="0" fillId="35" borderId="50" xfId="0" applyFill="1" applyBorder="1" applyAlignment="1">
      <alignment horizontal="center" vertical="center"/>
    </xf>
    <xf numFmtId="0" fontId="0" fillId="36" borderId="50" xfId="0" applyFill="1" applyBorder="1" applyAlignment="1">
      <alignment horizontal="center" vertical="center"/>
    </xf>
    <xf numFmtId="0" fontId="0" fillId="37" borderId="50" xfId="0" applyFill="1" applyBorder="1" applyAlignment="1">
      <alignment horizontal="center" vertical="center"/>
    </xf>
    <xf numFmtId="0" fontId="0" fillId="38" borderId="50" xfId="0" applyFill="1" applyBorder="1" applyAlignment="1">
      <alignment horizontal="center" vertical="center"/>
    </xf>
    <xf numFmtId="0" fontId="0" fillId="39" borderId="50" xfId="0" applyFill="1" applyBorder="1" applyAlignment="1">
      <alignment horizontal="center" vertical="center"/>
    </xf>
    <xf numFmtId="0" fontId="0" fillId="39" borderId="81" xfId="0" applyFill="1" applyBorder="1" applyAlignment="1">
      <alignment horizontal="center" vertical="center"/>
    </xf>
    <xf numFmtId="0" fontId="0" fillId="39" borderId="47" xfId="0" applyFill="1" applyBorder="1" applyAlignment="1">
      <alignment horizontal="center" vertical="center"/>
    </xf>
    <xf numFmtId="0" fontId="0" fillId="39" borderId="48" xfId="0" applyFill="1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24" fillId="0" borderId="0" xfId="0" applyFont="1">
      <alignment vertical="center"/>
    </xf>
    <xf numFmtId="0" fontId="25" fillId="0" borderId="0" xfId="0" applyFont="1" applyAlignment="1">
      <alignment horizontal="center" vertical="center"/>
    </xf>
    <xf numFmtId="0" fontId="25" fillId="3" borderId="0" xfId="0" applyFont="1" applyFill="1" applyAlignment="1">
      <alignment horizontal="center" vertical="center"/>
    </xf>
    <xf numFmtId="0" fontId="26" fillId="35" borderId="54" xfId="0" applyFont="1" applyFill="1" applyBorder="1" applyAlignment="1">
      <alignment horizontal="center" vertical="center"/>
    </xf>
    <xf numFmtId="0" fontId="26" fillId="36" borderId="54" xfId="0" applyFont="1" applyFill="1" applyBorder="1" applyAlignment="1">
      <alignment horizontal="center" vertical="center"/>
    </xf>
    <xf numFmtId="0" fontId="26" fillId="37" borderId="54" xfId="0" applyFont="1" applyFill="1" applyBorder="1" applyAlignment="1">
      <alignment horizontal="center" vertical="center"/>
    </xf>
    <xf numFmtId="0" fontId="26" fillId="38" borderId="54" xfId="0" applyFont="1" applyFill="1" applyBorder="1" applyAlignment="1">
      <alignment horizontal="center" vertical="center"/>
    </xf>
    <xf numFmtId="0" fontId="26" fillId="39" borderId="54" xfId="0" applyFont="1" applyFill="1" applyBorder="1" applyAlignment="1">
      <alignment horizontal="center" vertical="center"/>
    </xf>
    <xf numFmtId="0" fontId="26" fillId="39" borderId="55" xfId="0" applyFont="1" applyFill="1" applyBorder="1" applyAlignment="1">
      <alignment horizontal="center" vertical="center"/>
    </xf>
    <xf numFmtId="0" fontId="26" fillId="43" borderId="89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8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26" fillId="43" borderId="93" xfId="0" applyFont="1" applyFill="1" applyBorder="1" applyAlignment="1">
      <alignment horizontal="center" vertical="center"/>
    </xf>
    <xf numFmtId="0" fontId="26" fillId="43" borderId="94" xfId="0" applyFont="1" applyFill="1" applyBorder="1" applyAlignment="1">
      <alignment horizontal="center" vertical="center"/>
    </xf>
    <xf numFmtId="0" fontId="26" fillId="43" borderId="95" xfId="0" applyFont="1" applyFill="1" applyBorder="1" applyAlignment="1">
      <alignment horizontal="center" vertical="center"/>
    </xf>
    <xf numFmtId="0" fontId="26" fillId="43" borderId="86" xfId="0" applyFont="1" applyFill="1" applyBorder="1" applyAlignment="1">
      <alignment horizontal="center" vertical="center"/>
    </xf>
    <xf numFmtId="0" fontId="26" fillId="43" borderId="87" xfId="0" applyFont="1" applyFill="1" applyBorder="1" applyAlignment="1">
      <alignment horizontal="center" vertical="center"/>
    </xf>
    <xf numFmtId="0" fontId="26" fillId="43" borderId="96" xfId="0" applyFont="1" applyFill="1" applyBorder="1" applyAlignment="1">
      <alignment horizontal="center" vertical="center"/>
    </xf>
    <xf numFmtId="0" fontId="26" fillId="43" borderId="88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4" fillId="40" borderId="0" xfId="0" applyFont="1" applyFill="1" applyAlignment="1">
      <alignment horizontal="center" vertical="center" wrapText="1"/>
    </xf>
    <xf numFmtId="0" fontId="26" fillId="0" borderId="68" xfId="0" applyFont="1" applyBorder="1" applyAlignment="1">
      <alignment horizontal="center" vertical="center"/>
    </xf>
    <xf numFmtId="0" fontId="26" fillId="35" borderId="66" xfId="0" applyFont="1" applyFill="1" applyBorder="1" applyAlignment="1">
      <alignment horizontal="center" vertical="center"/>
    </xf>
    <xf numFmtId="0" fontId="26" fillId="0" borderId="69" xfId="0" applyFont="1" applyBorder="1" applyAlignment="1">
      <alignment horizontal="center" vertical="center"/>
    </xf>
    <xf numFmtId="0" fontId="26" fillId="0" borderId="70" xfId="0" applyFont="1" applyBorder="1" applyAlignment="1">
      <alignment horizontal="center" vertical="center"/>
    </xf>
    <xf numFmtId="0" fontId="26" fillId="0" borderId="58" xfId="0" applyFont="1" applyBorder="1" applyAlignment="1">
      <alignment horizontal="center" vertical="center"/>
    </xf>
    <xf numFmtId="0" fontId="24" fillId="3" borderId="0" xfId="0" applyFont="1" applyFill="1" applyAlignment="1">
      <alignment horizontal="center" vertical="center" wrapText="1"/>
    </xf>
    <xf numFmtId="176" fontId="3" fillId="0" borderId="5" xfId="1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3" fillId="0" borderId="7" xfId="1" applyNumberFormat="1" applyFon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28" fillId="3" borderId="0" xfId="0" applyFont="1" applyFill="1">
      <alignment vertical="center"/>
    </xf>
    <xf numFmtId="0" fontId="0" fillId="0" borderId="19" xfId="0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0" fontId="26" fillId="2" borderId="84" xfId="0" applyFont="1" applyFill="1" applyBorder="1" applyAlignment="1">
      <alignment horizontal="center" vertical="center"/>
    </xf>
    <xf numFmtId="0" fontId="26" fillId="2" borderId="10" xfId="0" applyFont="1" applyFill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23" xfId="0" applyNumberFormat="1" applyBorder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26" fillId="2" borderId="8" xfId="0" applyFont="1" applyFill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0" fontId="29" fillId="3" borderId="0" xfId="0" applyFont="1" applyFill="1">
      <alignment vertical="center"/>
    </xf>
    <xf numFmtId="0" fontId="26" fillId="2" borderId="4" xfId="0" applyFont="1" applyFill="1" applyBorder="1" applyAlignment="1">
      <alignment horizontal="center" vertical="center"/>
    </xf>
    <xf numFmtId="2" fontId="25" fillId="0" borderId="2" xfId="0" applyNumberFormat="1" applyFont="1" applyBorder="1" applyAlignment="1">
      <alignment horizontal="center" vertical="center"/>
    </xf>
    <xf numFmtId="2" fontId="25" fillId="0" borderId="25" xfId="0" applyNumberFormat="1" applyFont="1" applyBorder="1" applyAlignment="1">
      <alignment horizontal="center" vertical="center"/>
    </xf>
    <xf numFmtId="0" fontId="29" fillId="0" borderId="0" xfId="0" applyFont="1">
      <alignment vertical="center"/>
    </xf>
    <xf numFmtId="0" fontId="0" fillId="0" borderId="10" xfId="0" applyBorder="1" applyAlignment="1">
      <alignment horizontal="center" vertical="center"/>
    </xf>
    <xf numFmtId="0" fontId="26" fillId="2" borderId="7" xfId="0" applyFont="1" applyFill="1" applyBorder="1" applyAlignment="1">
      <alignment horizontal="center" vertical="center"/>
    </xf>
    <xf numFmtId="0" fontId="26" fillId="2" borderId="23" xfId="0" applyFont="1" applyFill="1" applyBorder="1" applyAlignment="1">
      <alignment horizontal="center" vertical="center"/>
    </xf>
    <xf numFmtId="3" fontId="0" fillId="0" borderId="24" xfId="0" applyNumberForma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26" fillId="3" borderId="88" xfId="0" applyFont="1" applyFill="1" applyBorder="1" applyAlignment="1">
      <alignment horizontal="center" vertical="center"/>
    </xf>
    <xf numFmtId="176" fontId="3" fillId="0" borderId="62" xfId="1" applyNumberFormat="1" applyFont="1" applyBorder="1" applyAlignment="1">
      <alignment horizontal="center" vertical="center"/>
    </xf>
    <xf numFmtId="176" fontId="3" fillId="0" borderId="98" xfId="1" applyNumberFormat="1" applyFont="1" applyBorder="1" applyAlignment="1">
      <alignment horizontal="center" vertical="center"/>
    </xf>
    <xf numFmtId="176" fontId="3" fillId="0" borderId="97" xfId="1" applyNumberFormat="1" applyFont="1" applyBorder="1" applyAlignment="1">
      <alignment horizontal="center" vertical="center"/>
    </xf>
    <xf numFmtId="0" fontId="25" fillId="3" borderId="0" xfId="0" applyFont="1" applyFill="1">
      <alignment vertical="center"/>
    </xf>
    <xf numFmtId="0" fontId="25" fillId="0" borderId="0" xfId="0" applyFont="1">
      <alignment vertical="center"/>
    </xf>
    <xf numFmtId="0" fontId="0" fillId="2" borderId="99" xfId="0" applyFill="1" applyBorder="1" applyAlignment="1" applyProtection="1">
      <alignment horizontal="center" vertical="center"/>
      <protection hidden="1"/>
    </xf>
    <xf numFmtId="0" fontId="0" fillId="3" borderId="20" xfId="0" applyFill="1" applyBorder="1" applyAlignment="1" applyProtection="1">
      <alignment horizontal="center" vertical="center"/>
      <protection hidden="1"/>
    </xf>
    <xf numFmtId="0" fontId="0" fillId="2" borderId="91" xfId="0" applyFill="1" applyBorder="1" applyAlignment="1" applyProtection="1">
      <alignment horizontal="center" vertical="center"/>
      <protection hidden="1"/>
    </xf>
    <xf numFmtId="0" fontId="0" fillId="3" borderId="104" xfId="0" applyFill="1" applyBorder="1" applyAlignment="1" applyProtection="1">
      <alignment horizontal="center" vertical="center"/>
      <protection hidden="1"/>
    </xf>
    <xf numFmtId="0" fontId="0" fillId="2" borderId="92" xfId="0" applyFill="1" applyBorder="1" applyAlignment="1" applyProtection="1">
      <alignment horizontal="center" vertical="center"/>
      <protection hidden="1"/>
    </xf>
    <xf numFmtId="0" fontId="0" fillId="3" borderId="1" xfId="0" applyFill="1" applyBorder="1" applyAlignment="1" applyProtection="1">
      <alignment horizontal="center" vertical="center"/>
      <protection hidden="1"/>
    </xf>
    <xf numFmtId="0" fontId="0" fillId="3" borderId="0" xfId="0" applyFill="1" applyProtection="1">
      <alignment vertical="center"/>
      <protection hidden="1"/>
    </xf>
    <xf numFmtId="0" fontId="0" fillId="3" borderId="38" xfId="0" applyFill="1" applyBorder="1" applyAlignment="1">
      <alignment horizontal="center" vertical="center"/>
    </xf>
    <xf numFmtId="0" fontId="0" fillId="3" borderId="38" xfId="0" applyFill="1" applyBorder="1">
      <alignment vertical="center"/>
    </xf>
    <xf numFmtId="0" fontId="32" fillId="3" borderId="0" xfId="0" applyFont="1" applyFill="1" applyAlignment="1">
      <alignment horizontal="center" vertical="center"/>
    </xf>
    <xf numFmtId="0" fontId="34" fillId="43" borderId="89" xfId="0" applyFont="1" applyFill="1" applyBorder="1" applyAlignment="1">
      <alignment horizontal="center" vertical="center"/>
    </xf>
    <xf numFmtId="0" fontId="34" fillId="43" borderId="80" xfId="0" applyFont="1" applyFill="1" applyBorder="1" applyAlignment="1">
      <alignment horizontal="center" vertical="center"/>
    </xf>
    <xf numFmtId="0" fontId="34" fillId="43" borderId="12" xfId="0" applyFont="1" applyFill="1" applyBorder="1" applyAlignment="1">
      <alignment horizontal="center" vertical="center"/>
    </xf>
    <xf numFmtId="0" fontId="34" fillId="43" borderId="11" xfId="0" applyFont="1" applyFill="1" applyBorder="1" applyAlignment="1">
      <alignment horizontal="center" vertical="center"/>
    </xf>
    <xf numFmtId="0" fontId="34" fillId="43" borderId="91" xfId="0" applyFont="1" applyFill="1" applyBorder="1" applyAlignment="1">
      <alignment horizontal="center" vertical="center"/>
    </xf>
    <xf numFmtId="0" fontId="32" fillId="3" borderId="5" xfId="0" applyFont="1" applyFill="1" applyBorder="1" applyAlignment="1">
      <alignment horizontal="center" vertical="center"/>
    </xf>
    <xf numFmtId="0" fontId="32" fillId="3" borderId="24" xfId="0" applyFont="1" applyFill="1" applyBorder="1" applyAlignment="1">
      <alignment horizontal="center" vertical="center"/>
    </xf>
    <xf numFmtId="0" fontId="34" fillId="43" borderId="92" xfId="0" applyFont="1" applyFill="1" applyBorder="1" applyAlignment="1">
      <alignment horizontal="center" vertical="center"/>
    </xf>
    <xf numFmtId="0" fontId="32" fillId="3" borderId="2" xfId="0" applyFont="1" applyFill="1" applyBorder="1" applyAlignment="1">
      <alignment horizontal="center" vertical="center"/>
    </xf>
    <xf numFmtId="0" fontId="32" fillId="3" borderId="25" xfId="0" applyFont="1" applyFill="1" applyBorder="1" applyAlignment="1">
      <alignment horizontal="center" vertical="center"/>
    </xf>
    <xf numFmtId="0" fontId="34" fillId="43" borderId="90" xfId="0" applyFont="1" applyFill="1" applyBorder="1" applyAlignment="1">
      <alignment horizontal="center" vertical="center"/>
    </xf>
    <xf numFmtId="0" fontId="32" fillId="3" borderId="62" xfId="0" applyFont="1" applyFill="1" applyBorder="1" applyAlignment="1">
      <alignment horizontal="center" vertical="center"/>
    </xf>
    <xf numFmtId="0" fontId="32" fillId="3" borderId="0" xfId="0" applyFont="1" applyFill="1">
      <alignment vertical="center"/>
    </xf>
    <xf numFmtId="0" fontId="32" fillId="3" borderId="7" xfId="0" applyFont="1" applyFill="1" applyBorder="1" applyAlignment="1">
      <alignment horizontal="center" vertical="center"/>
    </xf>
    <xf numFmtId="0" fontId="32" fillId="3" borderId="23" xfId="0" applyFont="1" applyFill="1" applyBorder="1" applyAlignment="1">
      <alignment horizontal="center" vertical="center"/>
    </xf>
    <xf numFmtId="0" fontId="36" fillId="3" borderId="0" xfId="0" applyFont="1" applyFill="1">
      <alignment vertical="center"/>
    </xf>
    <xf numFmtId="0" fontId="36" fillId="2" borderId="19" xfId="0" applyFont="1" applyFill="1" applyBorder="1" applyAlignment="1">
      <alignment horizontal="center" vertical="center"/>
    </xf>
    <xf numFmtId="0" fontId="36" fillId="3" borderId="0" xfId="0" applyFont="1" applyFill="1" applyAlignment="1">
      <alignment horizontal="center" vertical="center"/>
    </xf>
    <xf numFmtId="0" fontId="36" fillId="0" borderId="0" xfId="0" applyFont="1">
      <alignment vertical="center"/>
    </xf>
    <xf numFmtId="0" fontId="36" fillId="2" borderId="4" xfId="0" applyFont="1" applyFill="1" applyBorder="1" applyAlignment="1">
      <alignment horizontal="center" vertical="center"/>
    </xf>
    <xf numFmtId="0" fontId="32" fillId="0" borderId="0" xfId="0" applyFont="1">
      <alignment vertical="center"/>
    </xf>
    <xf numFmtId="0" fontId="34" fillId="43" borderId="96" xfId="0" applyFont="1" applyFill="1" applyBorder="1" applyAlignment="1">
      <alignment horizontal="center" vertical="center"/>
    </xf>
    <xf numFmtId="0" fontId="34" fillId="43" borderId="87" xfId="0" applyFont="1" applyFill="1" applyBorder="1" applyAlignment="1">
      <alignment horizontal="center" vertical="center"/>
    </xf>
    <xf numFmtId="0" fontId="34" fillId="3" borderId="19" xfId="0" applyFont="1" applyFill="1" applyBorder="1" applyAlignment="1">
      <alignment horizontal="center" vertical="center"/>
    </xf>
    <xf numFmtId="0" fontId="34" fillId="3" borderId="9" xfId="0" applyFont="1" applyFill="1" applyBorder="1" applyAlignment="1">
      <alignment horizontal="center" vertical="center"/>
    </xf>
    <xf numFmtId="0" fontId="34" fillId="3" borderId="84" xfId="0" applyFont="1" applyFill="1" applyBorder="1" applyAlignment="1">
      <alignment horizontal="center" vertical="center"/>
    </xf>
    <xf numFmtId="0" fontId="34" fillId="3" borderId="8" xfId="0" applyFont="1" applyFill="1" applyBorder="1" applyAlignment="1">
      <alignment horizontal="center" vertical="center"/>
    </xf>
    <xf numFmtId="0" fontId="40" fillId="3" borderId="5" xfId="0" applyFont="1" applyFill="1" applyBorder="1" applyAlignment="1" applyProtection="1">
      <alignment horizontal="center" vertical="center"/>
      <protection locked="0"/>
    </xf>
    <xf numFmtId="0" fontId="40" fillId="3" borderId="24" xfId="0" applyFont="1" applyFill="1" applyBorder="1" applyAlignment="1" applyProtection="1">
      <alignment horizontal="center" vertical="center"/>
      <protection locked="0"/>
    </xf>
    <xf numFmtId="0" fontId="34" fillId="3" borderId="4" xfId="0" applyFont="1" applyFill="1" applyBorder="1" applyAlignment="1">
      <alignment horizontal="center" vertical="center"/>
    </xf>
    <xf numFmtId="0" fontId="40" fillId="3" borderId="2" xfId="0" applyFont="1" applyFill="1" applyBorder="1" applyAlignment="1" applyProtection="1">
      <alignment horizontal="center" vertical="center"/>
      <protection locked="0"/>
    </xf>
    <xf numFmtId="0" fontId="40" fillId="3" borderId="25" xfId="0" applyFont="1" applyFill="1" applyBorder="1" applyAlignment="1" applyProtection="1">
      <alignment horizontal="center" vertical="center"/>
      <protection locked="0"/>
    </xf>
    <xf numFmtId="0" fontId="32" fillId="0" borderId="8" xfId="0" applyFont="1" applyBorder="1" applyAlignment="1">
      <alignment horizontal="center" vertical="center"/>
    </xf>
    <xf numFmtId="178" fontId="32" fillId="0" borderId="24" xfId="0" applyNumberFormat="1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177" fontId="32" fillId="0" borderId="24" xfId="0" applyNumberFormat="1" applyFont="1" applyBorder="1" applyAlignment="1">
      <alignment horizontal="center" vertical="center"/>
    </xf>
    <xf numFmtId="177" fontId="32" fillId="0" borderId="25" xfId="0" applyNumberFormat="1" applyFont="1" applyBorder="1" applyAlignment="1">
      <alignment horizontal="center" vertical="center"/>
    </xf>
    <xf numFmtId="0" fontId="38" fillId="3" borderId="0" xfId="0" applyFont="1" applyFill="1">
      <alignment vertical="center"/>
    </xf>
    <xf numFmtId="0" fontId="38" fillId="3" borderId="0" xfId="0" applyFont="1" applyFill="1" applyAlignment="1">
      <alignment horizontal="center" vertical="center"/>
    </xf>
    <xf numFmtId="0" fontId="38" fillId="0" borderId="53" xfId="0" applyFont="1" applyBorder="1" applyAlignment="1">
      <alignment horizontal="center" vertical="center"/>
    </xf>
    <xf numFmtId="0" fontId="38" fillId="0" borderId="52" xfId="0" applyFont="1" applyBorder="1" applyAlignment="1">
      <alignment horizontal="center" vertical="center"/>
    </xf>
    <xf numFmtId="0" fontId="38" fillId="0" borderId="51" xfId="0" applyFont="1" applyBorder="1" applyAlignment="1">
      <alignment horizontal="center" vertical="center"/>
    </xf>
    <xf numFmtId="0" fontId="38" fillId="0" borderId="0" xfId="0" applyFont="1">
      <alignment vertical="center"/>
    </xf>
    <xf numFmtId="0" fontId="38" fillId="0" borderId="56" xfId="0" applyFont="1" applyBorder="1" applyAlignment="1">
      <alignment horizontal="center" vertical="center"/>
    </xf>
    <xf numFmtId="0" fontId="34" fillId="3" borderId="0" xfId="0" applyFont="1" applyFill="1">
      <alignment vertical="center"/>
    </xf>
    <xf numFmtId="0" fontId="32" fillId="0" borderId="109" xfId="0" applyFont="1" applyBorder="1" applyAlignment="1">
      <alignment horizontal="center" vertical="center"/>
    </xf>
    <xf numFmtId="0" fontId="34" fillId="0" borderId="53" xfId="0" applyFont="1" applyBorder="1" applyAlignment="1">
      <alignment horizontal="center" vertical="center"/>
    </xf>
    <xf numFmtId="0" fontId="34" fillId="0" borderId="52" xfId="0" applyFont="1" applyBorder="1" applyAlignment="1">
      <alignment horizontal="center" vertical="center"/>
    </xf>
    <xf numFmtId="0" fontId="34" fillId="0" borderId="51" xfId="0" applyFont="1" applyBorder="1" applyAlignment="1">
      <alignment horizontal="center" vertical="center"/>
    </xf>
    <xf numFmtId="0" fontId="34" fillId="0" borderId="0" xfId="0" applyFont="1">
      <alignment vertical="center"/>
    </xf>
    <xf numFmtId="0" fontId="34" fillId="35" borderId="110" xfId="0" applyFont="1" applyFill="1" applyBorder="1" applyAlignment="1">
      <alignment horizontal="center" vertical="center"/>
    </xf>
    <xf numFmtId="0" fontId="32" fillId="35" borderId="49" xfId="0" applyFont="1" applyFill="1" applyBorder="1" applyAlignment="1">
      <alignment horizontal="center" vertical="center"/>
    </xf>
    <xf numFmtId="0" fontId="32" fillId="35" borderId="59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4" fillId="35" borderId="111" xfId="0" applyFont="1" applyFill="1" applyBorder="1" applyAlignment="1">
      <alignment horizontal="center" vertical="center"/>
    </xf>
    <xf numFmtId="0" fontId="34" fillId="36" borderId="111" xfId="0" applyFont="1" applyFill="1" applyBorder="1" applyAlignment="1">
      <alignment horizontal="center" vertical="center"/>
    </xf>
    <xf numFmtId="0" fontId="32" fillId="36" borderId="49" xfId="0" applyFont="1" applyFill="1" applyBorder="1" applyAlignment="1">
      <alignment horizontal="center" vertical="center"/>
    </xf>
    <xf numFmtId="0" fontId="32" fillId="36" borderId="59" xfId="0" applyFont="1" applyFill="1" applyBorder="1" applyAlignment="1">
      <alignment horizontal="center" vertical="center"/>
    </xf>
    <xf numFmtId="0" fontId="34" fillId="37" borderId="111" xfId="0" applyFont="1" applyFill="1" applyBorder="1" applyAlignment="1">
      <alignment horizontal="center" vertical="center"/>
    </xf>
    <xf numFmtId="0" fontId="32" fillId="37" borderId="49" xfId="0" applyFont="1" applyFill="1" applyBorder="1" applyAlignment="1">
      <alignment horizontal="center" vertical="center"/>
    </xf>
    <xf numFmtId="0" fontId="32" fillId="37" borderId="59" xfId="0" applyFont="1" applyFill="1" applyBorder="1" applyAlignment="1">
      <alignment horizontal="center" vertical="center"/>
    </xf>
    <xf numFmtId="0" fontId="34" fillId="38" borderId="111" xfId="0" applyFont="1" applyFill="1" applyBorder="1" applyAlignment="1">
      <alignment horizontal="center" vertical="center"/>
    </xf>
    <xf numFmtId="0" fontId="32" fillId="38" borderId="49" xfId="0" applyFont="1" applyFill="1" applyBorder="1" applyAlignment="1">
      <alignment horizontal="center" vertical="center"/>
    </xf>
    <xf numFmtId="0" fontId="32" fillId="38" borderId="59" xfId="0" applyFont="1" applyFill="1" applyBorder="1" applyAlignment="1">
      <alignment horizontal="center" vertical="center"/>
    </xf>
    <xf numFmtId="0" fontId="34" fillId="39" borderId="111" xfId="0" applyFont="1" applyFill="1" applyBorder="1" applyAlignment="1">
      <alignment horizontal="center" vertical="center"/>
    </xf>
    <xf numFmtId="0" fontId="32" fillId="39" borderId="49" xfId="0" applyFont="1" applyFill="1" applyBorder="1" applyAlignment="1">
      <alignment horizontal="center" vertical="center"/>
    </xf>
    <xf numFmtId="0" fontId="32" fillId="39" borderId="59" xfId="0" applyFont="1" applyFill="1" applyBorder="1" applyAlignment="1">
      <alignment horizontal="center" vertical="center"/>
    </xf>
    <xf numFmtId="0" fontId="34" fillId="39" borderId="112" xfId="0" applyFont="1" applyFill="1" applyBorder="1" applyAlignment="1">
      <alignment horizontal="center" vertical="center"/>
    </xf>
    <xf numFmtId="0" fontId="32" fillId="39" borderId="60" xfId="0" applyFont="1" applyFill="1" applyBorder="1" applyAlignment="1">
      <alignment horizontal="center" vertical="center"/>
    </xf>
    <xf numFmtId="0" fontId="32" fillId="39" borderId="40" xfId="0" applyFont="1" applyFill="1" applyBorder="1" applyAlignment="1">
      <alignment horizontal="center" vertical="center"/>
    </xf>
    <xf numFmtId="0" fontId="34" fillId="35" borderId="57" xfId="0" applyFont="1" applyFill="1" applyBorder="1" applyAlignment="1">
      <alignment horizontal="center" vertical="center"/>
    </xf>
    <xf numFmtId="0" fontId="34" fillId="35" borderId="54" xfId="0" applyFont="1" applyFill="1" applyBorder="1" applyAlignment="1">
      <alignment horizontal="center" vertical="center"/>
    </xf>
    <xf numFmtId="0" fontId="34" fillId="36" borderId="54" xfId="0" applyFont="1" applyFill="1" applyBorder="1" applyAlignment="1">
      <alignment horizontal="center" vertical="center"/>
    </xf>
    <xf numFmtId="0" fontId="34" fillId="37" borderId="54" xfId="0" applyFont="1" applyFill="1" applyBorder="1" applyAlignment="1">
      <alignment horizontal="center" vertical="center"/>
    </xf>
    <xf numFmtId="0" fontId="34" fillId="38" borderId="54" xfId="0" applyFont="1" applyFill="1" applyBorder="1" applyAlignment="1">
      <alignment horizontal="center" vertical="center"/>
    </xf>
    <xf numFmtId="0" fontId="34" fillId="39" borderId="54" xfId="0" applyFont="1" applyFill="1" applyBorder="1" applyAlignment="1">
      <alignment horizontal="center" vertical="center"/>
    </xf>
    <xf numFmtId="0" fontId="34" fillId="39" borderId="55" xfId="0" applyFont="1" applyFill="1" applyBorder="1" applyAlignment="1">
      <alignment horizontal="center" vertical="center"/>
    </xf>
    <xf numFmtId="0" fontId="34" fillId="43" borderId="101" xfId="0" applyFont="1" applyFill="1" applyBorder="1" applyAlignment="1">
      <alignment horizontal="center" vertical="center"/>
    </xf>
    <xf numFmtId="0" fontId="42" fillId="41" borderId="99" xfId="0" applyFont="1" applyFill="1" applyBorder="1" applyAlignment="1">
      <alignment horizontal="center" vertical="center" wrapText="1"/>
    </xf>
    <xf numFmtId="0" fontId="42" fillId="40" borderId="64" xfId="0" applyFont="1" applyFill="1" applyBorder="1" applyAlignment="1">
      <alignment horizontal="center" vertical="center" wrapText="1"/>
    </xf>
    <xf numFmtId="0" fontId="42" fillId="40" borderId="9" xfId="0" applyFont="1" applyFill="1" applyBorder="1" applyAlignment="1">
      <alignment horizontal="center" vertical="center" wrapText="1"/>
    </xf>
    <xf numFmtId="0" fontId="42" fillId="40" borderId="21" xfId="0" applyFont="1" applyFill="1" applyBorder="1" applyAlignment="1">
      <alignment horizontal="center" vertical="center" wrapText="1"/>
    </xf>
    <xf numFmtId="0" fontId="42" fillId="0" borderId="0" xfId="0" applyFont="1">
      <alignment vertical="center"/>
    </xf>
    <xf numFmtId="0" fontId="40" fillId="43" borderId="80" xfId="0" applyFont="1" applyFill="1" applyBorder="1" applyAlignment="1">
      <alignment horizontal="center" vertical="center"/>
    </xf>
    <xf numFmtId="0" fontId="45" fillId="43" borderId="12" xfId="0" applyFont="1" applyFill="1" applyBorder="1" applyAlignment="1">
      <alignment horizontal="center" vertical="center"/>
    </xf>
    <xf numFmtId="0" fontId="47" fillId="43" borderId="12" xfId="0" applyFont="1" applyFill="1" applyBorder="1" applyAlignment="1">
      <alignment horizontal="center" vertical="center"/>
    </xf>
    <xf numFmtId="0" fontId="49" fillId="43" borderId="11" xfId="0" applyFont="1" applyFill="1" applyBorder="1" applyAlignment="1">
      <alignment horizontal="center" vertical="center"/>
    </xf>
    <xf numFmtId="0" fontId="42" fillId="41" borderId="91" xfId="0" applyFont="1" applyFill="1" applyBorder="1" applyAlignment="1">
      <alignment horizontal="center" vertical="center" wrapText="1"/>
    </xf>
    <xf numFmtId="0" fontId="42" fillId="40" borderId="62" xfId="0" applyFont="1" applyFill="1" applyBorder="1" applyAlignment="1">
      <alignment horizontal="center" vertical="center" wrapText="1"/>
    </xf>
    <xf numFmtId="0" fontId="42" fillId="40" borderId="7" xfId="0" applyFont="1" applyFill="1" applyBorder="1" applyAlignment="1">
      <alignment horizontal="center" vertical="center" wrapText="1"/>
    </xf>
    <xf numFmtId="0" fontId="42" fillId="40" borderId="6" xfId="0" applyFont="1" applyFill="1" applyBorder="1" applyAlignment="1">
      <alignment horizontal="center" vertical="center" wrapText="1"/>
    </xf>
    <xf numFmtId="0" fontId="40" fillId="0" borderId="62" xfId="0" applyFont="1" applyBorder="1" applyAlignment="1">
      <alignment horizontal="center" vertical="center"/>
    </xf>
    <xf numFmtId="0" fontId="45" fillId="0" borderId="7" xfId="0" applyFont="1" applyBorder="1" applyAlignment="1">
      <alignment horizontal="center" vertical="center"/>
    </xf>
    <xf numFmtId="0" fontId="47" fillId="0" borderId="7" xfId="0" applyFont="1" applyBorder="1" applyAlignment="1">
      <alignment horizontal="center" vertical="center"/>
    </xf>
    <xf numFmtId="10" fontId="49" fillId="0" borderId="23" xfId="51" applyNumberFormat="1" applyFont="1" applyBorder="1" applyAlignment="1">
      <alignment horizontal="center" vertical="center"/>
    </xf>
    <xf numFmtId="0" fontId="40" fillId="0" borderId="97" xfId="0" applyFont="1" applyBorder="1" applyAlignment="1">
      <alignment horizontal="center" vertical="center"/>
    </xf>
    <xf numFmtId="0" fontId="45" fillId="0" borderId="2" xfId="0" applyFont="1" applyBorder="1" applyAlignment="1">
      <alignment horizontal="center" vertical="center"/>
    </xf>
    <xf numFmtId="0" fontId="47" fillId="0" borderId="2" xfId="0" applyFont="1" applyBorder="1" applyAlignment="1">
      <alignment horizontal="center" vertical="center"/>
    </xf>
    <xf numFmtId="10" fontId="49" fillId="0" borderId="25" xfId="51" applyNumberFormat="1" applyFont="1" applyBorder="1" applyAlignment="1">
      <alignment horizontal="center" vertical="center"/>
    </xf>
    <xf numFmtId="0" fontId="42" fillId="40" borderId="98" xfId="0" applyFont="1" applyFill="1" applyBorder="1" applyAlignment="1">
      <alignment horizontal="center" vertical="center" wrapText="1"/>
    </xf>
    <xf numFmtId="0" fontId="42" fillId="40" borderId="5" xfId="0" applyFont="1" applyFill="1" applyBorder="1" applyAlignment="1">
      <alignment horizontal="center" vertical="center" wrapText="1"/>
    </xf>
    <xf numFmtId="0" fontId="42" fillId="41" borderId="92" xfId="0" applyFont="1" applyFill="1" applyBorder="1" applyAlignment="1">
      <alignment horizontal="center" vertical="center" wrapText="1"/>
    </xf>
    <xf numFmtId="0" fontId="42" fillId="40" borderId="97" xfId="0" applyFont="1" applyFill="1" applyBorder="1" applyAlignment="1">
      <alignment horizontal="center" vertical="center" wrapText="1"/>
    </xf>
    <xf numFmtId="0" fontId="42" fillId="40" borderId="2" xfId="0" applyFont="1" applyFill="1" applyBorder="1" applyAlignment="1">
      <alignment horizontal="center" vertical="center" wrapText="1"/>
    </xf>
    <xf numFmtId="0" fontId="42" fillId="40" borderId="103" xfId="0" applyFont="1" applyFill="1" applyBorder="1" applyAlignment="1">
      <alignment horizontal="center" vertical="center" wrapText="1"/>
    </xf>
    <xf numFmtId="0" fontId="42" fillId="42" borderId="93" xfId="0" applyFont="1" applyFill="1" applyBorder="1" applyAlignment="1">
      <alignment horizontal="center" vertical="center" wrapText="1"/>
    </xf>
    <xf numFmtId="0" fontId="42" fillId="40" borderId="19" xfId="0" applyFont="1" applyFill="1" applyBorder="1" applyAlignment="1">
      <alignment horizontal="center" vertical="center" wrapText="1"/>
    </xf>
    <xf numFmtId="0" fontId="42" fillId="42" borderId="94" xfId="0" applyFont="1" applyFill="1" applyBorder="1" applyAlignment="1">
      <alignment horizontal="center" vertical="center" wrapText="1"/>
    </xf>
    <xf numFmtId="0" fontId="42" fillId="40" borderId="8" xfId="0" applyFont="1" applyFill="1" applyBorder="1" applyAlignment="1">
      <alignment horizontal="center" vertical="center" wrapText="1"/>
    </xf>
    <xf numFmtId="0" fontId="42" fillId="42" borderId="95" xfId="0" applyFont="1" applyFill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32" fillId="0" borderId="15" xfId="0" applyFont="1" applyBorder="1" applyAlignment="1">
      <alignment horizontal="center" vertical="center"/>
    </xf>
    <xf numFmtId="0" fontId="32" fillId="0" borderId="22" xfId="0" applyFont="1" applyBorder="1" applyAlignment="1">
      <alignment horizontal="center" vertical="center"/>
    </xf>
    <xf numFmtId="0" fontId="32" fillId="0" borderId="7" xfId="0" applyFont="1" applyBorder="1" applyAlignment="1">
      <alignment horizontal="center" vertical="center"/>
    </xf>
    <xf numFmtId="0" fontId="32" fillId="0" borderId="44" xfId="0" applyFont="1" applyBorder="1" applyAlignment="1">
      <alignment horizontal="center" vertical="center"/>
    </xf>
    <xf numFmtId="0" fontId="32" fillId="0" borderId="71" xfId="0" applyFont="1" applyBorder="1" applyAlignment="1">
      <alignment horizontal="center" vertical="center"/>
    </xf>
    <xf numFmtId="0" fontId="32" fillId="0" borderId="46" xfId="0" applyFont="1" applyBorder="1" applyAlignment="1">
      <alignment horizontal="center" vertical="center"/>
    </xf>
    <xf numFmtId="0" fontId="32" fillId="0" borderId="47" xfId="0" applyFont="1" applyBorder="1" applyAlignment="1">
      <alignment horizontal="center" vertical="center"/>
    </xf>
    <xf numFmtId="0" fontId="34" fillId="43" borderId="113" xfId="0" applyFont="1" applyFill="1" applyBorder="1" applyAlignment="1">
      <alignment horizontal="center" vertical="center"/>
    </xf>
    <xf numFmtId="0" fontId="42" fillId="41" borderId="93" xfId="0" applyFont="1" applyFill="1" applyBorder="1" applyAlignment="1">
      <alignment horizontal="center" vertical="center" wrapText="1"/>
    </xf>
    <xf numFmtId="0" fontId="42" fillId="41" borderId="94" xfId="0" applyFont="1" applyFill="1" applyBorder="1" applyAlignment="1">
      <alignment horizontal="center" vertical="center" wrapText="1"/>
    </xf>
    <xf numFmtId="0" fontId="42" fillId="40" borderId="10" xfId="0" applyFont="1" applyFill="1" applyBorder="1" applyAlignment="1">
      <alignment horizontal="center" vertical="center" wrapText="1"/>
    </xf>
    <xf numFmtId="0" fontId="42" fillId="41" borderId="95" xfId="0" applyFont="1" applyFill="1" applyBorder="1" applyAlignment="1">
      <alignment horizontal="center" vertical="center" wrapText="1"/>
    </xf>
    <xf numFmtId="0" fontId="42" fillId="40" borderId="106" xfId="0" applyFont="1" applyFill="1" applyBorder="1" applyAlignment="1">
      <alignment horizontal="center" vertical="center" wrapText="1"/>
    </xf>
    <xf numFmtId="0" fontId="42" fillId="40" borderId="107" xfId="0" applyFont="1" applyFill="1" applyBorder="1" applyAlignment="1">
      <alignment horizontal="center" vertical="center" wrapText="1"/>
    </xf>
    <xf numFmtId="0" fontId="42" fillId="40" borderId="121" xfId="0" applyFont="1" applyFill="1" applyBorder="1" applyAlignment="1">
      <alignment horizontal="center" vertical="center" wrapText="1"/>
    </xf>
    <xf numFmtId="0" fontId="42" fillId="42" borderId="114" xfId="0" applyFont="1" applyFill="1" applyBorder="1" applyAlignment="1">
      <alignment horizontal="center" vertical="center" wrapText="1"/>
    </xf>
    <xf numFmtId="0" fontId="42" fillId="40" borderId="115" xfId="0" applyFont="1" applyFill="1" applyBorder="1" applyAlignment="1">
      <alignment horizontal="center" vertical="center" wrapText="1"/>
    </xf>
    <xf numFmtId="0" fontId="42" fillId="40" borderId="116" xfId="0" applyFont="1" applyFill="1" applyBorder="1" applyAlignment="1">
      <alignment horizontal="center" vertical="center" wrapText="1"/>
    </xf>
    <xf numFmtId="0" fontId="42" fillId="40" borderId="117" xfId="0" applyFont="1" applyFill="1" applyBorder="1" applyAlignment="1">
      <alignment horizontal="center" vertical="center" wrapText="1"/>
    </xf>
    <xf numFmtId="0" fontId="42" fillId="40" borderId="100" xfId="0" applyFont="1" applyFill="1" applyBorder="1" applyAlignment="1">
      <alignment horizontal="center" vertical="center" wrapText="1"/>
    </xf>
    <xf numFmtId="0" fontId="42" fillId="40" borderId="128" xfId="0" applyFont="1" applyFill="1" applyBorder="1" applyAlignment="1">
      <alignment horizontal="center" vertical="center" wrapText="1"/>
    </xf>
    <xf numFmtId="0" fontId="42" fillId="44" borderId="99" xfId="0" applyFont="1" applyFill="1" applyBorder="1" applyAlignment="1">
      <alignment horizontal="center" vertical="center" wrapText="1"/>
    </xf>
    <xf numFmtId="0" fontId="42" fillId="44" borderId="91" xfId="0" applyFont="1" applyFill="1" applyBorder="1" applyAlignment="1">
      <alignment horizontal="center" vertical="center" wrapText="1"/>
    </xf>
    <xf numFmtId="0" fontId="42" fillId="44" borderId="92" xfId="0" applyFont="1" applyFill="1" applyBorder="1" applyAlignment="1">
      <alignment horizontal="center" vertical="center" wrapText="1"/>
    </xf>
    <xf numFmtId="0" fontId="52" fillId="3" borderId="0" xfId="0" applyFont="1" applyFill="1" applyAlignment="1">
      <alignment horizontal="center" vertical="center"/>
    </xf>
    <xf numFmtId="0" fontId="53" fillId="40" borderId="97" xfId="0" applyFont="1" applyFill="1" applyBorder="1" applyAlignment="1">
      <alignment horizontal="center" vertical="center" wrapText="1"/>
    </xf>
    <xf numFmtId="0" fontId="53" fillId="40" borderId="2" xfId="0" applyFont="1" applyFill="1" applyBorder="1" applyAlignment="1">
      <alignment horizontal="center" vertical="center" wrapText="1"/>
    </xf>
    <xf numFmtId="178" fontId="32" fillId="0" borderId="23" xfId="0" applyNumberFormat="1" applyFont="1" applyBorder="1" applyAlignment="1">
      <alignment horizontal="center" vertical="center"/>
    </xf>
    <xf numFmtId="0" fontId="54" fillId="3" borderId="0" xfId="0" applyFont="1" applyFill="1" applyAlignment="1">
      <alignment horizontal="center" vertical="center"/>
    </xf>
    <xf numFmtId="0" fontId="55" fillId="43" borderId="11" xfId="0" applyFont="1" applyFill="1" applyBorder="1" applyAlignment="1">
      <alignment horizontal="center" vertical="center"/>
    </xf>
    <xf numFmtId="0" fontId="56" fillId="0" borderId="84" xfId="0" applyFont="1" applyBorder="1" applyAlignment="1">
      <alignment horizontal="center" vertical="center"/>
    </xf>
    <xf numFmtId="0" fontId="56" fillId="0" borderId="23" xfId="0" applyFont="1" applyBorder="1" applyAlignment="1">
      <alignment horizontal="center" vertical="center"/>
    </xf>
    <xf numFmtId="0" fontId="56" fillId="0" borderId="85" xfId="0" applyFont="1" applyBorder="1" applyAlignment="1">
      <alignment horizontal="center" vertical="center"/>
    </xf>
    <xf numFmtId="0" fontId="57" fillId="0" borderId="0" xfId="0" applyFont="1">
      <alignment vertical="center"/>
    </xf>
    <xf numFmtId="0" fontId="55" fillId="43" borderId="88" xfId="0" applyFont="1" applyFill="1" applyBorder="1" applyAlignment="1">
      <alignment horizontal="center" vertical="center"/>
    </xf>
    <xf numFmtId="0" fontId="56" fillId="0" borderId="24" xfId="0" applyFont="1" applyBorder="1" applyAlignment="1">
      <alignment horizontal="center" vertical="center"/>
    </xf>
    <xf numFmtId="0" fontId="40" fillId="3" borderId="64" xfId="0" applyFont="1" applyFill="1" applyBorder="1" applyAlignment="1">
      <alignment horizontal="center" vertical="center"/>
    </xf>
    <xf numFmtId="0" fontId="45" fillId="3" borderId="9" xfId="0" applyFont="1" applyFill="1" applyBorder="1" applyAlignment="1">
      <alignment horizontal="center" vertical="center"/>
    </xf>
    <xf numFmtId="0" fontId="47" fillId="3" borderId="9" xfId="0" applyFont="1" applyFill="1" applyBorder="1" applyAlignment="1">
      <alignment horizontal="center" vertical="center"/>
    </xf>
    <xf numFmtId="10" fontId="49" fillId="3" borderId="84" xfId="51" applyNumberFormat="1" applyFont="1" applyFill="1" applyBorder="1" applyAlignment="1">
      <alignment horizontal="center" vertical="center"/>
    </xf>
    <xf numFmtId="0" fontId="40" fillId="0" borderId="98" xfId="0" applyFont="1" applyBorder="1" applyAlignment="1">
      <alignment horizontal="center" vertical="center"/>
    </xf>
    <xf numFmtId="0" fontId="45" fillId="0" borderId="5" xfId="0" applyFont="1" applyBorder="1" applyAlignment="1">
      <alignment horizontal="center" vertical="center"/>
    </xf>
    <xf numFmtId="0" fontId="47" fillId="0" borderId="5" xfId="0" applyFont="1" applyBorder="1" applyAlignment="1">
      <alignment horizontal="center" vertical="center"/>
    </xf>
    <xf numFmtId="10" fontId="49" fillId="0" borderId="24" xfId="51" applyNumberFormat="1" applyFont="1" applyBorder="1" applyAlignment="1">
      <alignment horizontal="center" vertical="center"/>
    </xf>
    <xf numFmtId="0" fontId="55" fillId="43" borderId="120" xfId="0" applyFont="1" applyFill="1" applyBorder="1" applyAlignment="1">
      <alignment horizontal="center" vertical="center"/>
    </xf>
    <xf numFmtId="0" fontId="55" fillId="43" borderId="99" xfId="0" applyFont="1" applyFill="1" applyBorder="1" applyAlignment="1">
      <alignment horizontal="center" vertical="center"/>
    </xf>
    <xf numFmtId="0" fontId="55" fillId="43" borderId="91" xfId="0" applyFont="1" applyFill="1" applyBorder="1" applyAlignment="1">
      <alignment horizontal="center" vertical="center"/>
    </xf>
    <xf numFmtId="0" fontId="55" fillId="43" borderId="92" xfId="0" applyFont="1" applyFill="1" applyBorder="1" applyAlignment="1">
      <alignment horizontal="center" vertical="center"/>
    </xf>
    <xf numFmtId="0" fontId="56" fillId="43" borderId="96" xfId="0" applyFont="1" applyFill="1" applyBorder="1" applyAlignment="1">
      <alignment horizontal="center" vertical="center"/>
    </xf>
    <xf numFmtId="0" fontId="58" fillId="43" borderId="87" xfId="0" applyFont="1" applyFill="1" applyBorder="1" applyAlignment="1">
      <alignment horizontal="center" vertical="center"/>
    </xf>
    <xf numFmtId="0" fontId="59" fillId="43" borderId="87" xfId="0" applyFont="1" applyFill="1" applyBorder="1" applyAlignment="1">
      <alignment horizontal="center" vertical="center"/>
    </xf>
    <xf numFmtId="0" fontId="60" fillId="43" borderId="88" xfId="0" applyFont="1" applyFill="1" applyBorder="1" applyAlignment="1">
      <alignment horizontal="center" vertical="center"/>
    </xf>
    <xf numFmtId="0" fontId="42" fillId="40" borderId="4" xfId="0" applyFont="1" applyFill="1" applyBorder="1" applyAlignment="1">
      <alignment horizontal="center" vertical="center" wrapText="1"/>
    </xf>
    <xf numFmtId="0" fontId="52" fillId="0" borderId="0" xfId="0" applyFont="1">
      <alignment vertical="center"/>
    </xf>
    <xf numFmtId="0" fontId="61" fillId="3" borderId="0" xfId="0" applyFont="1" applyFill="1">
      <alignment vertical="center"/>
    </xf>
    <xf numFmtId="0" fontId="62" fillId="43" borderId="89" xfId="0" applyFont="1" applyFill="1" applyBorder="1" applyAlignment="1">
      <alignment horizontal="center" vertical="center"/>
    </xf>
    <xf numFmtId="0" fontId="62" fillId="43" borderId="80" xfId="0" applyFont="1" applyFill="1" applyBorder="1" applyAlignment="1">
      <alignment horizontal="center" vertical="center"/>
    </xf>
    <xf numFmtId="0" fontId="62" fillId="43" borderId="12" xfId="0" applyFont="1" applyFill="1" applyBorder="1" applyAlignment="1">
      <alignment horizontal="center" vertical="center"/>
    </xf>
    <xf numFmtId="0" fontId="62" fillId="43" borderId="11" xfId="0" applyFont="1" applyFill="1" applyBorder="1" applyAlignment="1">
      <alignment horizontal="center" vertical="center"/>
    </xf>
    <xf numFmtId="0" fontId="61" fillId="3" borderId="0" xfId="0" applyFont="1" applyFill="1" applyAlignment="1">
      <alignment horizontal="center" vertical="center"/>
    </xf>
    <xf numFmtId="0" fontId="64" fillId="43" borderId="89" xfId="0" applyFont="1" applyFill="1" applyBorder="1" applyAlignment="1">
      <alignment horizontal="center" vertical="center"/>
    </xf>
    <xf numFmtId="0" fontId="64" fillId="43" borderId="80" xfId="0" applyFont="1" applyFill="1" applyBorder="1" applyAlignment="1">
      <alignment horizontal="center" vertical="center"/>
    </xf>
    <xf numFmtId="0" fontId="64" fillId="43" borderId="12" xfId="0" applyFont="1" applyFill="1" applyBorder="1" applyAlignment="1">
      <alignment horizontal="center" vertical="center"/>
    </xf>
    <xf numFmtId="0" fontId="64" fillId="43" borderId="11" xfId="0" applyFont="1" applyFill="1" applyBorder="1" applyAlignment="1">
      <alignment horizontal="center" vertical="center"/>
    </xf>
    <xf numFmtId="0" fontId="61" fillId="0" borderId="0" xfId="0" applyFont="1">
      <alignment vertical="center"/>
    </xf>
    <xf numFmtId="0" fontId="62" fillId="43" borderId="99" xfId="0" applyFont="1" applyFill="1" applyBorder="1" applyAlignment="1">
      <alignment horizontal="center" vertical="center"/>
    </xf>
    <xf numFmtId="0" fontId="65" fillId="3" borderId="62" xfId="0" applyFont="1" applyFill="1" applyBorder="1" applyAlignment="1">
      <alignment horizontal="center" vertical="center"/>
    </xf>
    <xf numFmtId="0" fontId="65" fillId="3" borderId="9" xfId="0" applyFont="1" applyFill="1" applyBorder="1" applyAlignment="1">
      <alignment horizontal="center" vertical="center"/>
    </xf>
    <xf numFmtId="0" fontId="65" fillId="3" borderId="84" xfId="0" applyFont="1" applyFill="1" applyBorder="1" applyAlignment="1">
      <alignment horizontal="center" vertical="center"/>
    </xf>
    <xf numFmtId="0" fontId="64" fillId="43" borderId="99" xfId="0" applyFont="1" applyFill="1" applyBorder="1" applyAlignment="1">
      <alignment horizontal="center" vertical="center"/>
    </xf>
    <xf numFmtId="0" fontId="61" fillId="3" borderId="7" xfId="0" applyFont="1" applyFill="1" applyBorder="1" applyAlignment="1">
      <alignment horizontal="center" vertical="center"/>
    </xf>
    <xf numFmtId="0" fontId="61" fillId="3" borderId="23" xfId="0" applyFont="1" applyFill="1" applyBorder="1" applyAlignment="1">
      <alignment horizontal="center" vertical="center"/>
    </xf>
    <xf numFmtId="0" fontId="62" fillId="43" borderId="91" xfId="0" applyFont="1" applyFill="1" applyBorder="1" applyAlignment="1">
      <alignment horizontal="center" vertical="center"/>
    </xf>
    <xf numFmtId="0" fontId="65" fillId="3" borderId="10" xfId="0" applyFont="1" applyFill="1" applyBorder="1" applyAlignment="1">
      <alignment horizontal="center" vertical="center"/>
    </xf>
    <xf numFmtId="0" fontId="65" fillId="3" borderId="5" xfId="0" applyFont="1" applyFill="1" applyBorder="1" applyAlignment="1">
      <alignment horizontal="center" vertical="center"/>
    </xf>
    <xf numFmtId="0" fontId="65" fillId="3" borderId="24" xfId="0" applyFont="1" applyFill="1" applyBorder="1" applyAlignment="1">
      <alignment horizontal="center" vertical="center"/>
    </xf>
    <xf numFmtId="0" fontId="64" fillId="43" borderId="91" xfId="0" applyFont="1" applyFill="1" applyBorder="1" applyAlignment="1">
      <alignment horizontal="center" vertical="center"/>
    </xf>
    <xf numFmtId="0" fontId="61" fillId="3" borderId="98" xfId="0" applyFont="1" applyFill="1" applyBorder="1" applyAlignment="1">
      <alignment horizontal="center" vertical="center"/>
    </xf>
    <xf numFmtId="0" fontId="61" fillId="3" borderId="5" xfId="0" applyFont="1" applyFill="1" applyBorder="1" applyAlignment="1">
      <alignment horizontal="center" vertical="center"/>
    </xf>
    <xf numFmtId="0" fontId="61" fillId="3" borderId="24" xfId="0" applyFont="1" applyFill="1" applyBorder="1" applyAlignment="1">
      <alignment horizontal="center" vertical="center"/>
    </xf>
    <xf numFmtId="0" fontId="62" fillId="43" borderId="92" xfId="0" applyFont="1" applyFill="1" applyBorder="1" applyAlignment="1">
      <alignment horizontal="center" vertical="center"/>
    </xf>
    <xf numFmtId="0" fontId="65" fillId="3" borderId="15" xfId="0" applyFont="1" applyFill="1" applyBorder="1" applyAlignment="1">
      <alignment horizontal="center" vertical="center"/>
    </xf>
    <xf numFmtId="0" fontId="65" fillId="3" borderId="2" xfId="0" applyFont="1" applyFill="1" applyBorder="1" applyAlignment="1">
      <alignment horizontal="center" vertical="center"/>
    </xf>
    <xf numFmtId="0" fontId="65" fillId="3" borderId="25" xfId="0" applyFont="1" applyFill="1" applyBorder="1" applyAlignment="1">
      <alignment horizontal="center" vertical="center"/>
    </xf>
    <xf numFmtId="0" fontId="64" fillId="43" borderId="92" xfId="0" applyFont="1" applyFill="1" applyBorder="1" applyAlignment="1">
      <alignment horizontal="center" vertical="center"/>
    </xf>
    <xf numFmtId="0" fontId="61" fillId="3" borderId="97" xfId="0" applyFont="1" applyFill="1" applyBorder="1" applyAlignment="1">
      <alignment horizontal="center" vertical="center"/>
    </xf>
    <xf numFmtId="0" fontId="61" fillId="3" borderId="2" xfId="0" applyFont="1" applyFill="1" applyBorder="1" applyAlignment="1">
      <alignment horizontal="center" vertical="center"/>
    </xf>
    <xf numFmtId="0" fontId="61" fillId="3" borderId="25" xfId="0" applyFont="1" applyFill="1" applyBorder="1" applyAlignment="1">
      <alignment horizontal="center" vertical="center"/>
    </xf>
    <xf numFmtId="0" fontId="65" fillId="3" borderId="0" xfId="0" applyFont="1" applyFill="1" applyAlignment="1">
      <alignment horizontal="center" vertical="center"/>
    </xf>
    <xf numFmtId="0" fontId="66" fillId="3" borderId="0" xfId="0" applyFont="1" applyFill="1" applyAlignment="1">
      <alignment horizontal="center" vertical="center"/>
    </xf>
    <xf numFmtId="0" fontId="62" fillId="43" borderId="90" xfId="0" applyFont="1" applyFill="1" applyBorder="1" applyAlignment="1">
      <alignment horizontal="center" vertical="center"/>
    </xf>
    <xf numFmtId="0" fontId="65" fillId="3" borderId="7" xfId="0" applyFont="1" applyFill="1" applyBorder="1" applyAlignment="1">
      <alignment horizontal="center" vertical="center"/>
    </xf>
    <xf numFmtId="0" fontId="65" fillId="3" borderId="23" xfId="0" applyFont="1" applyFill="1" applyBorder="1" applyAlignment="1">
      <alignment horizontal="center" vertical="center"/>
    </xf>
    <xf numFmtId="0" fontId="64" fillId="43" borderId="90" xfId="0" applyFont="1" applyFill="1" applyBorder="1" applyAlignment="1">
      <alignment horizontal="center" vertical="center"/>
    </xf>
    <xf numFmtId="0" fontId="61" fillId="3" borderId="62" xfId="0" applyFont="1" applyFill="1" applyBorder="1" applyAlignment="1">
      <alignment horizontal="center" vertical="center"/>
    </xf>
    <xf numFmtId="0" fontId="65" fillId="3" borderId="98" xfId="0" applyFont="1" applyFill="1" applyBorder="1" applyAlignment="1">
      <alignment horizontal="center" vertical="center"/>
    </xf>
    <xf numFmtId="0" fontId="65" fillId="3" borderId="97" xfId="0" applyFont="1" applyFill="1" applyBorder="1" applyAlignment="1">
      <alignment horizontal="center" vertical="center"/>
    </xf>
    <xf numFmtId="0" fontId="65" fillId="3" borderId="19" xfId="0" applyFont="1" applyFill="1" applyBorder="1" applyAlignment="1">
      <alignment horizontal="center" vertical="center"/>
    </xf>
    <xf numFmtId="0" fontId="61" fillId="3" borderId="9" xfId="0" applyFont="1" applyFill="1" applyBorder="1" applyAlignment="1">
      <alignment horizontal="center" vertical="center"/>
    </xf>
    <xf numFmtId="0" fontId="61" fillId="3" borderId="84" xfId="0" applyFont="1" applyFill="1" applyBorder="1" applyAlignment="1">
      <alignment horizontal="center" vertical="center"/>
    </xf>
    <xf numFmtId="0" fontId="61" fillId="3" borderId="10" xfId="0" applyFont="1" applyFill="1" applyBorder="1" applyAlignment="1">
      <alignment horizontal="center" vertical="center"/>
    </xf>
    <xf numFmtId="0" fontId="61" fillId="3" borderId="15" xfId="0" applyFont="1" applyFill="1" applyBorder="1" applyAlignment="1">
      <alignment horizontal="center" vertical="center"/>
    </xf>
    <xf numFmtId="0" fontId="65" fillId="3" borderId="102" xfId="0" applyFont="1" applyFill="1" applyBorder="1" applyAlignment="1">
      <alignment horizontal="center" vertical="center"/>
    </xf>
    <xf numFmtId="0" fontId="61" fillId="3" borderId="102" xfId="0" applyFont="1" applyFill="1" applyBorder="1" applyAlignment="1">
      <alignment horizontal="center" vertical="center"/>
    </xf>
    <xf numFmtId="0" fontId="65" fillId="3" borderId="104" xfId="0" applyFont="1" applyFill="1" applyBorder="1" applyAlignment="1">
      <alignment horizontal="center" vertical="center"/>
    </xf>
    <xf numFmtId="0" fontId="65" fillId="3" borderId="1" xfId="0" applyFont="1" applyFill="1" applyBorder="1" applyAlignment="1">
      <alignment horizontal="center" vertical="center"/>
    </xf>
    <xf numFmtId="0" fontId="61" fillId="3" borderId="65" xfId="0" applyFont="1" applyFill="1" applyBorder="1" applyAlignment="1">
      <alignment horizontal="center" vertical="center"/>
    </xf>
    <xf numFmtId="0" fontId="61" fillId="3" borderId="14" xfId="0" applyFont="1" applyFill="1" applyBorder="1" applyAlignment="1">
      <alignment horizontal="center" vertical="center"/>
    </xf>
    <xf numFmtId="0" fontId="65" fillId="3" borderId="0" xfId="0" applyFont="1" applyFill="1">
      <alignment vertical="center"/>
    </xf>
    <xf numFmtId="0" fontId="32" fillId="2" borderId="19" xfId="0" applyFont="1" applyFill="1" applyBorder="1" applyAlignment="1">
      <alignment horizontal="center" vertical="center"/>
    </xf>
    <xf numFmtId="0" fontId="32" fillId="2" borderId="4" xfId="0" applyFont="1" applyFill="1" applyBorder="1" applyAlignment="1">
      <alignment horizontal="center" vertical="center"/>
    </xf>
    <xf numFmtId="0" fontId="65" fillId="0" borderId="19" xfId="0" applyFont="1" applyBorder="1" applyAlignment="1">
      <alignment horizontal="center" vertical="center"/>
    </xf>
    <xf numFmtId="0" fontId="65" fillId="0" borderId="9" xfId="0" applyFont="1" applyBorder="1" applyAlignment="1">
      <alignment horizontal="center" vertical="center"/>
    </xf>
    <xf numFmtId="0" fontId="65" fillId="0" borderId="8" xfId="0" applyFont="1" applyBorder="1" applyAlignment="1">
      <alignment horizontal="center" vertical="center"/>
    </xf>
    <xf numFmtId="178" fontId="65" fillId="0" borderId="24" xfId="0" applyNumberFormat="1" applyFont="1" applyBorder="1" applyAlignment="1">
      <alignment horizontal="center" vertical="center"/>
    </xf>
    <xf numFmtId="176" fontId="67" fillId="0" borderId="98" xfId="1" applyNumberFormat="1" applyFont="1" applyBorder="1" applyAlignment="1">
      <alignment horizontal="center" vertical="center"/>
    </xf>
    <xf numFmtId="176" fontId="65" fillId="3" borderId="5" xfId="0" applyNumberFormat="1" applyFont="1" applyFill="1" applyBorder="1" applyAlignment="1">
      <alignment horizontal="center" vertical="center"/>
    </xf>
    <xf numFmtId="0" fontId="65" fillId="0" borderId="4" xfId="0" applyFont="1" applyBorder="1" applyAlignment="1">
      <alignment horizontal="center" vertical="center"/>
    </xf>
    <xf numFmtId="176" fontId="67" fillId="0" borderId="97" xfId="1" applyNumberFormat="1" applyFont="1" applyBorder="1" applyAlignment="1">
      <alignment horizontal="center" vertical="center"/>
    </xf>
    <xf numFmtId="0" fontId="65" fillId="2" borderId="86" xfId="0" applyFont="1" applyFill="1" applyBorder="1" applyAlignment="1">
      <alignment horizontal="center" vertical="center"/>
    </xf>
    <xf numFmtId="0" fontId="65" fillId="2" borderId="87" xfId="0" applyFont="1" applyFill="1" applyBorder="1" applyAlignment="1">
      <alignment horizontal="center" vertical="center"/>
    </xf>
    <xf numFmtId="0" fontId="65" fillId="2" borderId="88" xfId="0" applyFont="1" applyFill="1" applyBorder="1" applyAlignment="1">
      <alignment horizontal="center" vertical="center"/>
    </xf>
    <xf numFmtId="0" fontId="61" fillId="0" borderId="0" xfId="0" quotePrefix="1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9" fillId="0" borderId="129" xfId="0" applyFont="1" applyBorder="1" applyAlignment="1">
      <alignment horizontal="center" vertical="center" wrapText="1"/>
    </xf>
    <xf numFmtId="0" fontId="69" fillId="0" borderId="130" xfId="0" applyFont="1" applyBorder="1" applyAlignment="1">
      <alignment horizontal="center" vertical="center" wrapText="1"/>
    </xf>
    <xf numFmtId="0" fontId="70" fillId="0" borderId="5" xfId="45" applyFont="1" applyBorder="1" applyAlignment="1">
      <alignment horizontal="center" vertical="center"/>
    </xf>
    <xf numFmtId="10" fontId="67" fillId="0" borderId="7" xfId="51" applyNumberFormat="1" applyFont="1" applyBorder="1" applyAlignment="1">
      <alignment horizontal="center" vertical="center"/>
    </xf>
    <xf numFmtId="10" fontId="67" fillId="0" borderId="23" xfId="51" applyNumberFormat="1" applyFont="1" applyBorder="1" applyAlignment="1">
      <alignment horizontal="center" vertical="center"/>
    </xf>
    <xf numFmtId="176" fontId="67" fillId="0" borderId="64" xfId="1" applyNumberFormat="1" applyFont="1" applyBorder="1" applyAlignment="1">
      <alignment horizontal="center" vertical="center"/>
    </xf>
    <xf numFmtId="10" fontId="67" fillId="0" borderId="9" xfId="51" applyNumberFormat="1" applyFont="1" applyBorder="1" applyAlignment="1">
      <alignment horizontal="center" vertical="center"/>
    </xf>
    <xf numFmtId="176" fontId="65" fillId="0" borderId="9" xfId="0" applyNumberFormat="1" applyFont="1" applyBorder="1" applyAlignment="1">
      <alignment horizontal="center" vertical="center"/>
    </xf>
    <xf numFmtId="10" fontId="67" fillId="0" borderId="84" xfId="51" applyNumberFormat="1" applyFont="1" applyBorder="1" applyAlignment="1">
      <alignment horizontal="center" vertical="center"/>
    </xf>
    <xf numFmtId="10" fontId="67" fillId="0" borderId="22" xfId="51" applyNumberFormat="1" applyFont="1" applyBorder="1" applyAlignment="1">
      <alignment horizontal="center" vertical="center"/>
    </xf>
    <xf numFmtId="10" fontId="67" fillId="0" borderId="85" xfId="51" applyNumberFormat="1" applyFont="1" applyBorder="1" applyAlignment="1">
      <alignment horizontal="center" vertical="center"/>
    </xf>
    <xf numFmtId="0" fontId="32" fillId="2" borderId="122" xfId="0" applyFont="1" applyFill="1" applyBorder="1" applyAlignment="1">
      <alignment horizontal="center" vertical="center"/>
    </xf>
    <xf numFmtId="0" fontId="71" fillId="2" borderId="19" xfId="0" applyFont="1" applyFill="1" applyBorder="1" applyAlignment="1">
      <alignment horizontal="center" vertical="center"/>
    </xf>
    <xf numFmtId="0" fontId="71" fillId="0" borderId="20" xfId="0" applyFont="1" applyBorder="1" applyAlignment="1">
      <alignment horizontal="center" vertical="center"/>
    </xf>
    <xf numFmtId="0" fontId="71" fillId="2" borderId="13" xfId="0" applyFont="1" applyFill="1" applyBorder="1" applyAlignment="1">
      <alignment horizontal="center" vertical="center"/>
    </xf>
    <xf numFmtId="3" fontId="71" fillId="0" borderId="17" xfId="0" applyNumberFormat="1" applyFont="1" applyBorder="1" applyAlignment="1">
      <alignment horizontal="center" vertical="center"/>
    </xf>
    <xf numFmtId="0" fontId="71" fillId="2" borderId="15" xfId="0" applyFont="1" applyFill="1" applyBorder="1" applyAlignment="1">
      <alignment horizontal="center" vertical="center"/>
    </xf>
    <xf numFmtId="0" fontId="71" fillId="0" borderId="14" xfId="0" applyFont="1" applyBorder="1" applyAlignment="1">
      <alignment horizontal="center" vertical="center"/>
    </xf>
    <xf numFmtId="0" fontId="71" fillId="3" borderId="0" xfId="0" applyFont="1" applyFill="1" applyAlignment="1">
      <alignment horizontal="center" vertical="center"/>
    </xf>
    <xf numFmtId="0" fontId="71" fillId="3" borderId="0" xfId="0" applyFont="1" applyFill="1">
      <alignment vertical="center"/>
    </xf>
    <xf numFmtId="3" fontId="32" fillId="0" borderId="17" xfId="0" applyNumberFormat="1" applyFont="1" applyBorder="1" applyAlignment="1">
      <alignment horizontal="center" vertical="center"/>
    </xf>
    <xf numFmtId="0" fontId="61" fillId="3" borderId="0" xfId="0" quotePrefix="1" applyFont="1" applyFill="1" applyAlignment="1">
      <alignment horizontal="center" vertical="center"/>
    </xf>
    <xf numFmtId="0" fontId="69" fillId="0" borderId="131" xfId="0" applyFont="1" applyBorder="1" applyAlignment="1">
      <alignment horizontal="center" vertical="center" wrapText="1"/>
    </xf>
    <xf numFmtId="0" fontId="65" fillId="0" borderId="5" xfId="0" applyFont="1" applyBorder="1" applyAlignment="1">
      <alignment horizontal="center" vertical="center"/>
    </xf>
    <xf numFmtId="176" fontId="65" fillId="0" borderId="5" xfId="0" applyNumberFormat="1" applyFont="1" applyBorder="1" applyAlignment="1">
      <alignment horizontal="center" vertical="center"/>
    </xf>
    <xf numFmtId="0" fontId="69" fillId="0" borderId="132" xfId="0" applyFont="1" applyBorder="1" applyAlignment="1">
      <alignment horizontal="center" vertical="center" wrapText="1"/>
    </xf>
    <xf numFmtId="0" fontId="65" fillId="0" borderId="2" xfId="0" applyFont="1" applyBorder="1" applyAlignment="1">
      <alignment horizontal="center" vertical="center"/>
    </xf>
    <xf numFmtId="176" fontId="65" fillId="0" borderId="2" xfId="0" applyNumberFormat="1" applyFont="1" applyBorder="1" applyAlignment="1">
      <alignment horizontal="center" vertical="center"/>
    </xf>
    <xf numFmtId="0" fontId="32" fillId="2" borderId="72" xfId="0" applyFont="1" applyFill="1" applyBorder="1" applyAlignment="1">
      <alignment horizontal="center" vertical="center"/>
    </xf>
    <xf numFmtId="0" fontId="71" fillId="2" borderId="75" xfId="0" applyFont="1" applyFill="1" applyBorder="1" applyAlignment="1">
      <alignment horizontal="center" vertical="center"/>
    </xf>
    <xf numFmtId="0" fontId="71" fillId="0" borderId="76" xfId="0" applyFont="1" applyBorder="1" applyAlignment="1">
      <alignment horizontal="center" vertical="center"/>
    </xf>
    <xf numFmtId="0" fontId="71" fillId="2" borderId="80" xfId="0" applyFont="1" applyFill="1" applyBorder="1" applyAlignment="1">
      <alignment horizontal="center" vertical="center"/>
    </xf>
    <xf numFmtId="0" fontId="71" fillId="2" borderId="79" xfId="0" applyFont="1" applyFill="1" applyBorder="1" applyAlignment="1">
      <alignment horizontal="center" vertical="center"/>
    </xf>
    <xf numFmtId="0" fontId="71" fillId="0" borderId="40" xfId="0" applyFont="1" applyBorder="1" applyAlignment="1">
      <alignment horizontal="center" vertical="center"/>
    </xf>
    <xf numFmtId="10" fontId="67" fillId="0" borderId="5" xfId="51" applyNumberFormat="1" applyFont="1" applyBorder="1" applyAlignment="1">
      <alignment horizontal="center" vertical="center"/>
    </xf>
    <xf numFmtId="10" fontId="67" fillId="0" borderId="2" xfId="51" applyNumberFormat="1" applyFont="1" applyBorder="1" applyAlignment="1">
      <alignment horizontal="center" vertical="center"/>
    </xf>
    <xf numFmtId="10" fontId="3" fillId="0" borderId="7" xfId="51" applyNumberFormat="1" applyFont="1" applyBorder="1" applyAlignment="1">
      <alignment horizontal="center" vertical="center"/>
    </xf>
    <xf numFmtId="10" fontId="3" fillId="0" borderId="5" xfId="51" applyNumberFormat="1" applyFont="1" applyBorder="1" applyAlignment="1">
      <alignment horizontal="center" vertical="center"/>
    </xf>
    <xf numFmtId="10" fontId="3" fillId="0" borderId="2" xfId="51" applyNumberFormat="1" applyFont="1" applyBorder="1" applyAlignment="1">
      <alignment horizontal="center" vertical="center"/>
    </xf>
    <xf numFmtId="10" fontId="3" fillId="0" borderId="71" xfId="51" applyNumberFormat="1" applyFont="1" applyBorder="1" applyAlignment="1">
      <alignment horizontal="center" vertical="center"/>
    </xf>
    <xf numFmtId="10" fontId="3" fillId="0" borderId="47" xfId="51" applyNumberFormat="1" applyFont="1" applyBorder="1" applyAlignment="1">
      <alignment horizontal="center" vertical="center"/>
    </xf>
    <xf numFmtId="10" fontId="67" fillId="0" borderId="24" xfId="51" applyNumberFormat="1" applyFont="1" applyBorder="1" applyAlignment="1">
      <alignment horizontal="center" vertical="center"/>
    </xf>
    <xf numFmtId="10" fontId="67" fillId="0" borderId="25" xfId="51" applyNumberFormat="1" applyFont="1" applyBorder="1" applyAlignment="1">
      <alignment horizontal="center" vertical="center"/>
    </xf>
    <xf numFmtId="10" fontId="3" fillId="0" borderId="23" xfId="51" applyNumberFormat="1" applyFont="1" applyBorder="1" applyAlignment="1">
      <alignment horizontal="center" vertical="center"/>
    </xf>
    <xf numFmtId="10" fontId="3" fillId="0" borderId="24" xfId="51" applyNumberFormat="1" applyFont="1" applyBorder="1" applyAlignment="1">
      <alignment horizontal="center" vertical="center"/>
    </xf>
    <xf numFmtId="10" fontId="3" fillId="0" borderId="25" xfId="51" applyNumberFormat="1" applyFont="1" applyBorder="1" applyAlignment="1">
      <alignment horizontal="center" vertical="center"/>
    </xf>
    <xf numFmtId="10" fontId="3" fillId="0" borderId="45" xfId="51" applyNumberFormat="1" applyFont="1" applyBorder="1" applyAlignment="1">
      <alignment horizontal="center" vertical="center"/>
    </xf>
    <xf numFmtId="10" fontId="3" fillId="0" borderId="48" xfId="51" applyNumberFormat="1" applyFont="1" applyBorder="1" applyAlignment="1">
      <alignment horizontal="center" vertical="center"/>
    </xf>
    <xf numFmtId="0" fontId="73" fillId="0" borderId="0" xfId="0" applyFont="1">
      <alignment vertical="center"/>
    </xf>
    <xf numFmtId="0" fontId="65" fillId="0" borderId="10" xfId="0" applyFont="1" applyBorder="1" applyAlignment="1">
      <alignment horizontal="center" vertical="center"/>
    </xf>
    <xf numFmtId="178" fontId="65" fillId="0" borderId="23" xfId="0" applyNumberFormat="1" applyFont="1" applyBorder="1" applyAlignment="1">
      <alignment horizontal="center" vertical="center"/>
    </xf>
    <xf numFmtId="176" fontId="67" fillId="0" borderId="62" xfId="1" applyNumberFormat="1" applyFont="1" applyBorder="1" applyAlignment="1">
      <alignment horizontal="center" vertical="center"/>
    </xf>
    <xf numFmtId="176" fontId="65" fillId="3" borderId="7" xfId="0" applyNumberFormat="1" applyFont="1" applyFill="1" applyBorder="1" applyAlignment="1">
      <alignment horizontal="center" vertical="center"/>
    </xf>
    <xf numFmtId="0" fontId="62" fillId="43" borderId="96" xfId="0" applyFont="1" applyFill="1" applyBorder="1" applyAlignment="1">
      <alignment horizontal="center" vertical="center"/>
    </xf>
    <xf numFmtId="0" fontId="62" fillId="43" borderId="87" xfId="0" applyFont="1" applyFill="1" applyBorder="1" applyAlignment="1">
      <alignment horizontal="center" vertical="center"/>
    </xf>
    <xf numFmtId="0" fontId="62" fillId="43" borderId="88" xfId="0" applyFont="1" applyFill="1" applyBorder="1" applyAlignment="1">
      <alignment horizontal="center" vertical="center"/>
    </xf>
    <xf numFmtId="0" fontId="62" fillId="43" borderId="94" xfId="0" applyFont="1" applyFill="1" applyBorder="1" applyAlignment="1">
      <alignment horizontal="center" vertical="center"/>
    </xf>
    <xf numFmtId="0" fontId="65" fillId="3" borderId="8" xfId="0" applyFont="1" applyFill="1" applyBorder="1" applyAlignment="1">
      <alignment horizontal="center" vertical="center"/>
    </xf>
    <xf numFmtId="0" fontId="62" fillId="43" borderId="95" xfId="0" applyFont="1" applyFill="1" applyBorder="1" applyAlignment="1">
      <alignment horizontal="center" vertical="center"/>
    </xf>
    <xf numFmtId="0" fontId="65" fillId="3" borderId="4" xfId="0" applyFont="1" applyFill="1" applyBorder="1" applyAlignment="1">
      <alignment horizontal="center" vertical="center"/>
    </xf>
    <xf numFmtId="0" fontId="65" fillId="3" borderId="64" xfId="0" applyFont="1" applyFill="1" applyBorder="1" applyAlignment="1">
      <alignment horizontal="center" vertical="center"/>
    </xf>
    <xf numFmtId="0" fontId="65" fillId="3" borderId="20" xfId="0" applyFont="1" applyFill="1" applyBorder="1" applyAlignment="1">
      <alignment horizontal="center" vertical="center"/>
    </xf>
    <xf numFmtId="0" fontId="65" fillId="3" borderId="65" xfId="0" applyFont="1" applyFill="1" applyBorder="1" applyAlignment="1">
      <alignment horizontal="center" vertical="center"/>
    </xf>
    <xf numFmtId="0" fontId="65" fillId="3" borderId="14" xfId="0" applyFont="1" applyFill="1" applyBorder="1" applyAlignment="1">
      <alignment horizontal="center" vertical="center"/>
    </xf>
    <xf numFmtId="0" fontId="65" fillId="43" borderId="19" xfId="0" applyFont="1" applyFill="1" applyBorder="1" applyAlignment="1">
      <alignment horizontal="center" vertical="center"/>
    </xf>
    <xf numFmtId="0" fontId="65" fillId="43" borderId="9" xfId="0" applyFont="1" applyFill="1" applyBorder="1" applyAlignment="1">
      <alignment horizontal="center" vertical="center"/>
    </xf>
    <xf numFmtId="178" fontId="65" fillId="43" borderId="84" xfId="0" applyNumberFormat="1" applyFont="1" applyFill="1" applyBorder="1" applyAlignment="1">
      <alignment horizontal="center" vertical="center"/>
    </xf>
    <xf numFmtId="0" fontId="65" fillId="43" borderId="8" xfId="0" applyFont="1" applyFill="1" applyBorder="1" applyAlignment="1">
      <alignment horizontal="center" vertical="center"/>
    </xf>
    <xf numFmtId="0" fontId="65" fillId="43" borderId="5" xfId="0" applyFont="1" applyFill="1" applyBorder="1" applyAlignment="1">
      <alignment horizontal="center" vertical="center"/>
    </xf>
    <xf numFmtId="178" fontId="65" fillId="43" borderId="24" xfId="0" applyNumberFormat="1" applyFont="1" applyFill="1" applyBorder="1" applyAlignment="1">
      <alignment horizontal="center" vertical="center"/>
    </xf>
    <xf numFmtId="0" fontId="65" fillId="43" borderId="4" xfId="0" applyFont="1" applyFill="1" applyBorder="1" applyAlignment="1">
      <alignment horizontal="center" vertical="center"/>
    </xf>
    <xf numFmtId="0" fontId="65" fillId="43" borderId="2" xfId="0" applyFont="1" applyFill="1" applyBorder="1" applyAlignment="1">
      <alignment horizontal="center" vertical="center"/>
    </xf>
    <xf numFmtId="178" fontId="65" fillId="43" borderId="25" xfId="0" applyNumberFormat="1" applyFont="1" applyFill="1" applyBorder="1" applyAlignment="1">
      <alignment horizontal="center" vertical="center"/>
    </xf>
    <xf numFmtId="178" fontId="65" fillId="43" borderId="18" xfId="0" applyNumberFormat="1" applyFont="1" applyFill="1" applyBorder="1" applyAlignment="1">
      <alignment horizontal="center" vertical="center"/>
    </xf>
    <xf numFmtId="178" fontId="65" fillId="43" borderId="133" xfId="0" applyNumberFormat="1" applyFont="1" applyFill="1" applyBorder="1" applyAlignment="1">
      <alignment horizontal="center" vertical="center"/>
    </xf>
    <xf numFmtId="178" fontId="65" fillId="43" borderId="16" xfId="0" applyNumberFormat="1" applyFont="1" applyFill="1" applyBorder="1" applyAlignment="1">
      <alignment horizontal="center" vertical="center"/>
    </xf>
    <xf numFmtId="178" fontId="65" fillId="0" borderId="134" xfId="0" applyNumberFormat="1" applyFont="1" applyBorder="1" applyAlignment="1">
      <alignment horizontal="center" vertical="center"/>
    </xf>
    <xf numFmtId="178" fontId="65" fillId="0" borderId="133" xfId="0" applyNumberFormat="1" applyFont="1" applyBorder="1" applyAlignment="1">
      <alignment horizontal="center" vertical="center"/>
    </xf>
    <xf numFmtId="178" fontId="65" fillId="0" borderId="0" xfId="0" applyNumberFormat="1" applyFont="1" applyAlignment="1">
      <alignment horizontal="center" vertical="center"/>
    </xf>
    <xf numFmtId="0" fontId="74" fillId="2" borderId="39" xfId="0" applyFont="1" applyFill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6" fillId="0" borderId="0" xfId="0" applyFont="1" applyAlignment="1">
      <alignment horizontal="center" vertical="center"/>
    </xf>
    <xf numFmtId="0" fontId="61" fillId="2" borderId="96" xfId="0" applyFont="1" applyFill="1" applyBorder="1" applyAlignment="1">
      <alignment horizontal="center" vertical="center"/>
    </xf>
    <xf numFmtId="0" fontId="61" fillId="2" borderId="38" xfId="0" applyFont="1" applyFill="1" applyBorder="1" applyAlignment="1">
      <alignment horizontal="center" vertical="center"/>
    </xf>
    <xf numFmtId="0" fontId="33" fillId="2" borderId="125" xfId="0" applyFont="1" applyFill="1" applyBorder="1" applyAlignment="1">
      <alignment horizontal="center" vertical="center"/>
    </xf>
    <xf numFmtId="0" fontId="37" fillId="2" borderId="4" xfId="0" applyFont="1" applyFill="1" applyBorder="1" applyAlignment="1">
      <alignment horizontal="center" vertical="center"/>
    </xf>
    <xf numFmtId="0" fontId="28" fillId="2" borderId="4" xfId="0" applyFont="1" applyFill="1" applyBorder="1" applyAlignment="1">
      <alignment horizontal="center" vertical="center"/>
    </xf>
    <xf numFmtId="0" fontId="39" fillId="2" borderId="63" xfId="0" applyFont="1" applyFill="1" applyBorder="1" applyAlignment="1">
      <alignment horizontal="center" vertical="center"/>
    </xf>
    <xf numFmtId="0" fontId="39" fillId="2" borderId="4" xfId="0" applyFont="1" applyFill="1" applyBorder="1" applyAlignment="1">
      <alignment horizontal="center" vertical="center"/>
    </xf>
    <xf numFmtId="0" fontId="33" fillId="2" borderId="4" xfId="0" applyFont="1" applyFill="1" applyBorder="1" applyAlignment="1">
      <alignment horizontal="center" vertical="center"/>
    </xf>
    <xf numFmtId="0" fontId="26" fillId="3" borderId="0" xfId="0" applyFont="1" applyFill="1" applyAlignment="1">
      <alignment horizontal="center" vertical="center"/>
    </xf>
    <xf numFmtId="3" fontId="0" fillId="3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25" fillId="3" borderId="0" xfId="0" applyNumberFormat="1" applyFont="1" applyFill="1" applyAlignment="1">
      <alignment horizontal="center" vertical="center"/>
    </xf>
    <xf numFmtId="1" fontId="32" fillId="3" borderId="5" xfId="0" applyNumberFormat="1" applyFont="1" applyFill="1" applyBorder="1" applyAlignment="1">
      <alignment horizontal="center" vertical="center"/>
    </xf>
    <xf numFmtId="1" fontId="32" fillId="3" borderId="2" xfId="0" applyNumberFormat="1" applyFont="1" applyFill="1" applyBorder="1" applyAlignment="1">
      <alignment horizontal="center" vertical="center"/>
    </xf>
    <xf numFmtId="178" fontId="65" fillId="0" borderId="84" xfId="0" applyNumberFormat="1" applyFont="1" applyBorder="1" applyAlignment="1">
      <alignment horizontal="center" vertical="center"/>
    </xf>
    <xf numFmtId="178" fontId="65" fillId="0" borderId="25" xfId="0" applyNumberFormat="1" applyFont="1" applyBorder="1" applyAlignment="1">
      <alignment horizontal="center" vertical="center"/>
    </xf>
    <xf numFmtId="0" fontId="61" fillId="2" borderId="87" xfId="0" applyFont="1" applyFill="1" applyBorder="1" applyAlignment="1">
      <alignment horizontal="center" vertical="center"/>
    </xf>
    <xf numFmtId="0" fontId="61" fillId="2" borderId="88" xfId="0" applyFont="1" applyFill="1" applyBorder="1" applyAlignment="1">
      <alignment horizontal="center" vertical="center"/>
    </xf>
    <xf numFmtId="0" fontId="65" fillId="43" borderId="10" xfId="0" applyFont="1" applyFill="1" applyBorder="1" applyAlignment="1">
      <alignment horizontal="center" vertical="center"/>
    </xf>
    <xf numFmtId="0" fontId="65" fillId="43" borderId="7" xfId="0" applyFont="1" applyFill="1" applyBorder="1" applyAlignment="1">
      <alignment horizontal="center" vertical="center"/>
    </xf>
    <xf numFmtId="178" fontId="65" fillId="43" borderId="23" xfId="0" applyNumberFormat="1" applyFont="1" applyFill="1" applyBorder="1" applyAlignment="1">
      <alignment horizontal="center" vertical="center"/>
    </xf>
    <xf numFmtId="178" fontId="65" fillId="43" borderId="134" xfId="0" applyNumberFormat="1" applyFont="1" applyFill="1" applyBorder="1" applyAlignment="1">
      <alignment horizontal="center" vertical="center"/>
    </xf>
    <xf numFmtId="0" fontId="65" fillId="45" borderId="4" xfId="0" applyFont="1" applyFill="1" applyBorder="1" applyAlignment="1">
      <alignment horizontal="center" vertical="center"/>
    </xf>
    <xf numFmtId="0" fontId="65" fillId="45" borderId="2" xfId="0" applyFont="1" applyFill="1" applyBorder="1" applyAlignment="1">
      <alignment horizontal="center" vertical="center"/>
    </xf>
    <xf numFmtId="178" fontId="65" fillId="45" borderId="25" xfId="0" applyNumberFormat="1" applyFont="1" applyFill="1" applyBorder="1" applyAlignment="1">
      <alignment horizontal="center" vertical="center"/>
    </xf>
    <xf numFmtId="178" fontId="65" fillId="45" borderId="16" xfId="0" applyNumberFormat="1" applyFont="1" applyFill="1" applyBorder="1" applyAlignment="1">
      <alignment horizontal="center" vertical="center"/>
    </xf>
    <xf numFmtId="176" fontId="67" fillId="0" borderId="5" xfId="1" applyNumberFormat="1" applyFont="1" applyBorder="1" applyAlignment="1">
      <alignment horizontal="center" vertical="center"/>
    </xf>
    <xf numFmtId="176" fontId="67" fillId="0" borderId="9" xfId="1" applyNumberFormat="1" applyFont="1" applyBorder="1" applyAlignment="1">
      <alignment horizontal="center" vertical="center"/>
    </xf>
    <xf numFmtId="0" fontId="77" fillId="42" borderId="94" xfId="0" applyFont="1" applyFill="1" applyBorder="1" applyAlignment="1">
      <alignment horizontal="center" vertical="center" wrapText="1"/>
    </xf>
    <xf numFmtId="0" fontId="78" fillId="0" borderId="0" xfId="0" applyFont="1">
      <alignment vertical="center"/>
    </xf>
    <xf numFmtId="0" fontId="24" fillId="40" borderId="100" xfId="0" applyFont="1" applyFill="1" applyBorder="1" applyAlignment="1">
      <alignment vertical="center" wrapText="1"/>
    </xf>
    <xf numFmtId="0" fontId="24" fillId="46" borderId="100" xfId="0" applyFont="1" applyFill="1" applyBorder="1" applyAlignment="1">
      <alignment vertical="center" wrapText="1"/>
    </xf>
    <xf numFmtId="0" fontId="79" fillId="35" borderId="49" xfId="0" applyFont="1" applyFill="1" applyBorder="1" applyAlignment="1">
      <alignment horizontal="center" vertical="center"/>
    </xf>
    <xf numFmtId="0" fontId="79" fillId="36" borderId="49" xfId="0" applyFont="1" applyFill="1" applyBorder="1" applyAlignment="1">
      <alignment horizontal="center" vertical="center"/>
    </xf>
    <xf numFmtId="0" fontId="79" fillId="37" borderId="49" xfId="0" applyFont="1" applyFill="1" applyBorder="1" applyAlignment="1">
      <alignment horizontal="center" vertical="center"/>
    </xf>
    <xf numFmtId="0" fontId="79" fillId="38" borderId="49" xfId="0" applyFont="1" applyFill="1" applyBorder="1" applyAlignment="1">
      <alignment horizontal="center" vertical="center"/>
    </xf>
    <xf numFmtId="0" fontId="79" fillId="39" borderId="49" xfId="0" applyFont="1" applyFill="1" applyBorder="1" applyAlignment="1">
      <alignment horizontal="center" vertical="center"/>
    </xf>
    <xf numFmtId="0" fontId="79" fillId="39" borderId="40" xfId="0" applyFont="1" applyFill="1" applyBorder="1" applyAlignment="1">
      <alignment horizontal="center" vertical="center"/>
    </xf>
    <xf numFmtId="1" fontId="79" fillId="35" borderId="49" xfId="0" applyNumberFormat="1" applyFont="1" applyFill="1" applyBorder="1" applyAlignment="1">
      <alignment horizontal="center" vertical="center"/>
    </xf>
    <xf numFmtId="1" fontId="32" fillId="35" borderId="49" xfId="0" applyNumberFormat="1" applyFont="1" applyFill="1" applyBorder="1" applyAlignment="1">
      <alignment horizontal="center" vertical="center"/>
    </xf>
    <xf numFmtId="1" fontId="79" fillId="36" borderId="49" xfId="0" applyNumberFormat="1" applyFont="1" applyFill="1" applyBorder="1" applyAlignment="1">
      <alignment horizontal="center" vertical="center"/>
    </xf>
    <xf numFmtId="1" fontId="32" fillId="36" borderId="49" xfId="0" applyNumberFormat="1" applyFont="1" applyFill="1" applyBorder="1" applyAlignment="1">
      <alignment horizontal="center" vertical="center"/>
    </xf>
    <xf numFmtId="1" fontId="79" fillId="37" borderId="49" xfId="0" applyNumberFormat="1" applyFont="1" applyFill="1" applyBorder="1" applyAlignment="1">
      <alignment horizontal="center" vertical="center"/>
    </xf>
    <xf numFmtId="1" fontId="32" fillId="37" borderId="49" xfId="0" applyNumberFormat="1" applyFont="1" applyFill="1" applyBorder="1" applyAlignment="1">
      <alignment horizontal="center" vertical="center"/>
    </xf>
    <xf numFmtId="1" fontId="32" fillId="38" borderId="49" xfId="0" applyNumberFormat="1" applyFont="1" applyFill="1" applyBorder="1" applyAlignment="1">
      <alignment horizontal="center" vertical="center"/>
    </xf>
    <xf numFmtId="1" fontId="79" fillId="38" borderId="49" xfId="0" applyNumberFormat="1" applyFont="1" applyFill="1" applyBorder="1" applyAlignment="1">
      <alignment horizontal="center" vertical="center"/>
    </xf>
    <xf numFmtId="1" fontId="79" fillId="39" borderId="49" xfId="0" applyNumberFormat="1" applyFont="1" applyFill="1" applyBorder="1" applyAlignment="1">
      <alignment horizontal="center" vertical="center"/>
    </xf>
    <xf numFmtId="1" fontId="32" fillId="39" borderId="49" xfId="0" applyNumberFormat="1" applyFont="1" applyFill="1" applyBorder="1" applyAlignment="1">
      <alignment horizontal="center" vertical="center"/>
    </xf>
    <xf numFmtId="176" fontId="67" fillId="45" borderId="97" xfId="1" applyNumberFormat="1" applyFont="1" applyFill="1" applyBorder="1" applyAlignment="1">
      <alignment horizontal="center" vertical="center"/>
    </xf>
    <xf numFmtId="176" fontId="65" fillId="45" borderId="2" xfId="0" applyNumberFormat="1" applyFont="1" applyFill="1" applyBorder="1" applyAlignment="1">
      <alignment horizontal="center" vertical="center"/>
    </xf>
    <xf numFmtId="0" fontId="26" fillId="43" borderId="118" xfId="0" applyFont="1" applyFill="1" applyBorder="1" applyAlignment="1">
      <alignment horizontal="center" vertical="center"/>
    </xf>
    <xf numFmtId="0" fontId="26" fillId="43" borderId="119" xfId="0" applyFont="1" applyFill="1" applyBorder="1" applyAlignment="1">
      <alignment horizontal="center" vertical="center"/>
    </xf>
    <xf numFmtId="0" fontId="26" fillId="43" borderId="17" xfId="0" applyFont="1" applyFill="1" applyBorder="1" applyAlignment="1">
      <alignment horizontal="center" vertical="center"/>
    </xf>
    <xf numFmtId="0" fontId="26" fillId="43" borderId="13" xfId="0" applyFont="1" applyFill="1" applyBorder="1" applyAlignment="1">
      <alignment horizontal="center" vertical="center"/>
    </xf>
    <xf numFmtId="0" fontId="26" fillId="43" borderId="12" xfId="0" applyFont="1" applyFill="1" applyBorder="1" applyAlignment="1">
      <alignment horizontal="center" vertical="center"/>
    </xf>
    <xf numFmtId="0" fontId="26" fillId="43" borderId="11" xfId="0" applyFont="1" applyFill="1" applyBorder="1" applyAlignment="1">
      <alignment horizontal="center" vertical="center"/>
    </xf>
    <xf numFmtId="0" fontId="27" fillId="2" borderId="19" xfId="0" applyFont="1" applyFill="1" applyBorder="1" applyAlignment="1">
      <alignment horizontal="center" vertical="center"/>
    </xf>
    <xf numFmtId="0" fontId="27" fillId="2" borderId="9" xfId="0" applyFont="1" applyFill="1" applyBorder="1" applyAlignment="1">
      <alignment horizontal="center" vertical="center"/>
    </xf>
    <xf numFmtId="0" fontId="27" fillId="2" borderId="84" xfId="0" applyFont="1" applyFill="1" applyBorder="1" applyAlignment="1">
      <alignment horizontal="center" vertical="center"/>
    </xf>
    <xf numFmtId="0" fontId="27" fillId="2" borderId="106" xfId="0" applyFont="1" applyFill="1" applyBorder="1" applyAlignment="1">
      <alignment horizontal="center" vertical="center"/>
    </xf>
    <xf numFmtId="0" fontId="27" fillId="2" borderId="107" xfId="0" applyFont="1" applyFill="1" applyBorder="1" applyAlignment="1">
      <alignment horizontal="center" vertical="center"/>
    </xf>
    <xf numFmtId="0" fontId="27" fillId="2" borderId="108" xfId="0" applyFont="1" applyFill="1" applyBorder="1" applyAlignment="1">
      <alignment horizontal="center" vertical="center"/>
    </xf>
    <xf numFmtId="0" fontId="34" fillId="2" borderId="15" xfId="0" applyFont="1" applyFill="1" applyBorder="1" applyAlignment="1">
      <alignment horizontal="center" vertical="center"/>
    </xf>
    <xf numFmtId="0" fontId="34" fillId="2" borderId="22" xfId="0" applyFont="1" applyFill="1" applyBorder="1" applyAlignment="1">
      <alignment horizontal="center" vertical="center"/>
    </xf>
    <xf numFmtId="0" fontId="34" fillId="2" borderId="85" xfId="0" applyFont="1" applyFill="1" applyBorder="1" applyAlignment="1">
      <alignment horizontal="center" vertical="center"/>
    </xf>
    <xf numFmtId="0" fontId="34" fillId="3" borderId="9" xfId="0" applyFont="1" applyFill="1" applyBorder="1" applyAlignment="1">
      <alignment horizontal="center" vertical="center"/>
    </xf>
    <xf numFmtId="0" fontId="34" fillId="3" borderId="84" xfId="0" applyFont="1" applyFill="1" applyBorder="1" applyAlignment="1">
      <alignment horizontal="center" vertical="center"/>
    </xf>
    <xf numFmtId="0" fontId="40" fillId="3" borderId="105" xfId="0" applyFont="1" applyFill="1" applyBorder="1" applyAlignment="1" applyProtection="1">
      <alignment horizontal="center" vertical="center"/>
      <protection locked="0"/>
    </xf>
    <xf numFmtId="0" fontId="40" fillId="3" borderId="104" xfId="0" applyFont="1" applyFill="1" applyBorder="1" applyAlignment="1" applyProtection="1">
      <alignment horizontal="center" vertical="center"/>
      <protection locked="0"/>
    </xf>
    <xf numFmtId="0" fontId="27" fillId="2" borderId="35" xfId="0" applyFont="1" applyFill="1" applyBorder="1" applyAlignment="1">
      <alignment horizontal="center" vertical="center"/>
    </xf>
    <xf numFmtId="0" fontId="27" fillId="2" borderId="38" xfId="0" applyFont="1" applyFill="1" applyBorder="1" applyAlignment="1">
      <alignment horizontal="center" vertical="center"/>
    </xf>
    <xf numFmtId="0" fontId="27" fillId="2" borderId="36" xfId="0" applyFont="1" applyFill="1" applyBorder="1" applyAlignment="1">
      <alignment horizontal="center" vertical="center"/>
    </xf>
    <xf numFmtId="0" fontId="27" fillId="2" borderId="37" xfId="0" applyFont="1" applyFill="1" applyBorder="1" applyAlignment="1">
      <alignment horizontal="center" vertical="center"/>
    </xf>
    <xf numFmtId="0" fontId="27" fillId="2" borderId="39" xfId="0" applyFont="1" applyFill="1" applyBorder="1" applyAlignment="1">
      <alignment horizontal="center" vertical="center"/>
    </xf>
    <xf numFmtId="0" fontId="27" fillId="2" borderId="14" xfId="0" applyFont="1" applyFill="1" applyBorder="1" applyAlignment="1">
      <alignment horizontal="center" vertical="center"/>
    </xf>
    <xf numFmtId="0" fontId="34" fillId="2" borderId="35" xfId="0" applyFont="1" applyFill="1" applyBorder="1" applyAlignment="1">
      <alignment horizontal="center" vertical="center"/>
    </xf>
    <xf numFmtId="0" fontId="34" fillId="2" borderId="38" xfId="0" applyFont="1" applyFill="1" applyBorder="1" applyAlignment="1">
      <alignment horizontal="center" vertical="center"/>
    </xf>
    <xf numFmtId="0" fontId="34" fillId="2" borderId="36" xfId="0" applyFont="1" applyFill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32" fillId="0" borderId="25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32" fillId="0" borderId="24" xfId="0" applyFont="1" applyBorder="1" applyAlignment="1">
      <alignment horizontal="center" vertical="center"/>
    </xf>
    <xf numFmtId="0" fontId="32" fillId="3" borderId="5" xfId="0" applyFont="1" applyFill="1" applyBorder="1" applyAlignment="1">
      <alignment horizontal="center" vertical="center"/>
    </xf>
    <xf numFmtId="0" fontId="32" fillId="3" borderId="24" xfId="0" applyFont="1" applyFill="1" applyBorder="1" applyAlignment="1">
      <alignment horizontal="center" vertical="center"/>
    </xf>
    <xf numFmtId="0" fontId="26" fillId="3" borderId="0" xfId="0" applyFont="1" applyFill="1" applyAlignment="1">
      <alignment horizontal="center" vertical="center"/>
    </xf>
    <xf numFmtId="0" fontId="36" fillId="3" borderId="42" xfId="0" applyFont="1" applyFill="1" applyBorder="1" applyAlignment="1">
      <alignment horizontal="center" vertical="center"/>
    </xf>
    <xf numFmtId="0" fontId="36" fillId="3" borderId="43" xfId="0" applyFont="1" applyFill="1" applyBorder="1" applyAlignment="1">
      <alignment horizontal="center" vertical="center"/>
    </xf>
    <xf numFmtId="0" fontId="36" fillId="3" borderId="47" xfId="0" applyFont="1" applyFill="1" applyBorder="1" applyAlignment="1">
      <alignment horizontal="center" vertical="center"/>
    </xf>
    <xf numFmtId="0" fontId="36" fillId="3" borderId="48" xfId="0" applyFont="1" applyFill="1" applyBorder="1" applyAlignment="1">
      <alignment horizontal="center" vertical="center"/>
    </xf>
    <xf numFmtId="0" fontId="40" fillId="3" borderId="2" xfId="0" applyFont="1" applyFill="1" applyBorder="1" applyAlignment="1" applyProtection="1">
      <alignment horizontal="center" vertical="center"/>
      <protection locked="0"/>
    </xf>
    <xf numFmtId="0" fontId="40" fillId="3" borderId="25" xfId="0" applyFont="1" applyFill="1" applyBorder="1" applyAlignment="1" applyProtection="1">
      <alignment horizontal="center" vertical="center"/>
      <protection locked="0"/>
    </xf>
    <xf numFmtId="0" fontId="32" fillId="3" borderId="123" xfId="0" applyFont="1" applyFill="1" applyBorder="1" applyAlignment="1">
      <alignment horizontal="center" vertical="center"/>
    </xf>
    <xf numFmtId="0" fontId="32" fillId="3" borderId="124" xfId="0" applyFont="1" applyFill="1" applyBorder="1" applyAlignment="1">
      <alignment horizontal="center" vertical="center"/>
    </xf>
    <xf numFmtId="0" fontId="32" fillId="3" borderId="126" xfId="0" applyFont="1" applyFill="1" applyBorder="1" applyAlignment="1">
      <alignment horizontal="center" vertical="center"/>
    </xf>
    <xf numFmtId="0" fontId="32" fillId="3" borderId="127" xfId="0" applyFont="1" applyFill="1" applyBorder="1" applyAlignment="1">
      <alignment horizontal="center" vertical="center"/>
    </xf>
    <xf numFmtId="0" fontId="61" fillId="3" borderId="135" xfId="0" applyFont="1" applyFill="1" applyBorder="1" applyAlignment="1">
      <alignment horizontal="center" vertical="center"/>
    </xf>
    <xf numFmtId="0" fontId="61" fillId="3" borderId="0" xfId="0" applyFont="1" applyFill="1" applyAlignment="1">
      <alignment horizontal="center" vertical="center"/>
    </xf>
    <xf numFmtId="0" fontId="36" fillId="3" borderId="21" xfId="0" applyFont="1" applyFill="1" applyBorder="1" applyAlignment="1">
      <alignment horizontal="center" vertical="center"/>
    </xf>
    <xf numFmtId="0" fontId="36" fillId="3" borderId="18" xfId="0" applyFont="1" applyFill="1" applyBorder="1" applyAlignment="1">
      <alignment horizontal="center" vertical="center"/>
    </xf>
    <xf numFmtId="0" fontId="36" fillId="3" borderId="20" xfId="0" applyFont="1" applyFill="1" applyBorder="1" applyAlignment="1">
      <alignment horizontal="center" vertical="center"/>
    </xf>
    <xf numFmtId="0" fontId="51" fillId="3" borderId="3" xfId="0" applyFont="1" applyFill="1" applyBorder="1" applyAlignment="1">
      <alignment horizontal="center" vertical="center"/>
    </xf>
    <xf numFmtId="0" fontId="36" fillId="3" borderId="16" xfId="0" applyFont="1" applyFill="1" applyBorder="1" applyAlignment="1">
      <alignment horizontal="center" vertical="center"/>
    </xf>
    <xf numFmtId="0" fontId="36" fillId="3" borderId="1" xfId="0" applyFont="1" applyFill="1" applyBorder="1" applyAlignment="1">
      <alignment horizontal="center" vertical="center"/>
    </xf>
    <xf numFmtId="0" fontId="36" fillId="3" borderId="9" xfId="0" applyFont="1" applyFill="1" applyBorder="1" applyAlignment="1">
      <alignment horizontal="center" vertical="center"/>
    </xf>
    <xf numFmtId="0" fontId="36" fillId="3" borderId="84" xfId="0" applyFont="1" applyFill="1" applyBorder="1" applyAlignment="1">
      <alignment horizontal="center" vertical="center"/>
    </xf>
    <xf numFmtId="0" fontId="51" fillId="3" borderId="2" xfId="0" applyFont="1" applyFill="1" applyBorder="1" applyAlignment="1">
      <alignment horizontal="center" vertical="center"/>
    </xf>
    <xf numFmtId="0" fontId="36" fillId="3" borderId="2" xfId="0" applyFont="1" applyFill="1" applyBorder="1" applyAlignment="1">
      <alignment horizontal="center" vertical="center"/>
    </xf>
    <xf numFmtId="0" fontId="36" fillId="3" borderId="25" xfId="0" applyFont="1" applyFill="1" applyBorder="1" applyAlignment="1">
      <alignment horizontal="center" vertical="center"/>
    </xf>
    <xf numFmtId="0" fontId="36" fillId="3" borderId="3" xfId="0" applyFont="1" applyFill="1" applyBorder="1" applyAlignment="1">
      <alignment horizontal="center" vertical="center"/>
    </xf>
    <xf numFmtId="0" fontId="34" fillId="2" borderId="13" xfId="0" applyFont="1" applyFill="1" applyBorder="1" applyAlignment="1">
      <alignment horizontal="center" vertical="center"/>
    </xf>
    <xf numFmtId="0" fontId="34" fillId="2" borderId="12" xfId="0" applyFont="1" applyFill="1" applyBorder="1" applyAlignment="1">
      <alignment horizontal="center" vertical="center"/>
    </xf>
    <xf numFmtId="0" fontId="34" fillId="2" borderId="11" xfId="0" applyFont="1" applyFill="1" applyBorder="1" applyAlignment="1">
      <alignment horizontal="center" vertical="center"/>
    </xf>
    <xf numFmtId="176" fontId="67" fillId="0" borderId="94" xfId="1" applyNumberFormat="1" applyFont="1" applyBorder="1" applyAlignment="1">
      <alignment horizontal="center" vertical="center"/>
    </xf>
    <xf numFmtId="176" fontId="67" fillId="0" borderId="98" xfId="1" applyNumberFormat="1" applyFont="1" applyBorder="1" applyAlignment="1">
      <alignment horizontal="center" vertical="center"/>
    </xf>
    <xf numFmtId="176" fontId="65" fillId="3" borderId="105" xfId="0" applyNumberFormat="1" applyFont="1" applyFill="1" applyBorder="1" applyAlignment="1">
      <alignment horizontal="center" vertical="center"/>
    </xf>
    <xf numFmtId="176" fontId="65" fillId="3" borderId="104" xfId="0" applyNumberFormat="1" applyFont="1" applyFill="1" applyBorder="1" applyAlignment="1">
      <alignment horizontal="center" vertical="center"/>
    </xf>
    <xf numFmtId="0" fontId="74" fillId="2" borderId="38" xfId="0" applyFont="1" applyFill="1" applyBorder="1" applyAlignment="1">
      <alignment horizontal="center" vertical="center"/>
    </xf>
    <xf numFmtId="0" fontId="65" fillId="2" borderId="38" xfId="0" applyFont="1" applyFill="1" applyBorder="1" applyAlignment="1">
      <alignment horizontal="center" vertical="center"/>
    </xf>
    <xf numFmtId="0" fontId="65" fillId="2" borderId="36" xfId="0" applyFont="1" applyFill="1" applyBorder="1" applyAlignment="1">
      <alignment horizontal="center" vertical="center"/>
    </xf>
    <xf numFmtId="176" fontId="67" fillId="0" borderId="93" xfId="1" applyNumberFormat="1" applyFont="1" applyBorder="1" applyAlignment="1">
      <alignment horizontal="center" vertical="center"/>
    </xf>
    <xf numFmtId="176" fontId="67" fillId="0" borderId="62" xfId="1" applyNumberFormat="1" applyFont="1" applyBorder="1" applyAlignment="1">
      <alignment horizontal="center" vertical="center"/>
    </xf>
    <xf numFmtId="176" fontId="65" fillId="3" borderId="6" xfId="0" applyNumberFormat="1" applyFont="1" applyFill="1" applyBorder="1" applyAlignment="1">
      <alignment horizontal="center" vertical="center"/>
    </xf>
    <xf numFmtId="176" fontId="65" fillId="3" borderId="102" xfId="0" applyNumberFormat="1" applyFont="1" applyFill="1" applyBorder="1" applyAlignment="1">
      <alignment horizontal="center" vertical="center"/>
    </xf>
    <xf numFmtId="176" fontId="67" fillId="0" borderId="95" xfId="1" applyNumberFormat="1" applyFont="1" applyBorder="1" applyAlignment="1">
      <alignment horizontal="center" vertical="center"/>
    </xf>
    <xf numFmtId="176" fontId="67" fillId="0" borderId="97" xfId="1" applyNumberFormat="1" applyFont="1" applyBorder="1" applyAlignment="1">
      <alignment horizontal="center" vertical="center"/>
    </xf>
    <xf numFmtId="176" fontId="65" fillId="3" borderId="3" xfId="0" applyNumberFormat="1" applyFont="1" applyFill="1" applyBorder="1" applyAlignment="1">
      <alignment horizontal="center" vertical="center"/>
    </xf>
    <xf numFmtId="176" fontId="65" fillId="3" borderId="1" xfId="0" applyNumberFormat="1" applyFont="1" applyFill="1" applyBorder="1" applyAlignment="1">
      <alignment horizontal="center" vertical="center"/>
    </xf>
    <xf numFmtId="176" fontId="67" fillId="45" borderId="95" xfId="1" applyNumberFormat="1" applyFont="1" applyFill="1" applyBorder="1" applyAlignment="1">
      <alignment horizontal="center" vertical="center"/>
    </xf>
    <xf numFmtId="176" fontId="67" fillId="45" borderId="97" xfId="1" applyNumberFormat="1" applyFont="1" applyFill="1" applyBorder="1" applyAlignment="1">
      <alignment horizontal="center" vertical="center"/>
    </xf>
    <xf numFmtId="176" fontId="65" fillId="45" borderId="3" xfId="0" applyNumberFormat="1" applyFont="1" applyFill="1" applyBorder="1" applyAlignment="1">
      <alignment horizontal="center" vertical="center"/>
    </xf>
    <xf numFmtId="176" fontId="65" fillId="45" borderId="1" xfId="0" applyNumberFormat="1" applyFont="1" applyFill="1" applyBorder="1" applyAlignment="1">
      <alignment horizontal="center" vertical="center"/>
    </xf>
    <xf numFmtId="0" fontId="61" fillId="2" borderId="19" xfId="0" applyFont="1" applyFill="1" applyBorder="1" applyAlignment="1">
      <alignment horizontal="center" vertical="center"/>
    </xf>
    <xf numFmtId="0" fontId="61" fillId="2" borderId="9" xfId="0" applyFont="1" applyFill="1" applyBorder="1" applyAlignment="1">
      <alignment horizontal="center" vertical="center"/>
    </xf>
    <xf numFmtId="0" fontId="61" fillId="2" borderId="84" xfId="0" applyFont="1" applyFill="1" applyBorder="1" applyAlignment="1">
      <alignment horizontal="center" vertical="center"/>
    </xf>
    <xf numFmtId="0" fontId="61" fillId="2" borderId="4" xfId="0" applyFont="1" applyFill="1" applyBorder="1" applyAlignment="1">
      <alignment horizontal="center" vertical="center"/>
    </xf>
    <xf numFmtId="0" fontId="61" fillId="2" borderId="2" xfId="0" applyFont="1" applyFill="1" applyBorder="1" applyAlignment="1">
      <alignment horizontal="center" vertical="center"/>
    </xf>
    <xf numFmtId="0" fontId="61" fillId="2" borderId="25" xfId="0" applyFont="1" applyFill="1" applyBorder="1" applyAlignment="1">
      <alignment horizontal="center" vertical="center"/>
    </xf>
    <xf numFmtId="0" fontId="65" fillId="2" borderId="86" xfId="0" applyFont="1" applyFill="1" applyBorder="1" applyAlignment="1">
      <alignment horizontal="center" vertical="center"/>
    </xf>
    <xf numFmtId="0" fontId="65" fillId="2" borderId="15" xfId="0" applyFont="1" applyFill="1" applyBorder="1" applyAlignment="1">
      <alignment horizontal="center" vertical="center"/>
    </xf>
    <xf numFmtId="0" fontId="65" fillId="2" borderId="87" xfId="0" applyFont="1" applyFill="1" applyBorder="1" applyAlignment="1">
      <alignment horizontal="center" vertical="center"/>
    </xf>
    <xf numFmtId="0" fontId="65" fillId="2" borderId="22" xfId="0" applyFont="1" applyFill="1" applyBorder="1" applyAlignment="1">
      <alignment horizontal="center" vertical="center"/>
    </xf>
    <xf numFmtId="0" fontId="65" fillId="2" borderId="113" xfId="0" applyFont="1" applyFill="1" applyBorder="1" applyAlignment="1">
      <alignment horizontal="center" vertical="center"/>
    </xf>
    <xf numFmtId="0" fontId="65" fillId="2" borderId="103" xfId="0" applyFont="1" applyFill="1" applyBorder="1" applyAlignment="1">
      <alignment horizontal="center" vertical="center"/>
    </xf>
    <xf numFmtId="176" fontId="67" fillId="0" borderId="114" xfId="1" applyNumberFormat="1" applyFont="1" applyBorder="1" applyAlignment="1">
      <alignment horizontal="center" vertical="center"/>
    </xf>
    <xf numFmtId="176" fontId="67" fillId="0" borderId="64" xfId="1" applyNumberFormat="1" applyFont="1" applyBorder="1" applyAlignment="1">
      <alignment horizontal="center" vertical="center"/>
    </xf>
    <xf numFmtId="176" fontId="65" fillId="0" borderId="21" xfId="0" applyNumberFormat="1" applyFont="1" applyBorder="1" applyAlignment="1">
      <alignment horizontal="center" vertical="center"/>
    </xf>
    <xf numFmtId="176" fontId="65" fillId="0" borderId="20" xfId="0" applyNumberFormat="1" applyFont="1" applyBorder="1" applyAlignment="1">
      <alignment horizontal="center" vertical="center"/>
    </xf>
    <xf numFmtId="0" fontId="32" fillId="3" borderId="9" xfId="0" applyFont="1" applyFill="1" applyBorder="1" applyAlignment="1">
      <alignment horizontal="center" vertical="center"/>
    </xf>
    <xf numFmtId="0" fontId="32" fillId="3" borderId="84" xfId="0" applyFont="1" applyFill="1" applyBorder="1" applyAlignment="1">
      <alignment horizontal="center" vertical="center"/>
    </xf>
    <xf numFmtId="0" fontId="54" fillId="3" borderId="2" xfId="0" applyFont="1" applyFill="1" applyBorder="1" applyAlignment="1">
      <alignment horizontal="center" vertical="center"/>
    </xf>
    <xf numFmtId="0" fontId="54" fillId="3" borderId="25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1" fillId="2" borderId="13" xfId="0" applyFont="1" applyFill="1" applyBorder="1" applyAlignment="1">
      <alignment horizontal="center" vertical="center"/>
    </xf>
    <xf numFmtId="0" fontId="31" fillId="2" borderId="12" xfId="0" applyFont="1" applyFill="1" applyBorder="1" applyAlignment="1">
      <alignment horizontal="center" vertical="center"/>
    </xf>
    <xf numFmtId="0" fontId="31" fillId="2" borderId="11" xfId="0" applyFont="1" applyFill="1" applyBorder="1" applyAlignment="1">
      <alignment horizontal="center" vertical="center"/>
    </xf>
    <xf numFmtId="0" fontId="32" fillId="3" borderId="73" xfId="0" applyFont="1" applyFill="1" applyBorder="1" applyAlignment="1">
      <alignment horizontal="center" vertical="center"/>
    </xf>
    <xf numFmtId="0" fontId="32" fillId="3" borderId="74" xfId="0" applyFont="1" applyFill="1" applyBorder="1" applyAlignment="1">
      <alignment horizontal="center" vertical="center"/>
    </xf>
    <xf numFmtId="0" fontId="32" fillId="3" borderId="77" xfId="0" applyFont="1" applyFill="1" applyBorder="1" applyAlignment="1">
      <alignment horizontal="center" vertical="center"/>
    </xf>
    <xf numFmtId="0" fontId="32" fillId="3" borderId="78" xfId="0" applyFont="1" applyFill="1" applyBorder="1" applyAlignment="1">
      <alignment horizontal="center" vertical="center"/>
    </xf>
    <xf numFmtId="0" fontId="57" fillId="3" borderId="2" xfId="0" applyFont="1" applyFill="1" applyBorder="1" applyAlignment="1">
      <alignment horizontal="center" vertical="center"/>
    </xf>
    <xf numFmtId="0" fontId="32" fillId="3" borderId="2" xfId="0" applyFont="1" applyFill="1" applyBorder="1" applyAlignment="1">
      <alignment horizontal="center" vertical="center"/>
    </xf>
    <xf numFmtId="0" fontId="32" fillId="3" borderId="25" xfId="0" applyFont="1" applyFill="1" applyBorder="1" applyAlignment="1">
      <alignment horizontal="center" vertical="center"/>
    </xf>
    <xf numFmtId="176" fontId="67" fillId="0" borderId="5" xfId="1" applyNumberFormat="1" applyFont="1" applyBorder="1" applyAlignment="1">
      <alignment horizontal="center" vertical="center"/>
    </xf>
    <xf numFmtId="176" fontId="65" fillId="0" borderId="5" xfId="0" applyNumberFormat="1" applyFont="1" applyBorder="1" applyAlignment="1">
      <alignment horizontal="center" vertical="center"/>
    </xf>
    <xf numFmtId="176" fontId="65" fillId="0" borderId="24" xfId="0" applyNumberFormat="1" applyFont="1" applyBorder="1" applyAlignment="1">
      <alignment horizontal="center" vertical="center"/>
    </xf>
    <xf numFmtId="176" fontId="67" fillId="45" borderId="2" xfId="1" applyNumberFormat="1" applyFont="1" applyFill="1" applyBorder="1" applyAlignment="1">
      <alignment horizontal="center" vertical="center"/>
    </xf>
    <xf numFmtId="176" fontId="65" fillId="45" borderId="2" xfId="0" applyNumberFormat="1" applyFont="1" applyFill="1" applyBorder="1" applyAlignment="1">
      <alignment horizontal="center" vertical="center"/>
    </xf>
    <xf numFmtId="176" fontId="65" fillId="45" borderId="25" xfId="0" applyNumberFormat="1" applyFont="1" applyFill="1" applyBorder="1" applyAlignment="1">
      <alignment horizontal="center" vertical="center"/>
    </xf>
    <xf numFmtId="0" fontId="65" fillId="2" borderId="136" xfId="0" applyFont="1" applyFill="1" applyBorder="1" applyAlignment="1">
      <alignment horizontal="center" vertical="center"/>
    </xf>
    <xf numFmtId="0" fontId="61" fillId="2" borderId="101" xfId="0" applyFont="1" applyFill="1" applyBorder="1" applyAlignment="1">
      <alignment horizontal="center" vertical="center"/>
    </xf>
    <xf numFmtId="0" fontId="61" fillId="2" borderId="119" xfId="0" applyFont="1" applyFill="1" applyBorder="1" applyAlignment="1">
      <alignment horizontal="center" vertical="center"/>
    </xf>
    <xf numFmtId="0" fontId="61" fillId="2" borderId="80" xfId="0" applyFont="1" applyFill="1" applyBorder="1" applyAlignment="1">
      <alignment horizontal="center" vertical="center"/>
    </xf>
    <xf numFmtId="0" fontId="61" fillId="2" borderId="118" xfId="0" applyFont="1" applyFill="1" applyBorder="1" applyAlignment="1">
      <alignment horizontal="center" vertical="center"/>
    </xf>
    <xf numFmtId="176" fontId="67" fillId="0" borderId="9" xfId="1" applyNumberFormat="1" applyFont="1" applyBorder="1" applyAlignment="1">
      <alignment horizontal="center" vertical="center"/>
    </xf>
    <xf numFmtId="0" fontId="65" fillId="2" borderId="88" xfId="0" applyFont="1" applyFill="1" applyBorder="1" applyAlignment="1">
      <alignment horizontal="center" vertical="center"/>
    </xf>
    <xf numFmtId="0" fontId="65" fillId="2" borderId="138" xfId="0" applyFont="1" applyFill="1" applyBorder="1" applyAlignment="1">
      <alignment horizontal="center" vertical="center"/>
    </xf>
    <xf numFmtId="0" fontId="65" fillId="2" borderId="137" xfId="0" applyFont="1" applyFill="1" applyBorder="1" applyAlignment="1">
      <alignment horizontal="center" vertical="center"/>
    </xf>
    <xf numFmtId="178" fontId="67" fillId="0" borderId="9" xfId="51" applyNumberFormat="1" applyFont="1" applyBorder="1" applyAlignment="1">
      <alignment horizontal="center" vertical="center"/>
    </xf>
    <xf numFmtId="176" fontId="65" fillId="0" borderId="9" xfId="0" applyNumberFormat="1" applyFont="1" applyBorder="1" applyAlignment="1">
      <alignment horizontal="center" vertical="center"/>
    </xf>
    <xf numFmtId="176" fontId="65" fillId="0" borderId="84" xfId="0" applyNumberFormat="1" applyFont="1" applyBorder="1" applyAlignment="1">
      <alignment horizontal="center" vertical="center"/>
    </xf>
    <xf numFmtId="0" fontId="61" fillId="2" borderId="107" xfId="0" applyFont="1" applyFill="1" applyBorder="1" applyAlignment="1">
      <alignment horizontal="center" vertical="center"/>
    </xf>
    <xf numFmtId="0" fontId="61" fillId="2" borderId="108" xfId="0" applyFont="1" applyFill="1" applyBorder="1" applyAlignment="1">
      <alignment horizontal="center" vertical="center"/>
    </xf>
    <xf numFmtId="0" fontId="61" fillId="2" borderId="106" xfId="0" applyFont="1" applyFill="1" applyBorder="1" applyAlignment="1">
      <alignment horizontal="center" vertical="center"/>
    </xf>
    <xf numFmtId="0" fontId="81" fillId="47" borderId="154" xfId="45" applyFont="1" applyFill="1" applyBorder="1" applyAlignment="1">
      <alignment horizontal="center" vertical="center"/>
    </xf>
    <xf numFmtId="0" fontId="81" fillId="47" borderId="153" xfId="45" applyFont="1" applyFill="1" applyBorder="1" applyAlignment="1">
      <alignment horizontal="center" vertical="center"/>
    </xf>
    <xf numFmtId="178" fontId="65" fillId="0" borderId="85" xfId="0" applyNumberFormat="1" applyFont="1" applyBorder="1" applyAlignment="1">
      <alignment horizontal="center" vertical="center"/>
    </xf>
    <xf numFmtId="0" fontId="65" fillId="3" borderId="22" xfId="0" applyFont="1" applyFill="1" applyBorder="1" applyAlignment="1">
      <alignment horizontal="center" vertical="center"/>
    </xf>
    <xf numFmtId="0" fontId="65" fillId="0" borderId="15" xfId="0" applyFont="1" applyBorder="1" applyAlignment="1">
      <alignment horizontal="center" vertical="center"/>
    </xf>
    <xf numFmtId="10" fontId="67" fillId="45" borderId="25" xfId="51" applyNumberFormat="1" applyFont="1" applyFill="1" applyBorder="1" applyAlignment="1">
      <alignment horizontal="center" vertical="center"/>
    </xf>
    <xf numFmtId="176" fontId="67" fillId="0" borderId="65" xfId="1" applyNumberFormat="1" applyFont="1" applyBorder="1" applyAlignment="1">
      <alignment horizontal="center" vertical="center"/>
    </xf>
    <xf numFmtId="10" fontId="67" fillId="45" borderId="2" xfId="51" applyNumberFormat="1" applyFont="1" applyFill="1" applyBorder="1" applyAlignment="1">
      <alignment horizontal="center" vertical="center"/>
    </xf>
    <xf numFmtId="176" fontId="65" fillId="3" borderId="22" xfId="0" applyNumberFormat="1" applyFont="1" applyFill="1" applyBorder="1" applyAlignment="1">
      <alignment horizontal="center" vertical="center"/>
    </xf>
    <xf numFmtId="176" fontId="65" fillId="0" borderId="7" xfId="0" applyNumberFormat="1" applyFont="1" applyBorder="1" applyAlignment="1">
      <alignment horizontal="center" vertical="center"/>
    </xf>
    <xf numFmtId="0" fontId="65" fillId="0" borderId="7" xfId="0" applyFont="1" applyBorder="1" applyAlignment="1">
      <alignment horizontal="center" vertical="center"/>
    </xf>
    <xf numFmtId="176" fontId="81" fillId="47" borderId="157" xfId="45" applyNumberFormat="1" applyFont="1" applyFill="1" applyBorder="1" applyAlignment="1">
      <alignment horizontal="center" vertical="center"/>
    </xf>
    <xf numFmtId="176" fontId="81" fillId="47" borderId="152" xfId="45" applyNumberFormat="1" applyFont="1" applyFill="1" applyBorder="1" applyAlignment="1">
      <alignment horizontal="center" vertical="center"/>
    </xf>
    <xf numFmtId="176" fontId="81" fillId="47" borderId="156" xfId="45" applyNumberFormat="1" applyFont="1" applyFill="1" applyBorder="1" applyAlignment="1">
      <alignment horizontal="center" vertical="center"/>
    </xf>
    <xf numFmtId="176" fontId="81" fillId="47" borderId="155" xfId="45" applyNumberFormat="1" applyFont="1" applyFill="1" applyBorder="1" applyAlignment="1">
      <alignment horizontal="center" vertical="center"/>
    </xf>
    <xf numFmtId="38" fontId="80" fillId="0" borderId="143" xfId="45" applyNumberFormat="1" applyFont="1" applyBorder="1" applyAlignment="1">
      <alignment horizontal="center" vertical="center"/>
    </xf>
    <xf numFmtId="38" fontId="80" fillId="0" borderId="151" xfId="45" applyNumberFormat="1" applyFont="1" applyBorder="1" applyAlignment="1">
      <alignment horizontal="center" vertical="center"/>
    </xf>
    <xf numFmtId="0" fontId="80" fillId="0" borderId="142" xfId="45" applyFont="1" applyBorder="1" applyAlignment="1">
      <alignment horizontal="center" vertical="center"/>
    </xf>
    <xf numFmtId="38" fontId="80" fillId="0" borderId="140" xfId="45" applyNumberFormat="1" applyFont="1" applyBorder="1" applyAlignment="1">
      <alignment horizontal="center" vertical="center"/>
    </xf>
    <xf numFmtId="38" fontId="80" fillId="0" borderId="149" xfId="45" applyNumberFormat="1" applyFont="1" applyBorder="1" applyAlignment="1">
      <alignment horizontal="center" vertical="center"/>
    </xf>
    <xf numFmtId="0" fontId="80" fillId="0" borderId="142" xfId="34" applyFont="1" applyBorder="1" applyAlignment="1">
      <alignment horizontal="center" vertical="center"/>
    </xf>
    <xf numFmtId="38" fontId="80" fillId="0" borderId="140" xfId="34" applyNumberFormat="1" applyFont="1" applyBorder="1" applyAlignment="1">
      <alignment horizontal="center" vertical="center"/>
    </xf>
    <xf numFmtId="38" fontId="80" fillId="0" borderId="149" xfId="34" applyNumberFormat="1" applyFont="1" applyBorder="1" applyAlignment="1">
      <alignment horizontal="center" vertical="center"/>
    </xf>
    <xf numFmtId="38" fontId="80" fillId="0" borderId="141" xfId="45" applyNumberFormat="1" applyFont="1" applyBorder="1" applyAlignment="1">
      <alignment horizontal="center" vertical="center"/>
    </xf>
    <xf numFmtId="38" fontId="80" fillId="0" borderId="143" xfId="34" applyNumberFormat="1" applyFont="1" applyBorder="1" applyAlignment="1">
      <alignment horizontal="center" vertical="center"/>
    </xf>
    <xf numFmtId="38" fontId="80" fillId="0" borderId="151" xfId="34" applyNumberFormat="1" applyFont="1" applyBorder="1" applyAlignment="1">
      <alignment horizontal="center" vertical="center"/>
    </xf>
    <xf numFmtId="176" fontId="81" fillId="47" borderId="144" xfId="45" applyNumberFormat="1" applyFont="1" applyFill="1" applyBorder="1" applyAlignment="1">
      <alignment horizontal="center" vertical="center"/>
    </xf>
    <xf numFmtId="38" fontId="81" fillId="47" borderId="145" xfId="45" applyNumberFormat="1" applyFont="1" applyFill="1" applyBorder="1" applyAlignment="1">
      <alignment horizontal="center" vertical="center"/>
    </xf>
    <xf numFmtId="38" fontId="81" fillId="47" borderId="147" xfId="45" applyNumberFormat="1" applyFont="1" applyFill="1" applyBorder="1" applyAlignment="1">
      <alignment horizontal="center" vertical="center"/>
    </xf>
    <xf numFmtId="38" fontId="81" fillId="47" borderId="146" xfId="45" applyNumberFormat="1" applyFont="1" applyFill="1" applyBorder="1" applyAlignment="1">
      <alignment horizontal="center" vertical="center"/>
    </xf>
    <xf numFmtId="176" fontId="80" fillId="0" borderId="142" xfId="45" applyNumberFormat="1" applyFont="1" applyBorder="1" applyAlignment="1">
      <alignment horizontal="center" vertical="center"/>
    </xf>
    <xf numFmtId="0" fontId="80" fillId="0" borderId="139" xfId="34" applyFont="1" applyBorder="1" applyAlignment="1">
      <alignment horizontal="center" vertical="center"/>
    </xf>
    <xf numFmtId="38" fontId="80" fillId="0" borderId="141" xfId="34" applyNumberFormat="1" applyFont="1" applyBorder="1" applyAlignment="1">
      <alignment horizontal="center" vertical="center"/>
    </xf>
    <xf numFmtId="176" fontId="81" fillId="47" borderId="148" xfId="45" applyNumberFormat="1" applyFont="1" applyFill="1" applyBorder="1" applyAlignment="1">
      <alignment horizontal="center" vertical="center"/>
    </xf>
    <xf numFmtId="38" fontId="80" fillId="0" borderId="159" xfId="45" applyNumberFormat="1" applyFont="1" applyBorder="1" applyAlignment="1">
      <alignment horizontal="center" vertical="center"/>
    </xf>
    <xf numFmtId="38" fontId="80" fillId="0" borderId="160" xfId="45" applyNumberFormat="1" applyFont="1" applyBorder="1" applyAlignment="1">
      <alignment horizontal="center" vertical="center"/>
    </xf>
    <xf numFmtId="38" fontId="80" fillId="0" borderId="159" xfId="34" applyNumberFormat="1" applyFont="1" applyBorder="1" applyAlignment="1">
      <alignment horizontal="center" vertical="center"/>
    </xf>
    <xf numFmtId="38" fontId="80" fillId="0" borderId="160" xfId="34" applyNumberFormat="1" applyFont="1" applyBorder="1" applyAlignment="1">
      <alignment horizontal="center" vertical="center"/>
    </xf>
    <xf numFmtId="0" fontId="80" fillId="0" borderId="150" xfId="45" applyFont="1" applyBorder="1" applyAlignment="1">
      <alignment horizontal="center" vertical="center"/>
    </xf>
    <xf numFmtId="0" fontId="80" fillId="0" borderId="158" xfId="45" applyFont="1" applyBorder="1" applyAlignment="1">
      <alignment horizontal="center" vertical="center"/>
    </xf>
    <xf numFmtId="0" fontId="80" fillId="0" borderId="150" xfId="34" applyFont="1" applyBorder="1" applyAlignment="1">
      <alignment horizontal="center" vertical="center"/>
    </xf>
    <xf numFmtId="0" fontId="80" fillId="0" borderId="158" xfId="34" applyFont="1" applyBorder="1" applyAlignment="1">
      <alignment horizontal="center" vertical="center"/>
    </xf>
    <xf numFmtId="0" fontId="82" fillId="0" borderId="161" xfId="34" applyFont="1" applyBorder="1" applyAlignment="1">
      <alignment horizontal="center" vertical="center"/>
    </xf>
    <xf numFmtId="0" fontId="82" fillId="0" borderId="162" xfId="34" applyFont="1" applyBorder="1" applyAlignment="1">
      <alignment horizontal="center" vertical="center"/>
    </xf>
    <xf numFmtId="0" fontId="82" fillId="0" borderId="163" xfId="34" applyFont="1" applyBorder="1" applyAlignment="1">
      <alignment horizontal="center" vertical="center"/>
    </xf>
  </cellXfs>
  <cellStyles count="58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7" xr:uid="{00000000-0005-0000-0000-000032000000}"/>
    <cellStyle name="60% - 강조색2 2" xfId="38" xr:uid="{00000000-0005-0000-0000-000033000000}"/>
    <cellStyle name="60% - 강조색3 2" xfId="39" xr:uid="{00000000-0005-0000-0000-000034000000}"/>
    <cellStyle name="60% - 강조색4 2" xfId="40" xr:uid="{00000000-0005-0000-0000-000035000000}"/>
    <cellStyle name="60% - 강조색5 2" xfId="41" xr:uid="{00000000-0005-0000-0000-000036000000}"/>
    <cellStyle name="60% - 강조색6 2" xfId="42" xr:uid="{00000000-0005-0000-0000-000037000000}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3" builtinId="11" customBuiltin="1"/>
    <cellStyle name="계산" xfId="10" builtinId="22" customBuiltin="1"/>
    <cellStyle name="나쁨" xfId="7" builtinId="27" customBuiltin="1"/>
    <cellStyle name="메모 2" xfId="44" xr:uid="{00000000-0005-0000-0000-00001B000000}"/>
    <cellStyle name="백분율" xfId="51" builtinId="5"/>
    <cellStyle name="보통 2" xfId="36" xr:uid="{00000000-0005-0000-0000-000039000000}"/>
    <cellStyle name="설명 텍스트" xfId="14" builtinId="53" customBuiltin="1"/>
    <cellStyle name="셀 확인" xfId="12" builtinId="23" customBuiltin="1"/>
    <cellStyle name="쉼표 [0] 2" xfId="52" xr:uid="{6E352231-5B6B-45B8-BB24-AC2C254C787A}"/>
    <cellStyle name="연결된 셀" xfId="11" builtinId="24" customBuiltin="1"/>
    <cellStyle name="열어 본 하이퍼링크 2" xfId="47" xr:uid="{00000000-0005-0000-0000-000020000000}"/>
    <cellStyle name="요약" xfId="15" builtinId="25" customBuiltin="1"/>
    <cellStyle name="입력" xfId="8" builtinId="20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35" xr:uid="{00000000-0005-0000-0000-00003B000000}"/>
    <cellStyle name="좋음" xfId="6" builtinId="26" customBuiltin="1"/>
    <cellStyle name="출력" xfId="9" builtinId="21" customBuiltin="1"/>
    <cellStyle name="표준" xfId="0" builtinId="0"/>
    <cellStyle name="표준 2" xfId="34" xr:uid="{00000000-0005-0000-0000-00002B000000}"/>
    <cellStyle name="표준 3" xfId="45" xr:uid="{00000000-0005-0000-0000-00002C000000}"/>
    <cellStyle name="표준 3 2" xfId="49" xr:uid="{00000000-0005-0000-0000-00002D000000}"/>
    <cellStyle name="표준 4" xfId="1" xr:uid="{2FF9B68B-8794-4F1F-9B6D-29886EAF3713}"/>
    <cellStyle name="표준 4 2" xfId="43" xr:uid="{00000000-0005-0000-0000-00002E000000}"/>
    <cellStyle name="표준 4 2 2" xfId="57" xr:uid="{B1ADAC74-82DD-43BC-99C8-DC35B1439A96}"/>
    <cellStyle name="표준 4 3" xfId="50" xr:uid="{7DE1655F-D382-4187-A654-AE792D843963}"/>
    <cellStyle name="표준 5" xfId="48" xr:uid="{00000000-0005-0000-0000-00002F000000}"/>
    <cellStyle name="표준 5 2" xfId="56" xr:uid="{28F8324B-1194-4395-87D5-7911F3A40F9B}"/>
    <cellStyle name="표준 6" xfId="55" xr:uid="{BE392C19-FC9C-4E02-BF7B-7A31FD9DF7C7}"/>
    <cellStyle name="표준 7" xfId="54" xr:uid="{BC8CE279-57DC-46E4-A8E0-5B7E3C6B7E35}"/>
    <cellStyle name="표준 8" xfId="53" xr:uid="{C5DAE039-B1D7-407B-9910-D72FC790F0CE}"/>
    <cellStyle name="하이퍼링크 2" xfId="46" xr:uid="{00000000-0005-0000-0000-000030000000}"/>
  </cellStyles>
  <dxfs count="25"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FF0000"/>
      </font>
    </dxf>
    <dxf>
      <font>
        <color rgb="FF7030A0"/>
      </font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ont>
        <color rgb="FFFF0000"/>
      </font>
    </dxf>
    <dxf>
      <font>
        <color rgb="FF7030A0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C4D5723-D705-4B3B-80D6-91880FBF0DDD}">
      <tableStyleElement type="wholeTable" dxfId="24"/>
      <tableStyleElement type="headerRow" dxfId="23"/>
    </tableStyle>
  </tableStyles>
  <colors>
    <mruColors>
      <color rgb="FF0000FF"/>
      <color rgb="FFFF00FF"/>
      <color rgb="FFCCFFCC"/>
      <color rgb="FF00CCFF"/>
      <color rgb="FFFFFF99"/>
      <color rgb="FF99FF99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13</xdr:row>
      <xdr:rowOff>0</xdr:rowOff>
    </xdr:from>
    <xdr:ext cx="8647200" cy="1602362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E7D625-7829-465B-89F2-8C9E53087CB6}"/>
            </a:ext>
          </a:extLst>
        </xdr:cNvPr>
        <xdr:cNvSpPr txBox="1"/>
      </xdr:nvSpPr>
      <xdr:spPr>
        <a:xfrm>
          <a:off x="844176" y="4078941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8647200" cy="1602362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489A53C-A863-4EB5-ADF3-720C510A5832}"/>
            </a:ext>
          </a:extLst>
        </xdr:cNvPr>
        <xdr:cNvSpPr txBox="1"/>
      </xdr:nvSpPr>
      <xdr:spPr>
        <a:xfrm>
          <a:off x="844176" y="10503647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53</xdr:row>
      <xdr:rowOff>0</xdr:rowOff>
    </xdr:from>
    <xdr:ext cx="8647200" cy="1602362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D563CD-858E-44AD-BDE0-A158F4B860A1}"/>
            </a:ext>
          </a:extLst>
        </xdr:cNvPr>
        <xdr:cNvSpPr txBox="1"/>
      </xdr:nvSpPr>
      <xdr:spPr>
        <a:xfrm>
          <a:off x="844176" y="16928353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73</xdr:row>
      <xdr:rowOff>0</xdr:rowOff>
    </xdr:from>
    <xdr:ext cx="8647200" cy="1602362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7039D731-0639-4295-8A04-E83B6EF3B44E}"/>
            </a:ext>
          </a:extLst>
        </xdr:cNvPr>
        <xdr:cNvSpPr txBox="1"/>
      </xdr:nvSpPr>
      <xdr:spPr>
        <a:xfrm>
          <a:off x="844176" y="23353059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10</xdr:row>
      <xdr:rowOff>0</xdr:rowOff>
    </xdr:from>
    <xdr:ext cx="7610927" cy="127907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9467B74-E904-41FF-AE71-673E69B2D08E}"/>
            </a:ext>
          </a:extLst>
        </xdr:cNvPr>
        <xdr:cNvSpPr txBox="1"/>
      </xdr:nvSpPr>
      <xdr:spPr>
        <a:xfrm>
          <a:off x="1324429" y="2585357"/>
          <a:ext cx="7610927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21</xdr:row>
      <xdr:rowOff>0</xdr:rowOff>
    </xdr:from>
    <xdr:ext cx="7610927" cy="127907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5E2A76D-84E1-4384-BAF1-C49830031140}"/>
            </a:ext>
          </a:extLst>
        </xdr:cNvPr>
        <xdr:cNvSpPr txBox="1"/>
      </xdr:nvSpPr>
      <xdr:spPr>
        <a:xfrm>
          <a:off x="1324429" y="6077857"/>
          <a:ext cx="7610927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1</xdr:colOff>
      <xdr:row>32</xdr:row>
      <xdr:rowOff>0</xdr:rowOff>
    </xdr:from>
    <xdr:ext cx="6812642" cy="127907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E73ABC-78B3-4CA1-A85D-9920217A2EF6}"/>
            </a:ext>
          </a:extLst>
        </xdr:cNvPr>
        <xdr:cNvSpPr txBox="1"/>
      </xdr:nvSpPr>
      <xdr:spPr>
        <a:xfrm>
          <a:off x="1324430" y="9570357"/>
          <a:ext cx="6812642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10</xdr:row>
      <xdr:rowOff>0</xdr:rowOff>
    </xdr:from>
    <xdr:ext cx="7610927" cy="127907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98BB58D-89A9-487C-B31E-A4C55D5201FD}"/>
            </a:ext>
          </a:extLst>
        </xdr:cNvPr>
        <xdr:cNvSpPr txBox="1"/>
      </xdr:nvSpPr>
      <xdr:spPr>
        <a:xfrm>
          <a:off x="1314824" y="2599765"/>
          <a:ext cx="7610927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21</xdr:row>
      <xdr:rowOff>0</xdr:rowOff>
    </xdr:from>
    <xdr:ext cx="7610927" cy="127907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AFB2917-77F1-4461-A0B0-D1E3C92C4E53}"/>
            </a:ext>
          </a:extLst>
        </xdr:cNvPr>
        <xdr:cNvSpPr txBox="1"/>
      </xdr:nvSpPr>
      <xdr:spPr>
        <a:xfrm>
          <a:off x="1314824" y="6133353"/>
          <a:ext cx="7610927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6812642" cy="127907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5249568-6E36-440D-8B34-E0584D341F9F}"/>
            </a:ext>
          </a:extLst>
        </xdr:cNvPr>
        <xdr:cNvSpPr txBox="1"/>
      </xdr:nvSpPr>
      <xdr:spPr>
        <a:xfrm>
          <a:off x="1314824" y="9666941"/>
          <a:ext cx="6812642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14</xdr:row>
      <xdr:rowOff>0</xdr:rowOff>
    </xdr:from>
    <xdr:ext cx="7239000" cy="160236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C717CE4-848D-4E36-9D4C-21A5A1A07C94}"/>
            </a:ext>
          </a:extLst>
        </xdr:cNvPr>
        <xdr:cNvSpPr txBox="1"/>
      </xdr:nvSpPr>
      <xdr:spPr>
        <a:xfrm>
          <a:off x="844176" y="4400176"/>
          <a:ext cx="72390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7239000" cy="160236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B74566B-D089-4785-AF4E-4FCF948A1143}"/>
            </a:ext>
          </a:extLst>
        </xdr:cNvPr>
        <xdr:cNvSpPr txBox="1"/>
      </xdr:nvSpPr>
      <xdr:spPr>
        <a:xfrm>
          <a:off x="844176" y="10824882"/>
          <a:ext cx="72390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54</xdr:row>
      <xdr:rowOff>0</xdr:rowOff>
    </xdr:from>
    <xdr:ext cx="7239000" cy="1602362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38989FD-6995-491A-A646-A71D3F90F949}"/>
            </a:ext>
          </a:extLst>
        </xdr:cNvPr>
        <xdr:cNvSpPr txBox="1"/>
      </xdr:nvSpPr>
      <xdr:spPr>
        <a:xfrm>
          <a:off x="844176" y="17249588"/>
          <a:ext cx="72390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74</xdr:row>
      <xdr:rowOff>0</xdr:rowOff>
    </xdr:from>
    <xdr:ext cx="7239000" cy="1602362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C6B73F-34AD-4BD1-987B-4AFEDF98C969}"/>
            </a:ext>
          </a:extLst>
        </xdr:cNvPr>
        <xdr:cNvSpPr txBox="1"/>
      </xdr:nvSpPr>
      <xdr:spPr>
        <a:xfrm>
          <a:off x="844176" y="23674294"/>
          <a:ext cx="72390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8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8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8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13</xdr:row>
      <xdr:rowOff>0</xdr:rowOff>
    </xdr:from>
    <xdr:ext cx="8647200" cy="160236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17900B4-1B68-4CA1-8B70-C868B91534BC}"/>
            </a:ext>
          </a:extLst>
        </xdr:cNvPr>
        <xdr:cNvSpPr txBox="1"/>
      </xdr:nvSpPr>
      <xdr:spPr>
        <a:xfrm>
          <a:off x="657412" y="4078941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33</xdr:row>
      <xdr:rowOff>0</xdr:rowOff>
    </xdr:from>
    <xdr:ext cx="8647200" cy="160236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95BA987-9F9E-4FE9-83C0-520B148B91ED}"/>
            </a:ext>
          </a:extLst>
        </xdr:cNvPr>
        <xdr:cNvSpPr txBox="1"/>
      </xdr:nvSpPr>
      <xdr:spPr>
        <a:xfrm>
          <a:off x="657412" y="10503647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53</xdr:row>
      <xdr:rowOff>0</xdr:rowOff>
    </xdr:from>
    <xdr:ext cx="8647200" cy="160236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6E692E3-8840-4795-AA59-A1CDD16F6648}"/>
            </a:ext>
          </a:extLst>
        </xdr:cNvPr>
        <xdr:cNvSpPr txBox="1"/>
      </xdr:nvSpPr>
      <xdr:spPr>
        <a:xfrm>
          <a:off x="657412" y="16928353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73</xdr:row>
      <xdr:rowOff>0</xdr:rowOff>
    </xdr:from>
    <xdr:ext cx="8647200" cy="1602362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84FAC0A-CF22-4E5D-BF5C-BC3213E24CD7}"/>
            </a:ext>
          </a:extLst>
        </xdr:cNvPr>
        <xdr:cNvSpPr txBox="1"/>
      </xdr:nvSpPr>
      <xdr:spPr>
        <a:xfrm>
          <a:off x="657412" y="23353059"/>
          <a:ext cx="8647200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96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96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96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10</xdr:row>
      <xdr:rowOff>0</xdr:rowOff>
    </xdr:from>
    <xdr:ext cx="8247529" cy="127907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B9F5397-7967-480F-94B6-024A44E047B5}"/>
            </a:ext>
          </a:extLst>
        </xdr:cNvPr>
        <xdr:cNvSpPr txBox="1"/>
      </xdr:nvSpPr>
      <xdr:spPr>
        <a:xfrm>
          <a:off x="1314824" y="2599765"/>
          <a:ext cx="8247529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21</xdr:row>
      <xdr:rowOff>0</xdr:rowOff>
    </xdr:from>
    <xdr:ext cx="8247529" cy="127907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E70D7D3-A6E5-4F5F-A409-0E3149B12982}"/>
            </a:ext>
          </a:extLst>
        </xdr:cNvPr>
        <xdr:cNvSpPr txBox="1"/>
      </xdr:nvSpPr>
      <xdr:spPr>
        <a:xfrm>
          <a:off x="1314824" y="6133353"/>
          <a:ext cx="8247529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6648823" cy="127907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B929611-BF3C-4D28-B873-AC5048253EDF}"/>
            </a:ext>
          </a:extLst>
        </xdr:cNvPr>
        <xdr:cNvSpPr txBox="1"/>
      </xdr:nvSpPr>
      <xdr:spPr>
        <a:xfrm>
          <a:off x="1314824" y="9666941"/>
          <a:ext cx="6648823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10</xdr:row>
      <xdr:rowOff>0</xdr:rowOff>
    </xdr:from>
    <xdr:ext cx="8247529" cy="127907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B19117B-52D6-4F43-B9DA-B15912C6DF14}"/>
            </a:ext>
          </a:extLst>
        </xdr:cNvPr>
        <xdr:cNvSpPr txBox="1"/>
      </xdr:nvSpPr>
      <xdr:spPr>
        <a:xfrm>
          <a:off x="1314824" y="2599765"/>
          <a:ext cx="8247529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21</xdr:row>
      <xdr:rowOff>0</xdr:rowOff>
    </xdr:from>
    <xdr:ext cx="8247529" cy="127907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6A38AA0-3E11-4405-A15A-0B4E2426A18C}"/>
            </a:ext>
          </a:extLst>
        </xdr:cNvPr>
        <xdr:cNvSpPr txBox="1"/>
      </xdr:nvSpPr>
      <xdr:spPr>
        <a:xfrm>
          <a:off x="1314824" y="6133353"/>
          <a:ext cx="8247529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6648823" cy="127907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03929C8-1D4B-43F1-9B8D-6543E129277E}"/>
            </a:ext>
          </a:extLst>
        </xdr:cNvPr>
        <xdr:cNvSpPr txBox="1"/>
      </xdr:nvSpPr>
      <xdr:spPr>
        <a:xfrm>
          <a:off x="1314824" y="9666941"/>
          <a:ext cx="6648823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32</xdr:row>
      <xdr:rowOff>0</xdr:rowOff>
    </xdr:from>
    <xdr:ext cx="6648823" cy="127907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F678A2A-2B4A-4E43-8E3D-8EB48EA2161D}"/>
            </a:ext>
          </a:extLst>
        </xdr:cNvPr>
        <xdr:cNvSpPr txBox="1"/>
      </xdr:nvSpPr>
      <xdr:spPr>
        <a:xfrm>
          <a:off x="1314824" y="9666941"/>
          <a:ext cx="6648823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8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8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8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10</xdr:row>
      <xdr:rowOff>0</xdr:rowOff>
    </xdr:from>
    <xdr:ext cx="8247529" cy="127907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B4EF6A5-8B10-445A-8680-282874FFA207}"/>
            </a:ext>
          </a:extLst>
        </xdr:cNvPr>
        <xdr:cNvSpPr txBox="1"/>
      </xdr:nvSpPr>
      <xdr:spPr>
        <a:xfrm>
          <a:off x="1314824" y="2599765"/>
          <a:ext cx="8247529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2</xdr:col>
      <xdr:colOff>0</xdr:colOff>
      <xdr:row>21</xdr:row>
      <xdr:rowOff>0</xdr:rowOff>
    </xdr:from>
    <xdr:ext cx="8247529" cy="127907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C7F6C47-9433-4394-92FA-4E24C339E92B}"/>
            </a:ext>
          </a:extLst>
        </xdr:cNvPr>
        <xdr:cNvSpPr txBox="1"/>
      </xdr:nvSpPr>
      <xdr:spPr>
        <a:xfrm>
          <a:off x="1314824" y="6133353"/>
          <a:ext cx="8247529" cy="1279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14</xdr:row>
      <xdr:rowOff>0</xdr:rowOff>
    </xdr:from>
    <xdr:ext cx="8845176" cy="160236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C74D8E7-CAF7-4A5E-AF23-33BA43C34A05}"/>
            </a:ext>
          </a:extLst>
        </xdr:cNvPr>
        <xdr:cNvSpPr txBox="1"/>
      </xdr:nvSpPr>
      <xdr:spPr>
        <a:xfrm>
          <a:off x="657412" y="4400176"/>
          <a:ext cx="8845176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8845176" cy="160236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E0D09E9-C064-4C4E-931D-331BE7EB56CC}"/>
            </a:ext>
          </a:extLst>
        </xdr:cNvPr>
        <xdr:cNvSpPr txBox="1"/>
      </xdr:nvSpPr>
      <xdr:spPr>
        <a:xfrm>
          <a:off x="657412" y="10824882"/>
          <a:ext cx="8845176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54</xdr:row>
      <xdr:rowOff>0</xdr:rowOff>
    </xdr:from>
    <xdr:ext cx="8845176" cy="1602362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F46ED3A-C426-4E65-B901-C0309A4AD211}"/>
            </a:ext>
          </a:extLst>
        </xdr:cNvPr>
        <xdr:cNvSpPr txBox="1"/>
      </xdr:nvSpPr>
      <xdr:spPr>
        <a:xfrm>
          <a:off x="657412" y="17249588"/>
          <a:ext cx="8845176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  <xdr:oneCellAnchor>
    <xdr:from>
      <xdr:col>1</xdr:col>
      <xdr:colOff>0</xdr:colOff>
      <xdr:row>74</xdr:row>
      <xdr:rowOff>0</xdr:rowOff>
    </xdr:from>
    <xdr:ext cx="8845176" cy="1602362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E31E4C-F952-47F0-A89A-903879889390}"/>
            </a:ext>
          </a:extLst>
        </xdr:cNvPr>
        <xdr:cNvSpPr txBox="1"/>
      </xdr:nvSpPr>
      <xdr:spPr>
        <a:xfrm>
          <a:off x="657412" y="23674294"/>
          <a:ext cx="8845176" cy="16023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lang="en-US" altLang="ko-KR" sz="1000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Crux</a:t>
          </a:r>
          <a:r>
            <a:rPr lang="en-US" altLang="ko-KR" sz="10000" baseline="0">
              <a:solidFill>
                <a:schemeClr val="tx1">
                  <a:alpha val="12000"/>
                </a:schemeClr>
              </a:solidFill>
              <a:latin typeface="HY견고딕" panose="02030600000101010101" pitchFamily="18" charset="-127"/>
              <a:ea typeface="HY견고딕" panose="02030600000101010101" pitchFamily="18" charset="-127"/>
            </a:rPr>
            <a:t> Table</a:t>
          </a:r>
          <a:endParaRPr lang="ko-KR" altLang="en-US" sz="10000">
            <a:solidFill>
              <a:schemeClr val="tx1">
                <a:alpha val="12000"/>
              </a:schemeClr>
            </a:solidFill>
            <a:latin typeface="HY견고딕" panose="02030600000101010101" pitchFamily="18" charset="-127"/>
            <a:ea typeface="HY견고딕" panose="02030600000101010101" pitchFamily="18" charset="-127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3C3CE-17EB-47DF-B598-C7487F2B56E7}">
  <sheetPr>
    <pageSetUpPr fitToPage="1"/>
  </sheetPr>
  <dimension ref="B3:K102"/>
  <sheetViews>
    <sheetView topLeftCell="A99" workbookViewId="0">
      <selection activeCell="A103" sqref="A103:XFD116"/>
    </sheetView>
  </sheetViews>
  <sheetFormatPr defaultRowHeight="17"/>
  <sheetData>
    <row r="3" spans="2:11">
      <c r="B3" s="661" t="s">
        <v>0</v>
      </c>
      <c r="C3" s="650"/>
      <c r="D3" s="650"/>
      <c r="E3" s="650"/>
      <c r="F3" s="649"/>
      <c r="G3" s="663" t="s">
        <v>1</v>
      </c>
      <c r="H3" s="662"/>
      <c r="I3" s="662"/>
      <c r="J3" s="662"/>
      <c r="K3" s="660"/>
    </row>
    <row r="4" spans="2:11">
      <c r="B4" s="682" t="s">
        <v>2</v>
      </c>
      <c r="C4" s="676" t="s">
        <v>3</v>
      </c>
      <c r="D4" s="676" t="s">
        <v>4</v>
      </c>
      <c r="E4" s="676" t="s">
        <v>5</v>
      </c>
      <c r="F4" s="677" t="s">
        <v>175</v>
      </c>
      <c r="G4" s="675" t="s">
        <v>2</v>
      </c>
      <c r="H4" s="676" t="s">
        <v>3</v>
      </c>
      <c r="I4" s="676" t="s">
        <v>4</v>
      </c>
      <c r="J4" s="676" t="s">
        <v>5</v>
      </c>
      <c r="K4" s="678" t="s">
        <v>175</v>
      </c>
    </row>
    <row r="5" spans="2:11">
      <c r="B5" s="687">
        <v>146</v>
      </c>
      <c r="C5" s="664">
        <v>103</v>
      </c>
      <c r="D5" s="664">
        <v>79</v>
      </c>
      <c r="E5" s="664">
        <v>182</v>
      </c>
      <c r="F5" s="665">
        <v>182</v>
      </c>
      <c r="G5" s="689">
        <v>146</v>
      </c>
      <c r="H5" s="673">
        <v>703</v>
      </c>
      <c r="I5" s="673">
        <v>178</v>
      </c>
      <c r="J5" s="673">
        <v>882</v>
      </c>
      <c r="K5" s="674">
        <v>882</v>
      </c>
    </row>
    <row r="6" spans="2:11">
      <c r="B6" s="666">
        <v>144</v>
      </c>
      <c r="C6" s="667">
        <v>191</v>
      </c>
      <c r="D6" s="667">
        <v>129</v>
      </c>
      <c r="E6" s="667">
        <v>320</v>
      </c>
      <c r="F6" s="668">
        <v>502</v>
      </c>
      <c r="G6" s="669">
        <v>145</v>
      </c>
      <c r="H6" s="670">
        <v>44</v>
      </c>
      <c r="I6" s="670">
        <v>3</v>
      </c>
      <c r="J6" s="670">
        <v>47</v>
      </c>
      <c r="K6" s="671">
        <v>929</v>
      </c>
    </row>
    <row r="7" spans="2:11">
      <c r="B7" s="666">
        <v>143</v>
      </c>
      <c r="C7" s="667">
        <v>152</v>
      </c>
      <c r="D7" s="667">
        <v>89</v>
      </c>
      <c r="E7" s="667">
        <v>241</v>
      </c>
      <c r="F7" s="668">
        <v>743</v>
      </c>
      <c r="G7" s="669">
        <v>144</v>
      </c>
      <c r="H7" s="670">
        <v>93</v>
      </c>
      <c r="I7" s="670">
        <v>19</v>
      </c>
      <c r="J7" s="670">
        <v>113</v>
      </c>
      <c r="K7" s="671">
        <v>1042</v>
      </c>
    </row>
    <row r="8" spans="2:11">
      <c r="B8" s="666">
        <v>142</v>
      </c>
      <c r="C8" s="667">
        <v>184</v>
      </c>
      <c r="D8" s="667">
        <v>127</v>
      </c>
      <c r="E8" s="667">
        <v>311</v>
      </c>
      <c r="F8" s="668">
        <v>1054</v>
      </c>
      <c r="G8" s="669">
        <v>143</v>
      </c>
      <c r="H8" s="670">
        <v>1135</v>
      </c>
      <c r="I8" s="670">
        <v>329</v>
      </c>
      <c r="J8" s="670">
        <v>1467</v>
      </c>
      <c r="K8" s="671">
        <v>2509</v>
      </c>
    </row>
    <row r="9" spans="2:11">
      <c r="B9" s="666">
        <v>141</v>
      </c>
      <c r="C9" s="667">
        <v>436</v>
      </c>
      <c r="D9" s="667">
        <v>312</v>
      </c>
      <c r="E9" s="667">
        <v>751</v>
      </c>
      <c r="F9" s="668">
        <v>1805</v>
      </c>
      <c r="G9" s="669">
        <v>142</v>
      </c>
      <c r="H9" s="670">
        <v>117</v>
      </c>
      <c r="I9" s="670">
        <v>38</v>
      </c>
      <c r="J9" s="670">
        <v>156</v>
      </c>
      <c r="K9" s="671">
        <v>2665</v>
      </c>
    </row>
    <row r="10" spans="2:11">
      <c r="B10" s="666">
        <v>140</v>
      </c>
      <c r="C10" s="667">
        <v>280</v>
      </c>
      <c r="D10" s="667">
        <v>159</v>
      </c>
      <c r="E10" s="667">
        <v>439</v>
      </c>
      <c r="F10" s="668">
        <v>2244</v>
      </c>
      <c r="G10" s="669">
        <v>141</v>
      </c>
      <c r="H10" s="670">
        <v>208</v>
      </c>
      <c r="I10" s="670">
        <v>63</v>
      </c>
      <c r="J10" s="670">
        <v>271</v>
      </c>
      <c r="K10" s="671">
        <v>2936</v>
      </c>
    </row>
    <row r="11" spans="2:11">
      <c r="B11" s="666">
        <v>139</v>
      </c>
      <c r="C11" s="667">
        <v>606</v>
      </c>
      <c r="D11" s="667">
        <v>507</v>
      </c>
      <c r="E11" s="667">
        <v>1118</v>
      </c>
      <c r="F11" s="668">
        <v>3362</v>
      </c>
      <c r="G11" s="669">
        <v>140</v>
      </c>
      <c r="H11" s="670">
        <v>1872</v>
      </c>
      <c r="I11" s="670">
        <v>606</v>
      </c>
      <c r="J11" s="670">
        <v>2481</v>
      </c>
      <c r="K11" s="671">
        <v>5417</v>
      </c>
    </row>
    <row r="12" spans="2:11">
      <c r="B12" s="666">
        <v>138</v>
      </c>
      <c r="C12" s="667">
        <v>594</v>
      </c>
      <c r="D12" s="667">
        <v>440</v>
      </c>
      <c r="E12" s="667">
        <v>1036</v>
      </c>
      <c r="F12" s="668">
        <v>4398</v>
      </c>
      <c r="G12" s="669">
        <v>139</v>
      </c>
      <c r="H12" s="670">
        <v>310</v>
      </c>
      <c r="I12" s="670">
        <v>83</v>
      </c>
      <c r="J12" s="670">
        <v>394</v>
      </c>
      <c r="K12" s="671">
        <v>5811</v>
      </c>
    </row>
    <row r="13" spans="2:11">
      <c r="B13" s="666">
        <v>137</v>
      </c>
      <c r="C13" s="667">
        <v>696</v>
      </c>
      <c r="D13" s="667">
        <v>592</v>
      </c>
      <c r="E13" s="667">
        <v>1290</v>
      </c>
      <c r="F13" s="668">
        <v>5688</v>
      </c>
      <c r="G13" s="669">
        <v>138</v>
      </c>
      <c r="H13" s="670">
        <v>177</v>
      </c>
      <c r="I13" s="670">
        <v>54</v>
      </c>
      <c r="J13" s="670">
        <v>231</v>
      </c>
      <c r="K13" s="671">
        <v>6042</v>
      </c>
    </row>
    <row r="14" spans="2:11">
      <c r="B14" s="666">
        <v>136</v>
      </c>
      <c r="C14" s="667">
        <v>985</v>
      </c>
      <c r="D14" s="667">
        <v>766</v>
      </c>
      <c r="E14" s="667">
        <v>1754</v>
      </c>
      <c r="F14" s="668">
        <v>7442</v>
      </c>
      <c r="G14" s="669">
        <v>137</v>
      </c>
      <c r="H14" s="670">
        <v>2868</v>
      </c>
      <c r="I14" s="670">
        <v>1090</v>
      </c>
      <c r="J14" s="670">
        <v>3963</v>
      </c>
      <c r="K14" s="671">
        <v>10005</v>
      </c>
    </row>
    <row r="15" spans="2:11">
      <c r="B15" s="666">
        <v>135</v>
      </c>
      <c r="C15" s="667">
        <v>870</v>
      </c>
      <c r="D15" s="667">
        <v>703</v>
      </c>
      <c r="E15" s="667">
        <v>1577</v>
      </c>
      <c r="F15" s="668">
        <v>9019</v>
      </c>
      <c r="G15" s="669">
        <v>136</v>
      </c>
      <c r="H15" s="670">
        <v>440</v>
      </c>
      <c r="I15" s="670">
        <v>146</v>
      </c>
      <c r="J15" s="670">
        <v>590</v>
      </c>
      <c r="K15" s="671">
        <v>10595</v>
      </c>
    </row>
    <row r="16" spans="2:11">
      <c r="B16" s="666">
        <v>134</v>
      </c>
      <c r="C16" s="667">
        <v>1229</v>
      </c>
      <c r="D16" s="667">
        <v>1070</v>
      </c>
      <c r="E16" s="667">
        <v>2303</v>
      </c>
      <c r="F16" s="668">
        <v>11322</v>
      </c>
      <c r="G16" s="669">
        <v>135</v>
      </c>
      <c r="H16" s="670">
        <v>383</v>
      </c>
      <c r="I16" s="670">
        <v>177</v>
      </c>
      <c r="J16" s="670">
        <v>562</v>
      </c>
      <c r="K16" s="671">
        <v>11157</v>
      </c>
    </row>
    <row r="17" spans="2:11">
      <c r="B17" s="666">
        <v>133</v>
      </c>
      <c r="C17" s="667">
        <v>1209</v>
      </c>
      <c r="D17" s="667">
        <v>1047</v>
      </c>
      <c r="E17" s="667">
        <v>2263</v>
      </c>
      <c r="F17" s="668">
        <v>13585</v>
      </c>
      <c r="G17" s="669">
        <v>134</v>
      </c>
      <c r="H17" s="670">
        <v>3882</v>
      </c>
      <c r="I17" s="670">
        <v>1569</v>
      </c>
      <c r="J17" s="670">
        <v>5463</v>
      </c>
      <c r="K17" s="671">
        <v>16620</v>
      </c>
    </row>
    <row r="18" spans="2:11">
      <c r="B18" s="666">
        <v>132</v>
      </c>
      <c r="C18" s="667">
        <v>1337</v>
      </c>
      <c r="D18" s="667">
        <v>1245</v>
      </c>
      <c r="E18" s="667">
        <v>2588</v>
      </c>
      <c r="F18" s="668">
        <v>16173</v>
      </c>
      <c r="G18" s="669">
        <v>133</v>
      </c>
      <c r="H18" s="670">
        <v>605</v>
      </c>
      <c r="I18" s="670">
        <v>322</v>
      </c>
      <c r="J18" s="670">
        <v>929</v>
      </c>
      <c r="K18" s="671">
        <v>17549</v>
      </c>
    </row>
    <row r="19" spans="2:11">
      <c r="B19" s="666">
        <v>131</v>
      </c>
      <c r="C19" s="667">
        <v>1596</v>
      </c>
      <c r="D19" s="667">
        <v>1556</v>
      </c>
      <c r="E19" s="667">
        <v>3160</v>
      </c>
      <c r="F19" s="668">
        <v>19333</v>
      </c>
      <c r="G19" s="669">
        <v>132</v>
      </c>
      <c r="H19" s="670">
        <v>884</v>
      </c>
      <c r="I19" s="670">
        <v>490</v>
      </c>
      <c r="J19" s="670">
        <v>1376</v>
      </c>
      <c r="K19" s="671">
        <v>18925</v>
      </c>
    </row>
    <row r="20" spans="2:11">
      <c r="B20" s="666">
        <v>130</v>
      </c>
      <c r="C20" s="667">
        <v>1651</v>
      </c>
      <c r="D20" s="667">
        <v>1496</v>
      </c>
      <c r="E20" s="667">
        <v>3153</v>
      </c>
      <c r="F20" s="668">
        <v>22486</v>
      </c>
      <c r="G20" s="669">
        <v>131</v>
      </c>
      <c r="H20" s="670">
        <v>2022</v>
      </c>
      <c r="I20" s="670">
        <v>877</v>
      </c>
      <c r="J20" s="670">
        <v>2903</v>
      </c>
      <c r="K20" s="671">
        <v>21828</v>
      </c>
    </row>
    <row r="21" spans="2:11">
      <c r="B21" s="666">
        <v>129</v>
      </c>
      <c r="C21" s="667">
        <v>1880</v>
      </c>
      <c r="D21" s="667">
        <v>1932</v>
      </c>
      <c r="E21" s="667">
        <v>3821</v>
      </c>
      <c r="F21" s="668">
        <v>26307</v>
      </c>
      <c r="G21" s="669">
        <v>130</v>
      </c>
      <c r="H21" s="670">
        <v>3511</v>
      </c>
      <c r="I21" s="670">
        <v>1845</v>
      </c>
      <c r="J21" s="670">
        <v>5372</v>
      </c>
      <c r="K21" s="671">
        <v>27200</v>
      </c>
    </row>
    <row r="22" spans="2:11">
      <c r="B22" s="666">
        <v>128</v>
      </c>
      <c r="C22" s="667">
        <v>1889</v>
      </c>
      <c r="D22" s="667">
        <v>2018</v>
      </c>
      <c r="E22" s="667">
        <v>3913</v>
      </c>
      <c r="F22" s="668">
        <v>30220</v>
      </c>
      <c r="G22" s="669">
        <v>129</v>
      </c>
      <c r="H22" s="670">
        <v>1870</v>
      </c>
      <c r="I22" s="670">
        <v>1218</v>
      </c>
      <c r="J22" s="670">
        <v>3094</v>
      </c>
      <c r="K22" s="671">
        <v>30294</v>
      </c>
    </row>
    <row r="23" spans="2:11">
      <c r="B23" s="666">
        <v>127</v>
      </c>
      <c r="C23" s="667">
        <v>2118</v>
      </c>
      <c r="D23" s="667">
        <v>2263</v>
      </c>
      <c r="E23" s="667">
        <v>4388</v>
      </c>
      <c r="F23" s="668">
        <v>34608</v>
      </c>
      <c r="G23" s="669">
        <v>128</v>
      </c>
      <c r="H23" s="670">
        <v>2245</v>
      </c>
      <c r="I23" s="670">
        <v>1158</v>
      </c>
      <c r="J23" s="670">
        <v>3412</v>
      </c>
      <c r="K23" s="671">
        <v>33706</v>
      </c>
    </row>
    <row r="24" spans="2:11">
      <c r="B24" s="666">
        <v>126</v>
      </c>
      <c r="C24" s="667">
        <v>2210</v>
      </c>
      <c r="D24" s="667">
        <v>2422</v>
      </c>
      <c r="E24" s="667">
        <v>4644</v>
      </c>
      <c r="F24" s="668">
        <v>39252</v>
      </c>
      <c r="G24" s="669">
        <v>127</v>
      </c>
      <c r="H24" s="670">
        <v>4318</v>
      </c>
      <c r="I24" s="670">
        <v>2517</v>
      </c>
      <c r="J24" s="670">
        <v>6852</v>
      </c>
      <c r="K24" s="671">
        <v>40558</v>
      </c>
    </row>
    <row r="25" spans="2:11">
      <c r="B25" s="666">
        <v>125</v>
      </c>
      <c r="C25" s="667">
        <v>2276</v>
      </c>
      <c r="D25" s="667">
        <v>2519</v>
      </c>
      <c r="E25" s="667">
        <v>4800</v>
      </c>
      <c r="F25" s="668">
        <v>44052</v>
      </c>
      <c r="G25" s="669">
        <v>126</v>
      </c>
      <c r="H25" s="670">
        <v>2521</v>
      </c>
      <c r="I25" s="670">
        <v>2008</v>
      </c>
      <c r="J25" s="670">
        <v>4540</v>
      </c>
      <c r="K25" s="671">
        <v>45098</v>
      </c>
    </row>
    <row r="26" spans="2:11">
      <c r="B26" s="666">
        <v>124</v>
      </c>
      <c r="C26" s="667">
        <v>2441</v>
      </c>
      <c r="D26" s="667">
        <v>2864</v>
      </c>
      <c r="E26" s="667">
        <v>5317</v>
      </c>
      <c r="F26" s="668">
        <v>49369</v>
      </c>
      <c r="G26" s="669">
        <v>125</v>
      </c>
      <c r="H26" s="670">
        <v>3310</v>
      </c>
      <c r="I26" s="670">
        <v>1896</v>
      </c>
      <c r="J26" s="670">
        <v>5219</v>
      </c>
      <c r="K26" s="671">
        <v>50317</v>
      </c>
    </row>
    <row r="27" spans="2:11">
      <c r="B27" s="666">
        <v>123</v>
      </c>
      <c r="C27" s="667">
        <v>2454</v>
      </c>
      <c r="D27" s="667">
        <v>2930</v>
      </c>
      <c r="E27" s="667">
        <v>5400</v>
      </c>
      <c r="F27" s="668">
        <v>54769</v>
      </c>
      <c r="G27" s="669">
        <v>124</v>
      </c>
      <c r="H27" s="670">
        <v>3954</v>
      </c>
      <c r="I27" s="670">
        <v>2652</v>
      </c>
      <c r="J27" s="670">
        <v>6625</v>
      </c>
      <c r="K27" s="671">
        <v>56942</v>
      </c>
    </row>
    <row r="28" spans="2:11">
      <c r="B28" s="666">
        <v>122</v>
      </c>
      <c r="C28" s="667">
        <v>2729</v>
      </c>
      <c r="D28" s="667">
        <v>3167</v>
      </c>
      <c r="E28" s="667">
        <v>5906</v>
      </c>
      <c r="F28" s="668">
        <v>60675</v>
      </c>
      <c r="G28" s="669">
        <v>123</v>
      </c>
      <c r="H28" s="670">
        <v>3557</v>
      </c>
      <c r="I28" s="670">
        <v>2989</v>
      </c>
      <c r="J28" s="670">
        <v>6556</v>
      </c>
      <c r="K28" s="671">
        <v>63498</v>
      </c>
    </row>
    <row r="29" spans="2:11">
      <c r="B29" s="666">
        <v>121</v>
      </c>
      <c r="C29" s="667">
        <v>2731</v>
      </c>
      <c r="D29" s="667">
        <v>3247</v>
      </c>
      <c r="E29" s="667">
        <v>5990</v>
      </c>
      <c r="F29" s="668">
        <v>66665</v>
      </c>
      <c r="G29" s="669">
        <v>122</v>
      </c>
      <c r="H29" s="670">
        <v>3624</v>
      </c>
      <c r="I29" s="670">
        <v>2356</v>
      </c>
      <c r="J29" s="670">
        <v>6000</v>
      </c>
      <c r="K29" s="671">
        <v>69498</v>
      </c>
    </row>
    <row r="30" spans="2:11">
      <c r="B30" s="666">
        <v>120</v>
      </c>
      <c r="C30" s="667">
        <v>2978</v>
      </c>
      <c r="D30" s="667">
        <v>3518</v>
      </c>
      <c r="E30" s="667">
        <v>6514</v>
      </c>
      <c r="F30" s="668">
        <v>73179</v>
      </c>
      <c r="G30" s="669">
        <v>121</v>
      </c>
      <c r="H30" s="670">
        <v>3880</v>
      </c>
      <c r="I30" s="670">
        <v>3034</v>
      </c>
      <c r="J30" s="670">
        <v>6932</v>
      </c>
      <c r="K30" s="671">
        <v>76430</v>
      </c>
    </row>
    <row r="31" spans="2:11">
      <c r="B31" s="666">
        <v>119</v>
      </c>
      <c r="C31" s="667">
        <v>2901</v>
      </c>
      <c r="D31" s="667">
        <v>3555</v>
      </c>
      <c r="E31" s="667">
        <v>6469</v>
      </c>
      <c r="F31" s="668">
        <v>79648</v>
      </c>
      <c r="G31" s="669">
        <v>120</v>
      </c>
      <c r="H31" s="670">
        <v>3507</v>
      </c>
      <c r="I31" s="670">
        <v>3092</v>
      </c>
      <c r="J31" s="670">
        <v>6615</v>
      </c>
      <c r="K31" s="671">
        <v>83045</v>
      </c>
    </row>
    <row r="32" spans="2:11">
      <c r="B32" s="666">
        <v>118</v>
      </c>
      <c r="C32" s="667">
        <v>2938</v>
      </c>
      <c r="D32" s="667">
        <v>3698</v>
      </c>
      <c r="E32" s="667">
        <v>6652</v>
      </c>
      <c r="F32" s="668">
        <v>86300</v>
      </c>
      <c r="G32" s="669">
        <v>119</v>
      </c>
      <c r="H32" s="670">
        <v>3987</v>
      </c>
      <c r="I32" s="670">
        <v>3119</v>
      </c>
      <c r="J32" s="670">
        <v>7122</v>
      </c>
      <c r="K32" s="671">
        <v>90167</v>
      </c>
    </row>
    <row r="33" spans="2:11">
      <c r="B33" s="666">
        <v>117</v>
      </c>
      <c r="C33" s="667">
        <v>3076</v>
      </c>
      <c r="D33" s="667">
        <v>3728</v>
      </c>
      <c r="E33" s="667">
        <v>6814</v>
      </c>
      <c r="F33" s="668">
        <v>93114</v>
      </c>
      <c r="G33" s="669">
        <v>118</v>
      </c>
      <c r="H33" s="670">
        <v>2692</v>
      </c>
      <c r="I33" s="670">
        <v>2344</v>
      </c>
      <c r="J33" s="670">
        <v>5047</v>
      </c>
      <c r="K33" s="671">
        <v>95214</v>
      </c>
    </row>
    <row r="34" spans="2:11">
      <c r="B34" s="666">
        <v>116</v>
      </c>
      <c r="C34" s="667">
        <v>3096</v>
      </c>
      <c r="D34" s="667">
        <v>3826</v>
      </c>
      <c r="E34" s="667">
        <v>6941</v>
      </c>
      <c r="F34" s="668">
        <v>100055</v>
      </c>
      <c r="G34" s="669">
        <v>117</v>
      </c>
      <c r="H34" s="670">
        <v>3008</v>
      </c>
      <c r="I34" s="670">
        <v>2931</v>
      </c>
      <c r="J34" s="670">
        <v>5953</v>
      </c>
      <c r="K34" s="671">
        <v>101167</v>
      </c>
    </row>
    <row r="35" spans="2:11">
      <c r="B35" s="688">
        <v>115</v>
      </c>
      <c r="C35" s="683">
        <v>3033</v>
      </c>
      <c r="D35" s="683">
        <v>3913</v>
      </c>
      <c r="E35" s="683">
        <v>6958</v>
      </c>
      <c r="F35" s="684">
        <v>107013</v>
      </c>
      <c r="G35" s="690">
        <v>116</v>
      </c>
      <c r="H35" s="685">
        <v>4195</v>
      </c>
      <c r="I35" s="685">
        <v>3516</v>
      </c>
      <c r="J35" s="685">
        <v>7731</v>
      </c>
      <c r="K35" s="686">
        <v>108898</v>
      </c>
    </row>
    <row r="36" spans="2:11">
      <c r="B36" s="687">
        <v>114</v>
      </c>
      <c r="C36" s="664">
        <v>3129</v>
      </c>
      <c r="D36" s="664">
        <v>3982</v>
      </c>
      <c r="E36" s="664">
        <v>7134</v>
      </c>
      <c r="F36" s="665">
        <v>114147</v>
      </c>
      <c r="G36" s="689">
        <v>115</v>
      </c>
      <c r="H36" s="673">
        <v>3270</v>
      </c>
      <c r="I36" s="673">
        <v>3380</v>
      </c>
      <c r="J36" s="673">
        <v>6664</v>
      </c>
      <c r="K36" s="674">
        <v>115562</v>
      </c>
    </row>
    <row r="37" spans="2:11">
      <c r="B37" s="666">
        <v>113</v>
      </c>
      <c r="C37" s="667">
        <v>3914</v>
      </c>
      <c r="D37" s="667">
        <v>4855</v>
      </c>
      <c r="E37" s="667">
        <v>8792</v>
      </c>
      <c r="F37" s="668">
        <v>122939</v>
      </c>
      <c r="G37" s="669">
        <v>114</v>
      </c>
      <c r="H37" s="670">
        <v>3132</v>
      </c>
      <c r="I37" s="670">
        <v>2887</v>
      </c>
      <c r="J37" s="670">
        <v>6030</v>
      </c>
      <c r="K37" s="671">
        <v>121592</v>
      </c>
    </row>
    <row r="38" spans="2:11">
      <c r="B38" s="666">
        <v>112</v>
      </c>
      <c r="C38" s="667">
        <v>3250</v>
      </c>
      <c r="D38" s="667">
        <v>4205</v>
      </c>
      <c r="E38" s="667">
        <v>7480</v>
      </c>
      <c r="F38" s="668">
        <v>130419</v>
      </c>
      <c r="G38" s="669">
        <v>113</v>
      </c>
      <c r="H38" s="670">
        <v>3458</v>
      </c>
      <c r="I38" s="670">
        <v>3361</v>
      </c>
      <c r="J38" s="670">
        <v>6835</v>
      </c>
      <c r="K38" s="671">
        <v>128427</v>
      </c>
    </row>
    <row r="39" spans="2:11">
      <c r="B39" s="666">
        <v>111</v>
      </c>
      <c r="C39" s="667">
        <v>3249</v>
      </c>
      <c r="D39" s="667">
        <v>3961</v>
      </c>
      <c r="E39" s="667">
        <v>7221</v>
      </c>
      <c r="F39" s="668">
        <v>137640</v>
      </c>
      <c r="G39" s="669">
        <v>112</v>
      </c>
      <c r="H39" s="670">
        <v>3153</v>
      </c>
      <c r="I39" s="670">
        <v>3124</v>
      </c>
      <c r="J39" s="670">
        <v>6296</v>
      </c>
      <c r="K39" s="671">
        <v>134723</v>
      </c>
    </row>
    <row r="40" spans="2:11">
      <c r="B40" s="666">
        <v>110</v>
      </c>
      <c r="C40" s="667">
        <v>3228</v>
      </c>
      <c r="D40" s="667">
        <v>4082</v>
      </c>
      <c r="E40" s="667">
        <v>7330</v>
      </c>
      <c r="F40" s="668">
        <v>144970</v>
      </c>
      <c r="G40" s="669">
        <v>111</v>
      </c>
      <c r="H40" s="670">
        <v>3062</v>
      </c>
      <c r="I40" s="670">
        <v>3092</v>
      </c>
      <c r="J40" s="670">
        <v>6170</v>
      </c>
      <c r="K40" s="671">
        <v>140893</v>
      </c>
    </row>
    <row r="41" spans="2:11">
      <c r="B41" s="666">
        <v>109</v>
      </c>
      <c r="C41" s="667">
        <v>3272</v>
      </c>
      <c r="D41" s="667">
        <v>4075</v>
      </c>
      <c r="E41" s="667">
        <v>7360</v>
      </c>
      <c r="F41" s="668">
        <v>152330</v>
      </c>
      <c r="G41" s="669">
        <v>110</v>
      </c>
      <c r="H41" s="670">
        <v>3002</v>
      </c>
      <c r="I41" s="670">
        <v>3204</v>
      </c>
      <c r="J41" s="670">
        <v>6221</v>
      </c>
      <c r="K41" s="671">
        <v>147114</v>
      </c>
    </row>
    <row r="42" spans="2:11">
      <c r="B42" s="666">
        <v>108</v>
      </c>
      <c r="C42" s="667">
        <v>3271</v>
      </c>
      <c r="D42" s="667">
        <v>3995</v>
      </c>
      <c r="E42" s="667">
        <v>7285</v>
      </c>
      <c r="F42" s="668">
        <v>159615</v>
      </c>
      <c r="G42" s="669">
        <v>109</v>
      </c>
      <c r="H42" s="670">
        <v>3046</v>
      </c>
      <c r="I42" s="670">
        <v>3372</v>
      </c>
      <c r="J42" s="670">
        <v>6436</v>
      </c>
      <c r="K42" s="671">
        <v>153550</v>
      </c>
    </row>
    <row r="43" spans="2:11">
      <c r="B43" s="666">
        <v>107</v>
      </c>
      <c r="C43" s="667">
        <v>3283</v>
      </c>
      <c r="D43" s="667">
        <v>3919</v>
      </c>
      <c r="E43" s="667">
        <v>7218</v>
      </c>
      <c r="F43" s="668">
        <v>166833</v>
      </c>
      <c r="G43" s="669">
        <v>108</v>
      </c>
      <c r="H43" s="670">
        <v>2887</v>
      </c>
      <c r="I43" s="670">
        <v>2980</v>
      </c>
      <c r="J43" s="670">
        <v>5883</v>
      </c>
      <c r="K43" s="671">
        <v>159433</v>
      </c>
    </row>
    <row r="44" spans="2:11">
      <c r="B44" s="666">
        <v>106</v>
      </c>
      <c r="C44" s="667">
        <v>3270</v>
      </c>
      <c r="D44" s="667">
        <v>3896</v>
      </c>
      <c r="E44" s="667">
        <v>7183</v>
      </c>
      <c r="F44" s="668">
        <v>174016</v>
      </c>
      <c r="G44" s="669">
        <v>107</v>
      </c>
      <c r="H44" s="670">
        <v>2382</v>
      </c>
      <c r="I44" s="670">
        <v>2856</v>
      </c>
      <c r="J44" s="670">
        <v>5248</v>
      </c>
      <c r="K44" s="671">
        <v>164681</v>
      </c>
    </row>
    <row r="45" spans="2:11">
      <c r="B45" s="666">
        <v>105</v>
      </c>
      <c r="C45" s="667">
        <v>3128</v>
      </c>
      <c r="D45" s="667">
        <v>3748</v>
      </c>
      <c r="E45" s="667">
        <v>6890</v>
      </c>
      <c r="F45" s="668">
        <v>180906</v>
      </c>
      <c r="G45" s="669">
        <v>106</v>
      </c>
      <c r="H45" s="670">
        <v>2185</v>
      </c>
      <c r="I45" s="670">
        <v>2315</v>
      </c>
      <c r="J45" s="670">
        <v>4512</v>
      </c>
      <c r="K45" s="671">
        <v>169193</v>
      </c>
    </row>
    <row r="46" spans="2:11">
      <c r="B46" s="666">
        <v>104</v>
      </c>
      <c r="C46" s="667">
        <v>3192</v>
      </c>
      <c r="D46" s="667">
        <v>3781</v>
      </c>
      <c r="E46" s="667">
        <v>7000</v>
      </c>
      <c r="F46" s="668">
        <v>187906</v>
      </c>
      <c r="G46" s="669">
        <v>105</v>
      </c>
      <c r="H46" s="670">
        <v>3202</v>
      </c>
      <c r="I46" s="670">
        <v>3422</v>
      </c>
      <c r="J46" s="670">
        <v>6639</v>
      </c>
      <c r="K46" s="671">
        <v>175832</v>
      </c>
    </row>
    <row r="47" spans="2:11">
      <c r="B47" s="666">
        <v>103</v>
      </c>
      <c r="C47" s="667">
        <v>3159</v>
      </c>
      <c r="D47" s="667">
        <v>3748</v>
      </c>
      <c r="E47" s="667">
        <v>6930</v>
      </c>
      <c r="F47" s="668">
        <v>194836</v>
      </c>
      <c r="G47" s="669">
        <v>104</v>
      </c>
      <c r="H47" s="670">
        <v>2465</v>
      </c>
      <c r="I47" s="670">
        <v>2964</v>
      </c>
      <c r="J47" s="670">
        <v>5442</v>
      </c>
      <c r="K47" s="671">
        <v>181274</v>
      </c>
    </row>
    <row r="48" spans="2:11">
      <c r="B48" s="666">
        <v>102</v>
      </c>
      <c r="C48" s="667">
        <v>3181</v>
      </c>
      <c r="D48" s="667">
        <v>3715</v>
      </c>
      <c r="E48" s="667">
        <v>6909</v>
      </c>
      <c r="F48" s="668">
        <v>201745</v>
      </c>
      <c r="G48" s="669">
        <v>103</v>
      </c>
      <c r="H48" s="670">
        <v>2154</v>
      </c>
      <c r="I48" s="670">
        <v>2416</v>
      </c>
      <c r="J48" s="670">
        <v>4577</v>
      </c>
      <c r="K48" s="671">
        <v>185851</v>
      </c>
    </row>
    <row r="49" spans="2:11">
      <c r="B49" s="666">
        <v>101</v>
      </c>
      <c r="C49" s="667">
        <v>3108</v>
      </c>
      <c r="D49" s="667">
        <v>3489</v>
      </c>
      <c r="E49" s="667">
        <v>6616</v>
      </c>
      <c r="F49" s="668">
        <v>208361</v>
      </c>
      <c r="G49" s="669">
        <v>102</v>
      </c>
      <c r="H49" s="670">
        <v>2328</v>
      </c>
      <c r="I49" s="670">
        <v>2902</v>
      </c>
      <c r="J49" s="670">
        <v>5257</v>
      </c>
      <c r="K49" s="671">
        <v>191108</v>
      </c>
    </row>
    <row r="50" spans="2:11">
      <c r="B50" s="666">
        <v>100</v>
      </c>
      <c r="C50" s="667">
        <v>3003</v>
      </c>
      <c r="D50" s="667">
        <v>3577</v>
      </c>
      <c r="E50" s="667">
        <v>6602</v>
      </c>
      <c r="F50" s="668">
        <v>214963</v>
      </c>
      <c r="G50" s="669">
        <v>101</v>
      </c>
      <c r="H50" s="670">
        <v>2449</v>
      </c>
      <c r="I50" s="670">
        <v>2875</v>
      </c>
      <c r="J50" s="670">
        <v>5335</v>
      </c>
      <c r="K50" s="671">
        <v>196443</v>
      </c>
    </row>
    <row r="51" spans="2:11">
      <c r="B51" s="666">
        <v>99</v>
      </c>
      <c r="C51" s="667">
        <v>3019</v>
      </c>
      <c r="D51" s="667">
        <v>3328</v>
      </c>
      <c r="E51" s="667">
        <v>6357</v>
      </c>
      <c r="F51" s="668">
        <v>221320</v>
      </c>
      <c r="G51" s="669">
        <v>100</v>
      </c>
      <c r="H51" s="670">
        <v>2122</v>
      </c>
      <c r="I51" s="670">
        <v>2544</v>
      </c>
      <c r="J51" s="670">
        <v>4679</v>
      </c>
      <c r="K51" s="671">
        <v>201122</v>
      </c>
    </row>
    <row r="52" spans="2:11">
      <c r="B52" s="666">
        <v>98</v>
      </c>
      <c r="C52" s="667">
        <v>3039</v>
      </c>
      <c r="D52" s="667">
        <v>3316</v>
      </c>
      <c r="E52" s="667">
        <v>6382</v>
      </c>
      <c r="F52" s="668">
        <v>227702</v>
      </c>
      <c r="G52" s="669">
        <v>99</v>
      </c>
      <c r="H52" s="670">
        <v>1998</v>
      </c>
      <c r="I52" s="670">
        <v>2427</v>
      </c>
      <c r="J52" s="670">
        <v>4438</v>
      </c>
      <c r="K52" s="671">
        <v>205560</v>
      </c>
    </row>
    <row r="53" spans="2:11">
      <c r="B53" s="666">
        <v>97</v>
      </c>
      <c r="C53" s="667">
        <v>3009</v>
      </c>
      <c r="D53" s="667">
        <v>3234</v>
      </c>
      <c r="E53" s="667">
        <v>6265</v>
      </c>
      <c r="F53" s="668">
        <v>233967</v>
      </c>
      <c r="G53" s="669">
        <v>98</v>
      </c>
      <c r="H53" s="670">
        <v>1807</v>
      </c>
      <c r="I53" s="670">
        <v>2264</v>
      </c>
      <c r="J53" s="670">
        <v>4082</v>
      </c>
      <c r="K53" s="671">
        <v>209642</v>
      </c>
    </row>
    <row r="54" spans="2:11">
      <c r="B54" s="666">
        <v>96</v>
      </c>
      <c r="C54" s="667">
        <v>2929</v>
      </c>
      <c r="D54" s="667">
        <v>3262</v>
      </c>
      <c r="E54" s="667">
        <v>6210</v>
      </c>
      <c r="F54" s="668">
        <v>240177</v>
      </c>
      <c r="G54" s="669">
        <v>97</v>
      </c>
      <c r="H54" s="670">
        <v>2099</v>
      </c>
      <c r="I54" s="670">
        <v>2500</v>
      </c>
      <c r="J54" s="670">
        <v>4614</v>
      </c>
      <c r="K54" s="671">
        <v>214256</v>
      </c>
    </row>
    <row r="55" spans="2:11">
      <c r="B55" s="666">
        <v>95</v>
      </c>
      <c r="C55" s="667">
        <v>2902</v>
      </c>
      <c r="D55" s="667">
        <v>3037</v>
      </c>
      <c r="E55" s="667">
        <v>5954</v>
      </c>
      <c r="F55" s="668">
        <v>246131</v>
      </c>
      <c r="G55" s="669">
        <v>96</v>
      </c>
      <c r="H55" s="670">
        <v>1877</v>
      </c>
      <c r="I55" s="670">
        <v>2510</v>
      </c>
      <c r="J55" s="670">
        <v>4399</v>
      </c>
      <c r="K55" s="671">
        <v>218655</v>
      </c>
    </row>
    <row r="56" spans="2:11">
      <c r="B56" s="666">
        <v>94</v>
      </c>
      <c r="C56" s="667">
        <v>3061</v>
      </c>
      <c r="D56" s="667">
        <v>3260</v>
      </c>
      <c r="E56" s="667">
        <v>6336</v>
      </c>
      <c r="F56" s="668">
        <v>252467</v>
      </c>
      <c r="G56" s="669">
        <v>95</v>
      </c>
      <c r="H56" s="670">
        <v>1781</v>
      </c>
      <c r="I56" s="670">
        <v>2213</v>
      </c>
      <c r="J56" s="670">
        <v>4007</v>
      </c>
      <c r="K56" s="671">
        <v>222662</v>
      </c>
    </row>
    <row r="57" spans="2:11">
      <c r="B57" s="666">
        <v>93</v>
      </c>
      <c r="C57" s="667">
        <v>2798</v>
      </c>
      <c r="D57" s="667">
        <v>2982</v>
      </c>
      <c r="E57" s="667">
        <v>5797</v>
      </c>
      <c r="F57" s="668">
        <v>258264</v>
      </c>
      <c r="G57" s="669">
        <v>94</v>
      </c>
      <c r="H57" s="670">
        <v>1890</v>
      </c>
      <c r="I57" s="670">
        <v>2295</v>
      </c>
      <c r="J57" s="670">
        <v>4194</v>
      </c>
      <c r="K57" s="671">
        <v>226856</v>
      </c>
    </row>
    <row r="58" spans="2:11">
      <c r="B58" s="666">
        <v>92</v>
      </c>
      <c r="C58" s="667">
        <v>2790</v>
      </c>
      <c r="D58" s="667">
        <v>2861</v>
      </c>
      <c r="E58" s="667">
        <v>5667</v>
      </c>
      <c r="F58" s="668">
        <v>263931</v>
      </c>
      <c r="G58" s="669">
        <v>93</v>
      </c>
      <c r="H58" s="670">
        <v>1988</v>
      </c>
      <c r="I58" s="670">
        <v>2357</v>
      </c>
      <c r="J58" s="670">
        <v>4355</v>
      </c>
      <c r="K58" s="671">
        <v>231211</v>
      </c>
    </row>
    <row r="59" spans="2:11">
      <c r="B59" s="666">
        <v>91</v>
      </c>
      <c r="C59" s="667">
        <v>2696</v>
      </c>
      <c r="D59" s="667">
        <v>2782</v>
      </c>
      <c r="E59" s="667">
        <v>5495</v>
      </c>
      <c r="F59" s="668">
        <v>269426</v>
      </c>
      <c r="G59" s="669">
        <v>92</v>
      </c>
      <c r="H59" s="670">
        <v>1805</v>
      </c>
      <c r="I59" s="670">
        <v>2218</v>
      </c>
      <c r="J59" s="670">
        <v>4038</v>
      </c>
      <c r="K59" s="671">
        <v>235249</v>
      </c>
    </row>
    <row r="60" spans="2:11">
      <c r="B60" s="666">
        <v>90</v>
      </c>
      <c r="C60" s="667">
        <v>2564</v>
      </c>
      <c r="D60" s="667">
        <v>2680</v>
      </c>
      <c r="E60" s="667">
        <v>5257</v>
      </c>
      <c r="F60" s="668">
        <v>274683</v>
      </c>
      <c r="G60" s="669">
        <v>91</v>
      </c>
      <c r="H60" s="670">
        <v>1845</v>
      </c>
      <c r="I60" s="670">
        <v>2429</v>
      </c>
      <c r="J60" s="670">
        <v>4286</v>
      </c>
      <c r="K60" s="671">
        <v>239535</v>
      </c>
    </row>
    <row r="61" spans="2:11">
      <c r="B61" s="666">
        <v>89</v>
      </c>
      <c r="C61" s="667">
        <v>2603</v>
      </c>
      <c r="D61" s="667">
        <v>2595</v>
      </c>
      <c r="E61" s="667">
        <v>5216</v>
      </c>
      <c r="F61" s="668">
        <v>279899</v>
      </c>
      <c r="G61" s="669">
        <v>90</v>
      </c>
      <c r="H61" s="670">
        <v>1825</v>
      </c>
      <c r="I61" s="670">
        <v>2263</v>
      </c>
      <c r="J61" s="670">
        <v>4098</v>
      </c>
      <c r="K61" s="671">
        <v>243633</v>
      </c>
    </row>
    <row r="62" spans="2:11">
      <c r="B62" s="666">
        <v>88</v>
      </c>
      <c r="C62" s="667">
        <v>2630</v>
      </c>
      <c r="D62" s="667">
        <v>2502</v>
      </c>
      <c r="E62" s="667">
        <v>5148</v>
      </c>
      <c r="F62" s="668">
        <v>285047</v>
      </c>
      <c r="G62" s="669">
        <v>89</v>
      </c>
      <c r="H62" s="670">
        <v>1848</v>
      </c>
      <c r="I62" s="670">
        <v>2272</v>
      </c>
      <c r="J62" s="670">
        <v>4133</v>
      </c>
      <c r="K62" s="671">
        <v>247766</v>
      </c>
    </row>
    <row r="63" spans="2:11">
      <c r="B63" s="666">
        <v>87</v>
      </c>
      <c r="C63" s="667">
        <v>2599</v>
      </c>
      <c r="D63" s="667">
        <v>2408</v>
      </c>
      <c r="E63" s="667">
        <v>5022</v>
      </c>
      <c r="F63" s="668">
        <v>290069</v>
      </c>
      <c r="G63" s="669">
        <v>88</v>
      </c>
      <c r="H63" s="670">
        <v>1958</v>
      </c>
      <c r="I63" s="670">
        <v>2506</v>
      </c>
      <c r="J63" s="670">
        <v>4478</v>
      </c>
      <c r="K63" s="671">
        <v>252244</v>
      </c>
    </row>
    <row r="64" spans="2:11">
      <c r="B64" s="666">
        <v>86</v>
      </c>
      <c r="C64" s="667">
        <v>2407</v>
      </c>
      <c r="D64" s="667">
        <v>2362</v>
      </c>
      <c r="E64" s="667">
        <v>4788</v>
      </c>
      <c r="F64" s="668">
        <v>294857</v>
      </c>
      <c r="G64" s="669">
        <v>87</v>
      </c>
      <c r="H64" s="670">
        <v>1942</v>
      </c>
      <c r="I64" s="670">
        <v>2560</v>
      </c>
      <c r="J64" s="670">
        <v>4517</v>
      </c>
      <c r="K64" s="671">
        <v>256761</v>
      </c>
    </row>
    <row r="65" spans="2:11">
      <c r="B65" s="666">
        <v>85</v>
      </c>
      <c r="C65" s="667">
        <v>2480</v>
      </c>
      <c r="D65" s="667">
        <v>2342</v>
      </c>
      <c r="E65" s="667">
        <v>4835</v>
      </c>
      <c r="F65" s="668">
        <v>299692</v>
      </c>
      <c r="G65" s="669">
        <v>86</v>
      </c>
      <c r="H65" s="670">
        <v>2345</v>
      </c>
      <c r="I65" s="670">
        <v>2766</v>
      </c>
      <c r="J65" s="670">
        <v>5126</v>
      </c>
      <c r="K65" s="671">
        <v>261887</v>
      </c>
    </row>
    <row r="66" spans="2:11">
      <c r="B66" s="666">
        <v>84</v>
      </c>
      <c r="C66" s="667">
        <v>2414</v>
      </c>
      <c r="D66" s="667">
        <v>2191</v>
      </c>
      <c r="E66" s="667">
        <v>4623</v>
      </c>
      <c r="F66" s="668">
        <v>304315</v>
      </c>
      <c r="G66" s="669">
        <v>85</v>
      </c>
      <c r="H66" s="670">
        <v>2379</v>
      </c>
      <c r="I66" s="670">
        <v>3207</v>
      </c>
      <c r="J66" s="670">
        <v>5607</v>
      </c>
      <c r="K66" s="671">
        <v>267494</v>
      </c>
    </row>
    <row r="67" spans="2:11">
      <c r="B67" s="666">
        <v>83</v>
      </c>
      <c r="C67" s="667">
        <v>2298</v>
      </c>
      <c r="D67" s="667">
        <v>2195</v>
      </c>
      <c r="E67" s="667">
        <v>4512</v>
      </c>
      <c r="F67" s="668">
        <v>308827</v>
      </c>
      <c r="G67" s="669">
        <v>84</v>
      </c>
      <c r="H67" s="670">
        <v>2273</v>
      </c>
      <c r="I67" s="670">
        <v>2883</v>
      </c>
      <c r="J67" s="670">
        <v>5173</v>
      </c>
      <c r="K67" s="671">
        <v>272667</v>
      </c>
    </row>
    <row r="68" spans="2:11">
      <c r="B68" s="666">
        <v>82</v>
      </c>
      <c r="C68" s="667">
        <v>2250</v>
      </c>
      <c r="D68" s="667">
        <v>2091</v>
      </c>
      <c r="E68" s="667">
        <v>4353</v>
      </c>
      <c r="F68" s="668">
        <v>313180</v>
      </c>
      <c r="G68" s="669">
        <v>83</v>
      </c>
      <c r="H68" s="670">
        <v>2954</v>
      </c>
      <c r="I68" s="670">
        <v>3613</v>
      </c>
      <c r="J68" s="670">
        <v>6587</v>
      </c>
      <c r="K68" s="671">
        <v>279254</v>
      </c>
    </row>
    <row r="69" spans="2:11">
      <c r="B69" s="666">
        <v>81</v>
      </c>
      <c r="C69" s="667">
        <v>2194</v>
      </c>
      <c r="D69" s="667">
        <v>2007</v>
      </c>
      <c r="E69" s="667">
        <v>4217</v>
      </c>
      <c r="F69" s="668">
        <v>317397</v>
      </c>
      <c r="G69" s="669">
        <v>82</v>
      </c>
      <c r="H69" s="670">
        <v>3444</v>
      </c>
      <c r="I69" s="670">
        <v>4091</v>
      </c>
      <c r="J69" s="670">
        <v>7563</v>
      </c>
      <c r="K69" s="671">
        <v>286817</v>
      </c>
    </row>
    <row r="70" spans="2:11">
      <c r="B70" s="666">
        <v>80</v>
      </c>
      <c r="C70" s="667">
        <v>2166</v>
      </c>
      <c r="D70" s="667">
        <v>1941</v>
      </c>
      <c r="E70" s="667">
        <v>4118</v>
      </c>
      <c r="F70" s="668">
        <v>321515</v>
      </c>
      <c r="G70" s="669">
        <v>81</v>
      </c>
      <c r="H70" s="670">
        <v>3405</v>
      </c>
      <c r="I70" s="670">
        <v>4183</v>
      </c>
      <c r="J70" s="670">
        <v>7616</v>
      </c>
      <c r="K70" s="671">
        <v>294433</v>
      </c>
    </row>
    <row r="71" spans="2:11">
      <c r="B71" s="688">
        <v>79</v>
      </c>
      <c r="C71" s="683">
        <v>2204</v>
      </c>
      <c r="D71" s="683">
        <v>1866</v>
      </c>
      <c r="E71" s="683">
        <v>4092</v>
      </c>
      <c r="F71" s="684">
        <v>325607</v>
      </c>
      <c r="G71" s="690">
        <v>80</v>
      </c>
      <c r="H71" s="685">
        <v>3894</v>
      </c>
      <c r="I71" s="685">
        <v>4262</v>
      </c>
      <c r="J71" s="685">
        <v>8189</v>
      </c>
      <c r="K71" s="686">
        <v>302622</v>
      </c>
    </row>
    <row r="72" spans="2:11">
      <c r="B72" s="687">
        <v>78</v>
      </c>
      <c r="C72" s="664">
        <v>2253</v>
      </c>
      <c r="D72" s="664">
        <v>1849</v>
      </c>
      <c r="E72" s="664">
        <v>4124</v>
      </c>
      <c r="F72" s="665">
        <v>329731</v>
      </c>
      <c r="G72" s="689">
        <v>79</v>
      </c>
      <c r="H72" s="673">
        <v>4451</v>
      </c>
      <c r="I72" s="673">
        <v>5674</v>
      </c>
      <c r="J72" s="673">
        <v>10162</v>
      </c>
      <c r="K72" s="674">
        <v>312784</v>
      </c>
    </row>
    <row r="73" spans="2:11">
      <c r="B73" s="666">
        <v>77</v>
      </c>
      <c r="C73" s="667">
        <v>2241</v>
      </c>
      <c r="D73" s="667">
        <v>1744</v>
      </c>
      <c r="E73" s="667">
        <v>4006</v>
      </c>
      <c r="F73" s="668">
        <v>333737</v>
      </c>
      <c r="G73" s="669">
        <v>78</v>
      </c>
      <c r="H73" s="670">
        <v>11043</v>
      </c>
      <c r="I73" s="670">
        <v>9206</v>
      </c>
      <c r="J73" s="670">
        <v>20341</v>
      </c>
      <c r="K73" s="671">
        <v>333125</v>
      </c>
    </row>
    <row r="74" spans="2:11">
      <c r="B74" s="666">
        <v>76</v>
      </c>
      <c r="C74" s="667">
        <v>2134</v>
      </c>
      <c r="D74" s="667">
        <v>1782</v>
      </c>
      <c r="E74" s="667">
        <v>3933</v>
      </c>
      <c r="F74" s="668">
        <v>337670</v>
      </c>
      <c r="G74" s="669">
        <v>77</v>
      </c>
      <c r="H74" s="670">
        <v>3017</v>
      </c>
      <c r="I74" s="670">
        <v>3978</v>
      </c>
      <c r="J74" s="670">
        <v>7031</v>
      </c>
      <c r="K74" s="671">
        <v>340156</v>
      </c>
    </row>
    <row r="75" spans="2:11">
      <c r="B75" s="666">
        <v>75</v>
      </c>
      <c r="C75" s="667">
        <v>2361</v>
      </c>
      <c r="D75" s="667">
        <v>1783</v>
      </c>
      <c r="E75" s="667">
        <v>4158</v>
      </c>
      <c r="F75" s="668">
        <v>341828</v>
      </c>
      <c r="G75" s="669">
        <v>76</v>
      </c>
      <c r="H75" s="670">
        <v>3194</v>
      </c>
      <c r="I75" s="670">
        <v>4015</v>
      </c>
      <c r="J75" s="670">
        <v>7234</v>
      </c>
      <c r="K75" s="671">
        <v>347390</v>
      </c>
    </row>
    <row r="76" spans="2:11">
      <c r="B76" s="666">
        <v>74</v>
      </c>
      <c r="C76" s="667">
        <v>2408</v>
      </c>
      <c r="D76" s="667">
        <v>1705</v>
      </c>
      <c r="E76" s="667">
        <v>4128</v>
      </c>
      <c r="F76" s="668">
        <v>345956</v>
      </c>
      <c r="G76" s="669">
        <v>75</v>
      </c>
      <c r="H76" s="670">
        <v>5372</v>
      </c>
      <c r="I76" s="670">
        <v>6413</v>
      </c>
      <c r="J76" s="670">
        <v>11837</v>
      </c>
      <c r="K76" s="671">
        <v>359227</v>
      </c>
    </row>
    <row r="77" spans="2:11">
      <c r="B77" s="666">
        <v>73</v>
      </c>
      <c r="C77" s="667">
        <v>2343</v>
      </c>
      <c r="D77" s="667">
        <v>1608</v>
      </c>
      <c r="E77" s="667">
        <v>3961</v>
      </c>
      <c r="F77" s="668">
        <v>349917</v>
      </c>
      <c r="G77" s="669">
        <v>74</v>
      </c>
      <c r="H77" s="670">
        <v>2764</v>
      </c>
      <c r="I77" s="670">
        <v>3533</v>
      </c>
      <c r="J77" s="670">
        <v>6321</v>
      </c>
      <c r="K77" s="671">
        <v>365548</v>
      </c>
    </row>
    <row r="78" spans="2:11">
      <c r="B78" s="666">
        <v>72</v>
      </c>
      <c r="C78" s="667">
        <v>2242</v>
      </c>
      <c r="D78" s="667">
        <v>1607</v>
      </c>
      <c r="E78" s="667">
        <v>3867</v>
      </c>
      <c r="F78" s="668">
        <v>353784</v>
      </c>
      <c r="G78" s="669">
        <v>73</v>
      </c>
      <c r="H78" s="670">
        <v>2604</v>
      </c>
      <c r="I78" s="670">
        <v>3208</v>
      </c>
      <c r="J78" s="670">
        <v>5840</v>
      </c>
      <c r="K78" s="671">
        <v>371388</v>
      </c>
    </row>
    <row r="79" spans="2:11">
      <c r="B79" s="666">
        <v>71</v>
      </c>
      <c r="C79" s="667">
        <v>2731</v>
      </c>
      <c r="D79" s="667">
        <v>1730</v>
      </c>
      <c r="E79" s="667">
        <v>4479</v>
      </c>
      <c r="F79" s="668">
        <v>358263</v>
      </c>
      <c r="G79" s="669">
        <v>72</v>
      </c>
      <c r="H79" s="670">
        <v>4242</v>
      </c>
      <c r="I79" s="670">
        <v>5099</v>
      </c>
      <c r="J79" s="670">
        <v>9374</v>
      </c>
      <c r="K79" s="671">
        <v>380762</v>
      </c>
    </row>
    <row r="80" spans="2:11">
      <c r="B80" s="666">
        <v>70</v>
      </c>
      <c r="C80" s="667">
        <v>2244</v>
      </c>
      <c r="D80" s="667">
        <v>1451</v>
      </c>
      <c r="E80" s="667">
        <v>3711</v>
      </c>
      <c r="F80" s="668">
        <v>361974</v>
      </c>
      <c r="G80" s="669">
        <v>71</v>
      </c>
      <c r="H80" s="670">
        <v>2291</v>
      </c>
      <c r="I80" s="670">
        <v>2613</v>
      </c>
      <c r="J80" s="670">
        <v>4923</v>
      </c>
      <c r="K80" s="671">
        <v>385685</v>
      </c>
    </row>
    <row r="81" spans="2:11">
      <c r="B81" s="666">
        <v>69</v>
      </c>
      <c r="C81" s="667">
        <v>2654</v>
      </c>
      <c r="D81" s="667">
        <v>1604</v>
      </c>
      <c r="E81" s="667">
        <v>4286</v>
      </c>
      <c r="F81" s="668">
        <v>366260</v>
      </c>
      <c r="G81" s="669">
        <v>70</v>
      </c>
      <c r="H81" s="670">
        <v>1046</v>
      </c>
      <c r="I81" s="670">
        <v>1332</v>
      </c>
      <c r="J81" s="670">
        <v>2388</v>
      </c>
      <c r="K81" s="671">
        <v>388073</v>
      </c>
    </row>
    <row r="82" spans="2:11">
      <c r="B82" s="666">
        <v>68</v>
      </c>
      <c r="C82" s="667">
        <v>4003</v>
      </c>
      <c r="D82" s="667">
        <v>1928</v>
      </c>
      <c r="E82" s="667">
        <v>5967</v>
      </c>
      <c r="F82" s="668">
        <v>372227</v>
      </c>
      <c r="G82" s="669">
        <v>69</v>
      </c>
      <c r="H82" s="670">
        <v>910</v>
      </c>
      <c r="I82" s="670">
        <v>1224</v>
      </c>
      <c r="J82" s="670">
        <v>2145</v>
      </c>
      <c r="K82" s="671">
        <v>390218</v>
      </c>
    </row>
    <row r="83" spans="2:11">
      <c r="B83" s="666">
        <v>67</v>
      </c>
      <c r="C83" s="667">
        <v>2023</v>
      </c>
      <c r="D83" s="667">
        <v>1154</v>
      </c>
      <c r="E83" s="667">
        <v>3189</v>
      </c>
      <c r="F83" s="668">
        <v>375416</v>
      </c>
      <c r="G83" s="669">
        <v>68</v>
      </c>
      <c r="H83" s="670">
        <v>530</v>
      </c>
      <c r="I83" s="670">
        <v>690</v>
      </c>
      <c r="J83" s="670">
        <v>1226</v>
      </c>
      <c r="K83" s="671">
        <v>391444</v>
      </c>
    </row>
    <row r="84" spans="2:11">
      <c r="B84" s="666">
        <v>66</v>
      </c>
      <c r="C84" s="667">
        <v>6288</v>
      </c>
      <c r="D84" s="667">
        <v>2814</v>
      </c>
      <c r="E84" s="667">
        <v>9169</v>
      </c>
      <c r="F84" s="668">
        <v>384585</v>
      </c>
      <c r="G84" s="669">
        <v>67</v>
      </c>
      <c r="H84" s="670">
        <v>599</v>
      </c>
      <c r="I84" s="670">
        <v>549</v>
      </c>
      <c r="J84" s="670">
        <v>1160</v>
      </c>
      <c r="K84" s="671">
        <v>392604</v>
      </c>
    </row>
    <row r="85" spans="2:11">
      <c r="B85" s="666">
        <v>65</v>
      </c>
      <c r="C85" s="667">
        <v>1479</v>
      </c>
      <c r="D85" s="667">
        <v>850</v>
      </c>
      <c r="E85" s="667">
        <v>2341</v>
      </c>
      <c r="F85" s="668">
        <v>386926</v>
      </c>
      <c r="G85" s="669">
        <v>66</v>
      </c>
      <c r="H85" s="670">
        <v>193</v>
      </c>
      <c r="I85" s="670">
        <v>174</v>
      </c>
      <c r="J85" s="670">
        <v>368</v>
      </c>
      <c r="K85" s="671">
        <v>392972</v>
      </c>
    </row>
    <row r="86" spans="2:11">
      <c r="B86" s="666">
        <v>64</v>
      </c>
      <c r="C86" s="667">
        <v>1844</v>
      </c>
      <c r="D86" s="667">
        <v>945</v>
      </c>
      <c r="E86" s="667">
        <v>2811</v>
      </c>
      <c r="F86" s="668">
        <v>389737</v>
      </c>
      <c r="G86" s="669">
        <v>65</v>
      </c>
      <c r="H86" s="670">
        <v>649</v>
      </c>
      <c r="I86" s="670">
        <v>443</v>
      </c>
      <c r="J86" s="670">
        <v>1102</v>
      </c>
      <c r="K86" s="671">
        <v>394074</v>
      </c>
    </row>
    <row r="87" spans="2:11">
      <c r="B87" s="666">
        <v>63</v>
      </c>
      <c r="C87" s="667">
        <v>1070</v>
      </c>
      <c r="D87" s="667">
        <v>659</v>
      </c>
      <c r="E87" s="667">
        <v>1735</v>
      </c>
      <c r="F87" s="668">
        <v>391472</v>
      </c>
      <c r="G87" s="669"/>
      <c r="H87" s="670"/>
      <c r="I87" s="670"/>
      <c r="J87" s="670"/>
      <c r="K87" s="671"/>
    </row>
    <row r="88" spans="2:11">
      <c r="B88" s="669">
        <v>62</v>
      </c>
      <c r="C88" s="670">
        <v>894</v>
      </c>
      <c r="D88" s="670">
        <v>533</v>
      </c>
      <c r="E88" s="670">
        <v>1432</v>
      </c>
      <c r="F88" s="671">
        <v>392904</v>
      </c>
      <c r="G88" s="669"/>
      <c r="H88" s="670"/>
      <c r="I88" s="670"/>
      <c r="J88" s="670"/>
      <c r="K88" s="671"/>
    </row>
    <row r="89" spans="2:11">
      <c r="B89" s="666">
        <v>61</v>
      </c>
      <c r="C89" s="667">
        <v>744</v>
      </c>
      <c r="D89" s="667">
        <v>405</v>
      </c>
      <c r="E89" s="667">
        <v>1155</v>
      </c>
      <c r="F89" s="672">
        <v>394059</v>
      </c>
      <c r="G89" s="680"/>
      <c r="H89" s="670"/>
      <c r="I89" s="670"/>
      <c r="J89" s="670"/>
      <c r="K89" s="681"/>
    </row>
    <row r="90" spans="2:11">
      <c r="B90" s="666">
        <v>60</v>
      </c>
      <c r="C90" s="667">
        <v>502</v>
      </c>
      <c r="D90" s="667">
        <v>278</v>
      </c>
      <c r="E90" s="667">
        <v>785</v>
      </c>
      <c r="F90" s="672">
        <v>394844</v>
      </c>
      <c r="G90" s="680"/>
      <c r="H90" s="670"/>
      <c r="I90" s="670"/>
      <c r="J90" s="670"/>
      <c r="K90" s="681"/>
    </row>
    <row r="91" spans="2:11">
      <c r="B91" s="666">
        <v>59</v>
      </c>
      <c r="C91" s="667">
        <v>445</v>
      </c>
      <c r="D91" s="667">
        <v>236</v>
      </c>
      <c r="E91" s="667">
        <v>683</v>
      </c>
      <c r="F91" s="672">
        <v>395527</v>
      </c>
      <c r="G91" s="680"/>
      <c r="H91" s="670"/>
      <c r="I91" s="670"/>
      <c r="J91" s="670"/>
      <c r="K91" s="681"/>
    </row>
    <row r="92" spans="2:11">
      <c r="B92" s="666">
        <v>58</v>
      </c>
      <c r="C92" s="667">
        <v>309</v>
      </c>
      <c r="D92" s="667">
        <v>122</v>
      </c>
      <c r="E92" s="667">
        <v>431</v>
      </c>
      <c r="F92" s="672">
        <v>395958</v>
      </c>
      <c r="G92" s="680"/>
      <c r="H92" s="670"/>
      <c r="I92" s="670"/>
      <c r="J92" s="670"/>
      <c r="K92" s="681"/>
    </row>
    <row r="93" spans="2:11">
      <c r="B93" s="666">
        <v>57</v>
      </c>
      <c r="C93" s="667">
        <v>223</v>
      </c>
      <c r="D93" s="667">
        <v>98</v>
      </c>
      <c r="E93" s="667">
        <v>322</v>
      </c>
      <c r="F93" s="672">
        <v>396280</v>
      </c>
      <c r="G93" s="680"/>
      <c r="H93" s="670"/>
      <c r="I93" s="670"/>
      <c r="J93" s="670"/>
      <c r="K93" s="681"/>
    </row>
    <row r="94" spans="2:11">
      <c r="B94" s="679">
        <v>56</v>
      </c>
      <c r="C94" s="667">
        <v>124</v>
      </c>
      <c r="D94" s="667">
        <v>72</v>
      </c>
      <c r="E94" s="667">
        <v>197</v>
      </c>
      <c r="F94" s="672">
        <v>396477</v>
      </c>
      <c r="G94" s="680"/>
      <c r="H94" s="670"/>
      <c r="I94" s="670"/>
      <c r="J94" s="670"/>
      <c r="K94" s="681"/>
    </row>
    <row r="95" spans="2:11">
      <c r="B95" s="679">
        <v>55</v>
      </c>
      <c r="C95" s="667">
        <v>103</v>
      </c>
      <c r="D95" s="667">
        <v>53</v>
      </c>
      <c r="E95" s="667">
        <v>156</v>
      </c>
      <c r="F95" s="672">
        <v>396633</v>
      </c>
      <c r="G95" s="680"/>
      <c r="H95" s="670"/>
      <c r="I95" s="670"/>
      <c r="J95" s="670"/>
      <c r="K95" s="681"/>
    </row>
    <row r="96" spans="2:11">
      <c r="B96" s="679">
        <v>54</v>
      </c>
      <c r="C96" s="667">
        <v>90</v>
      </c>
      <c r="D96" s="667">
        <v>44</v>
      </c>
      <c r="E96" s="667">
        <v>135</v>
      </c>
      <c r="F96" s="672">
        <v>396768</v>
      </c>
      <c r="G96" s="680"/>
      <c r="H96" s="670"/>
      <c r="I96" s="670"/>
      <c r="J96" s="670"/>
      <c r="K96" s="681"/>
    </row>
    <row r="97" spans="2:11">
      <c r="B97" s="666">
        <v>53</v>
      </c>
      <c r="C97" s="667">
        <v>44</v>
      </c>
      <c r="D97" s="667">
        <v>22</v>
      </c>
      <c r="E97" s="667">
        <v>66</v>
      </c>
      <c r="F97" s="668">
        <v>396834</v>
      </c>
      <c r="G97" s="680"/>
      <c r="H97" s="670"/>
      <c r="I97" s="670"/>
      <c r="J97" s="670"/>
      <c r="K97" s="681"/>
    </row>
    <row r="98" spans="2:11">
      <c r="B98" s="669">
        <v>52</v>
      </c>
      <c r="C98" s="670">
        <v>66</v>
      </c>
      <c r="D98" s="670">
        <v>30</v>
      </c>
      <c r="E98" s="670">
        <v>96</v>
      </c>
      <c r="F98" s="671">
        <v>396930</v>
      </c>
      <c r="G98" s="680"/>
      <c r="H98" s="670"/>
      <c r="I98" s="670"/>
      <c r="J98" s="670"/>
      <c r="K98" s="681"/>
    </row>
    <row r="99" spans="2:11">
      <c r="B99" s="679">
        <v>51</v>
      </c>
      <c r="C99" s="667">
        <v>15</v>
      </c>
      <c r="D99" s="667">
        <v>12</v>
      </c>
      <c r="E99" s="667">
        <v>27</v>
      </c>
      <c r="F99" s="672">
        <v>396957</v>
      </c>
      <c r="G99" s="680"/>
      <c r="H99" s="670"/>
      <c r="I99" s="670"/>
      <c r="J99" s="670"/>
      <c r="K99" s="681"/>
    </row>
    <row r="100" spans="2:11">
      <c r="B100" s="679">
        <v>50</v>
      </c>
      <c r="C100" s="667">
        <v>213</v>
      </c>
      <c r="D100" s="667">
        <v>69</v>
      </c>
      <c r="E100" s="667">
        <v>284</v>
      </c>
      <c r="F100" s="672">
        <v>397241</v>
      </c>
      <c r="G100" s="680"/>
      <c r="H100" s="670"/>
      <c r="I100" s="670"/>
      <c r="J100" s="670"/>
      <c r="K100" s="681"/>
    </row>
    <row r="101" spans="2:11">
      <c r="B101" s="679">
        <v>49</v>
      </c>
      <c r="C101" s="667">
        <v>2</v>
      </c>
      <c r="D101" s="667">
        <v>5</v>
      </c>
      <c r="E101" s="667">
        <v>7</v>
      </c>
      <c r="F101" s="672">
        <v>397248</v>
      </c>
      <c r="G101" s="680"/>
      <c r="H101" s="670"/>
      <c r="I101" s="670"/>
      <c r="J101" s="670"/>
      <c r="K101" s="681"/>
    </row>
    <row r="102" spans="2:11">
      <c r="B102" s="679">
        <v>48</v>
      </c>
      <c r="C102" s="667">
        <v>495</v>
      </c>
      <c r="D102" s="667">
        <v>180</v>
      </c>
      <c r="E102" s="667">
        <v>683</v>
      </c>
      <c r="F102" s="672">
        <v>397931</v>
      </c>
      <c r="G102" s="680"/>
      <c r="H102" s="670"/>
      <c r="I102" s="670"/>
      <c r="J102" s="670"/>
      <c r="K102" s="681"/>
    </row>
  </sheetData>
  <mergeCells count="2">
    <mergeCell ref="B3:F3"/>
    <mergeCell ref="G3:K3"/>
  </mergeCells>
  <phoneticPr fontId="1" type="noConversion"/>
  <pageMargins left="0.7" right="0.7" top="0.75" bottom="0.75" header="0.3" footer="0.3"/>
  <pageSetup paperSize="9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449F0-7DDB-49FB-9703-0B57D4E6D635}">
  <sheetPr>
    <tabColor rgb="FF00B0F0"/>
  </sheetPr>
  <dimension ref="A1:S89"/>
  <sheetViews>
    <sheetView zoomScaleNormal="100" workbookViewId="0">
      <selection activeCell="E11" sqref="E11"/>
    </sheetView>
  </sheetViews>
  <sheetFormatPr defaultRowHeight="17"/>
  <cols>
    <col min="2" max="2" width="17" style="5" customWidth="1"/>
    <col min="3" max="3" width="19.58203125" style="5" customWidth="1"/>
    <col min="4" max="4" width="10.08203125" style="5" customWidth="1"/>
    <col min="5" max="5" width="10.08203125" customWidth="1"/>
    <col min="7" max="7" width="12.33203125" customWidth="1"/>
    <col min="8" max="11" width="16.25" customWidth="1"/>
    <col min="13" max="14" width="8.58203125" style="130"/>
    <col min="15" max="18" width="7.83203125" hidden="1" customWidth="1"/>
    <col min="19" max="19" width="8.58203125" customWidth="1"/>
  </cols>
  <sheetData>
    <row r="1" spans="1:18" ht="17.5" thickBot="1">
      <c r="A1" s="4"/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129"/>
      <c r="O1">
        <v>0</v>
      </c>
      <c r="P1">
        <v>0</v>
      </c>
      <c r="Q1">
        <v>0</v>
      </c>
      <c r="R1">
        <v>0</v>
      </c>
    </row>
    <row r="2" spans="1:18" ht="21" customHeight="1">
      <c r="A2" s="4"/>
      <c r="B2" s="101" t="s">
        <v>6</v>
      </c>
      <c r="C2" s="546" t="s">
        <v>7</v>
      </c>
      <c r="D2" s="546"/>
      <c r="E2" s="547"/>
      <c r="F2" s="4"/>
      <c r="G2" s="4"/>
      <c r="H2" s="4"/>
      <c r="I2" s="4"/>
      <c r="J2" s="4"/>
      <c r="K2" s="4"/>
      <c r="L2" s="129"/>
      <c r="N2"/>
      <c r="O2">
        <v>2</v>
      </c>
      <c r="P2">
        <v>2</v>
      </c>
      <c r="Q2">
        <v>2</v>
      </c>
      <c r="R2">
        <v>2</v>
      </c>
    </row>
    <row r="3" spans="1:18" ht="21" customHeight="1" thickBot="1">
      <c r="A3" s="4"/>
      <c r="B3" s="102" t="s">
        <v>8</v>
      </c>
      <c r="C3" s="548" t="s">
        <v>9</v>
      </c>
      <c r="D3" s="548"/>
      <c r="E3" s="549"/>
      <c r="F3" s="4"/>
      <c r="G3" s="4"/>
      <c r="H3" s="4"/>
      <c r="I3" s="4"/>
      <c r="J3" s="4"/>
      <c r="K3" s="4"/>
      <c r="L3" s="4"/>
      <c r="M3" s="129"/>
      <c r="O3">
        <v>3</v>
      </c>
      <c r="P3">
        <v>3</v>
      </c>
      <c r="Q3">
        <v>3</v>
      </c>
      <c r="R3">
        <v>3</v>
      </c>
    </row>
    <row r="4" spans="1:18" ht="17.5" thickBot="1">
      <c r="A4" s="4"/>
      <c r="B4" s="3"/>
      <c r="C4" s="3"/>
      <c r="D4" s="3"/>
      <c r="E4" s="4"/>
      <c r="F4" s="4"/>
      <c r="G4" s="4"/>
      <c r="H4" s="4"/>
      <c r="I4" s="103"/>
      <c r="J4" s="4"/>
      <c r="K4" s="4"/>
      <c r="L4" s="4"/>
      <c r="M4" s="129"/>
      <c r="O4">
        <v>4</v>
      </c>
      <c r="P4">
        <v>4</v>
      </c>
      <c r="Q4">
        <v>4</v>
      </c>
      <c r="R4">
        <v>4</v>
      </c>
    </row>
    <row r="5" spans="1:18" ht="21" customHeight="1">
      <c r="A5" s="4"/>
      <c r="B5" s="517" t="s">
        <v>10</v>
      </c>
      <c r="C5" s="518"/>
      <c r="D5" s="518"/>
      <c r="E5" s="519"/>
      <c r="F5" s="4"/>
      <c r="G5" s="530" t="s">
        <v>11</v>
      </c>
      <c r="H5" s="531"/>
      <c r="I5" s="532"/>
      <c r="J5" s="4"/>
      <c r="K5" s="4"/>
      <c r="L5" s="4"/>
      <c r="M5" s="129"/>
      <c r="O5">
        <v>5</v>
      </c>
      <c r="P5">
        <v>5</v>
      </c>
      <c r="Q5">
        <v>5</v>
      </c>
      <c r="R5">
        <v>5</v>
      </c>
    </row>
    <row r="6" spans="1:18" ht="21" customHeight="1" thickBot="1">
      <c r="A6" s="4"/>
      <c r="B6" s="520"/>
      <c r="C6" s="521"/>
      <c r="D6" s="521"/>
      <c r="E6" s="522"/>
      <c r="F6" s="4"/>
      <c r="G6" s="533"/>
      <c r="H6" s="534"/>
      <c r="I6" s="535"/>
      <c r="J6" s="4"/>
      <c r="K6" s="4"/>
      <c r="L6" s="4"/>
      <c r="M6" s="129"/>
      <c r="O6">
        <v>6</v>
      </c>
      <c r="P6">
        <v>6</v>
      </c>
      <c r="Q6">
        <v>6</v>
      </c>
      <c r="R6">
        <v>6</v>
      </c>
    </row>
    <row r="7" spans="1:18" ht="21" customHeight="1" thickBot="1">
      <c r="A7" s="4"/>
      <c r="B7" s="164" t="s">
        <v>12</v>
      </c>
      <c r="C7" s="165" t="s">
        <v>13</v>
      </c>
      <c r="D7" s="526" t="s">
        <v>14</v>
      </c>
      <c r="E7" s="527"/>
      <c r="F7" s="153"/>
      <c r="G7" s="164" t="s">
        <v>12</v>
      </c>
      <c r="H7" s="165" t="s">
        <v>15</v>
      </c>
      <c r="I7" s="166" t="s">
        <v>14</v>
      </c>
      <c r="J7" s="4"/>
      <c r="K7" s="4"/>
      <c r="L7" s="4"/>
      <c r="M7" s="129"/>
      <c r="O7">
        <v>7</v>
      </c>
      <c r="P7">
        <v>7</v>
      </c>
      <c r="Q7">
        <v>7</v>
      </c>
      <c r="R7">
        <v>7</v>
      </c>
    </row>
    <row r="8" spans="1:18" ht="21" customHeight="1">
      <c r="A8" s="4"/>
      <c r="B8" s="167" t="s">
        <v>16</v>
      </c>
      <c r="C8" s="168">
        <v>73</v>
      </c>
      <c r="D8" s="528">
        <v>22</v>
      </c>
      <c r="E8" s="529"/>
      <c r="F8" s="153"/>
      <c r="G8" s="167" t="s">
        <v>16</v>
      </c>
      <c r="H8" s="168">
        <v>125</v>
      </c>
      <c r="I8" s="169">
        <v>22</v>
      </c>
      <c r="J8" s="4"/>
      <c r="K8" s="4"/>
      <c r="L8" s="4"/>
      <c r="M8" s="129"/>
      <c r="O8">
        <v>8</v>
      </c>
      <c r="P8">
        <v>8</v>
      </c>
      <c r="Q8">
        <v>8</v>
      </c>
      <c r="R8">
        <v>8</v>
      </c>
    </row>
    <row r="9" spans="1:18" ht="21" customHeight="1" thickBot="1">
      <c r="A9" s="4"/>
      <c r="B9" s="170" t="s">
        <v>17</v>
      </c>
      <c r="C9" s="171">
        <v>56</v>
      </c>
      <c r="D9" s="550">
        <v>24</v>
      </c>
      <c r="E9" s="551"/>
      <c r="F9" s="153"/>
      <c r="G9" s="170" t="s">
        <v>17</v>
      </c>
      <c r="H9" s="171">
        <v>124</v>
      </c>
      <c r="I9" s="172">
        <v>15</v>
      </c>
      <c r="J9" s="4"/>
      <c r="K9" s="4"/>
      <c r="L9" s="4"/>
      <c r="M9" s="129"/>
      <c r="O9">
        <v>9</v>
      </c>
      <c r="P9">
        <v>9</v>
      </c>
      <c r="Q9">
        <v>9</v>
      </c>
      <c r="R9">
        <v>9</v>
      </c>
    </row>
    <row r="10" spans="1:18" ht="21" customHeight="1" thickBot="1">
      <c r="A10" s="4"/>
      <c r="B10" s="523" t="s">
        <v>18</v>
      </c>
      <c r="C10" s="524"/>
      <c r="D10" s="524"/>
      <c r="E10" s="525"/>
      <c r="F10" s="153"/>
      <c r="G10" s="536" t="s">
        <v>19</v>
      </c>
      <c r="H10" s="537"/>
      <c r="I10" s="538"/>
      <c r="J10" s="4"/>
      <c r="K10" s="4"/>
      <c r="L10" s="4"/>
      <c r="M10" s="129"/>
      <c r="O10">
        <v>10</v>
      </c>
      <c r="P10">
        <v>10</v>
      </c>
      <c r="Q10">
        <v>10</v>
      </c>
      <c r="R10">
        <v>10</v>
      </c>
    </row>
    <row r="11" spans="1:18" ht="21" customHeight="1">
      <c r="A11" s="4"/>
      <c r="B11" s="164" t="s">
        <v>20</v>
      </c>
      <c r="C11" s="165" t="s">
        <v>15</v>
      </c>
      <c r="D11" s="165" t="s">
        <v>21</v>
      </c>
      <c r="E11" s="166" t="s">
        <v>22</v>
      </c>
      <c r="F11" s="153"/>
      <c r="G11" s="164" t="s">
        <v>20</v>
      </c>
      <c r="H11" s="526" t="s">
        <v>23</v>
      </c>
      <c r="I11" s="527"/>
      <c r="J11" s="4"/>
      <c r="K11" s="4"/>
      <c r="L11" s="4"/>
      <c r="M11" s="129"/>
      <c r="O11">
        <v>11</v>
      </c>
      <c r="P11">
        <v>11</v>
      </c>
      <c r="Q11">
        <v>11</v>
      </c>
      <c r="R11">
        <v>11</v>
      </c>
    </row>
    <row r="12" spans="1:18" ht="21" customHeight="1">
      <c r="A12" s="4"/>
      <c r="B12" s="167" t="s">
        <v>24</v>
      </c>
      <c r="C12" s="146">
        <f>ROUND($C$8*$C$21+$D$8*$C$22+$C$24,0)</f>
        <v>128</v>
      </c>
      <c r="D12" s="473">
        <f>VLOOKUP($C12, '국어 백분위 표'!$B$6:$D$117, 3, FALSE)</f>
        <v>92.897386732875802</v>
      </c>
      <c r="E12" s="147">
        <f>VLOOKUP($C12, '국어 백분위 표'!$B$6:$D$117, 2, FALSE)</f>
        <v>2</v>
      </c>
      <c r="F12" s="153"/>
      <c r="G12" s="167" t="s">
        <v>24</v>
      </c>
      <c r="H12" s="543">
        <f>IF(AND($M$36="불가능", $N$36="불가능"), "가능한 케이스 없음", IF(OR(M36="불가능", N36="불가능"), MIN(M36, N36), IF(M36=N36, M36, M36&amp;" 또는 "&amp;N36)))</f>
        <v>92</v>
      </c>
      <c r="I12" s="544"/>
      <c r="J12" s="4"/>
      <c r="K12" s="4"/>
      <c r="L12" s="4"/>
      <c r="M12" s="129"/>
      <c r="O12">
        <v>12</v>
      </c>
      <c r="P12">
        <v>12</v>
      </c>
      <c r="Q12">
        <v>12</v>
      </c>
      <c r="R12">
        <v>12</v>
      </c>
    </row>
    <row r="13" spans="1:18" ht="21" customHeight="1">
      <c r="A13" s="4"/>
      <c r="B13" s="167" t="s">
        <v>25</v>
      </c>
      <c r="C13" s="146">
        <f>ROUND($C$8*$C$21+$D$8*$C$23+$C$25,0)</f>
        <v>131</v>
      </c>
      <c r="D13" s="473">
        <f>VLOOKUP($C13, '국어 백분위 표'!$B$6:$D$117, 3, FALSE)</f>
        <v>95.538673790179701</v>
      </c>
      <c r="E13" s="147">
        <f>VLOOKUP($C13, '국어 백분위 표'!$B$6:$D$117, 2, FALSE)</f>
        <v>2</v>
      </c>
      <c r="F13" s="153"/>
      <c r="G13" s="167" t="s">
        <v>25</v>
      </c>
      <c r="H13" s="541">
        <f>IF(AND(M37="불가능", N37="불가능"), "가능한 케이스 없음", IF(OR(M37="불가능", N37="불가능"), MIN(M37, N37), IF(M37=N37, M37, M37&amp;" 또는 "&amp;N37)))</f>
        <v>88</v>
      </c>
      <c r="I13" s="542"/>
      <c r="J13" s="4"/>
      <c r="K13" s="4"/>
      <c r="L13" s="4"/>
      <c r="M13" s="129"/>
      <c r="O13">
        <v>13</v>
      </c>
      <c r="P13">
        <v>13</v>
      </c>
      <c r="Q13">
        <v>13</v>
      </c>
      <c r="R13">
        <v>13</v>
      </c>
    </row>
    <row r="14" spans="1:18" ht="21" customHeight="1">
      <c r="A14" s="4"/>
      <c r="B14" s="167" t="s">
        <v>26</v>
      </c>
      <c r="C14" s="146">
        <f>ROUND($C$9*$C$27+$D$9*$C$28+$C$31,0)</f>
        <v>126</v>
      </c>
      <c r="D14" s="473">
        <f>VLOOKUP($C14, '수학 백분위 표'!$B$6:$D$117, 3, FALSE)</f>
        <v>89.131990438344062</v>
      </c>
      <c r="E14" s="147">
        <f>VLOOKUP($C14, '수학 백분위 표'!$B$7:$D$118, 2, FALSE)</f>
        <v>2</v>
      </c>
      <c r="F14" s="153"/>
      <c r="G14" s="167" t="s">
        <v>26</v>
      </c>
      <c r="H14" s="541">
        <f>IF(AND(M38="불가능", N38="불가능"), "가능한 케이스 없음", IF(OR(M38="불가능", N38="불가능"), MIN(M38, N38), IF(M38=N38, M38, M38&amp;" 또는 "&amp;N38)))</f>
        <v>75</v>
      </c>
      <c r="I14" s="542"/>
      <c r="J14" s="4"/>
      <c r="K14" s="4"/>
      <c r="L14" s="4"/>
      <c r="M14" s="129"/>
      <c r="O14">
        <v>14</v>
      </c>
      <c r="P14">
        <v>14</v>
      </c>
      <c r="Q14">
        <v>14</v>
      </c>
      <c r="R14">
        <v>14</v>
      </c>
    </row>
    <row r="15" spans="1:18" ht="21" customHeight="1">
      <c r="A15" s="4"/>
      <c r="B15" s="167" t="s">
        <v>27</v>
      </c>
      <c r="C15" s="146">
        <f>ROUND($C$9*$C$27+$D$9*$C$29+$C$32,0)</f>
        <v>134</v>
      </c>
      <c r="D15" s="473">
        <f>VLOOKUP($C15, '수학 백분위 표'!$B$6:$D$117, 3, FALSE)</f>
        <v>96.475661931515404</v>
      </c>
      <c r="E15" s="147">
        <f>VLOOKUP($C15, '수학 백분위 표'!$B$6:$D$118, 2, FALSE)</f>
        <v>1</v>
      </c>
      <c r="F15" s="153"/>
      <c r="G15" s="167" t="s">
        <v>27</v>
      </c>
      <c r="H15" s="541">
        <f>IF(AND(M39="불가능", N39="불가능"), "가능한 케이스 없음", IF(OR(M39="불가능", N39="불가능"), MIN(M39, N39), IF(M39=N39, M39, M39&amp;" 또는 "&amp;N39)))</f>
        <v>68</v>
      </c>
      <c r="I15" s="542"/>
      <c r="J15" s="4"/>
      <c r="K15" s="4"/>
      <c r="L15" s="4"/>
      <c r="M15" s="129"/>
      <c r="O15">
        <v>15</v>
      </c>
      <c r="P15">
        <v>15</v>
      </c>
      <c r="Q15">
        <v>15</v>
      </c>
      <c r="R15">
        <v>15</v>
      </c>
    </row>
    <row r="16" spans="1:18" ht="21" customHeight="1" thickBot="1">
      <c r="A16" s="4"/>
      <c r="B16" s="170" t="s">
        <v>28</v>
      </c>
      <c r="C16" s="149">
        <f>ROUND($C$9*$C$27+$D$9*$C$30+$C$33,0)</f>
        <v>132</v>
      </c>
      <c r="D16" s="474">
        <f>VLOOKUP($C16, '수학 백분위 표'!$B$6:$D$117, 3, FALSE)</f>
        <v>95.372188979734773</v>
      </c>
      <c r="E16" s="150">
        <f>VLOOKUP($C16, '수학 백분위 표'!$B$6:$D$118, 2, FALSE)</f>
        <v>2</v>
      </c>
      <c r="F16" s="153"/>
      <c r="G16" s="170" t="s">
        <v>28</v>
      </c>
      <c r="H16" s="539">
        <f>IF(AND(M40="불가능", N40="불가능"), "가능한 케이스 없음", IF(OR(M40="불가능", N40="불가능"), MIN(M40, N40), IF(M40=N40, M40, M40&amp;" 또는 "&amp;N40)))</f>
        <v>70</v>
      </c>
      <c r="I16" s="540"/>
      <c r="K16" s="4"/>
      <c r="L16" s="4"/>
      <c r="O16">
        <v>16</v>
      </c>
      <c r="P16">
        <v>16</v>
      </c>
      <c r="Q16">
        <v>16</v>
      </c>
      <c r="R16">
        <v>16</v>
      </c>
    </row>
    <row r="17" spans="1:18">
      <c r="A17" s="4"/>
      <c r="B17" s="138"/>
      <c r="C17" s="138"/>
      <c r="D17" s="138"/>
      <c r="E17" s="139"/>
      <c r="F17" s="4"/>
      <c r="G17" s="139"/>
      <c r="H17" s="139"/>
      <c r="I17" s="139"/>
      <c r="J17" s="4"/>
      <c r="K17" s="4"/>
      <c r="L17" s="4"/>
      <c r="M17" s="129"/>
      <c r="O17">
        <v>17</v>
      </c>
      <c r="P17">
        <v>17</v>
      </c>
      <c r="Q17">
        <v>17</v>
      </c>
      <c r="R17">
        <v>17</v>
      </c>
    </row>
    <row r="18" spans="1:18">
      <c r="A18" s="4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129"/>
      <c r="O18">
        <v>18</v>
      </c>
      <c r="P18">
        <v>18</v>
      </c>
      <c r="Q18">
        <v>18</v>
      </c>
      <c r="R18">
        <v>18</v>
      </c>
    </row>
    <row r="19" spans="1:18">
      <c r="A19" s="4"/>
      <c r="B19" s="3"/>
      <c r="C19" s="3"/>
      <c r="D19" s="3"/>
      <c r="E19" s="4"/>
      <c r="F19" s="4"/>
      <c r="H19" s="4"/>
      <c r="I19" s="4"/>
      <c r="J19" s="4"/>
      <c r="K19" s="4"/>
      <c r="L19" s="4"/>
      <c r="M19" s="129"/>
      <c r="O19">
        <v>19</v>
      </c>
      <c r="P19">
        <v>19</v>
      </c>
      <c r="Q19">
        <v>19</v>
      </c>
      <c r="R19">
        <v>19</v>
      </c>
    </row>
    <row r="20" spans="1:18" ht="17.5" thickBot="1">
      <c r="A20" s="4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129"/>
      <c r="O20">
        <v>20</v>
      </c>
      <c r="P20">
        <v>20</v>
      </c>
      <c r="Q20">
        <v>20</v>
      </c>
      <c r="R20">
        <v>20</v>
      </c>
    </row>
    <row r="21" spans="1:18" ht="21" customHeight="1">
      <c r="A21" s="4"/>
      <c r="B21" s="131" t="s">
        <v>29</v>
      </c>
      <c r="C21" s="132">
        <v>0.91700000000000004</v>
      </c>
      <c r="D21" s="3"/>
      <c r="E21" s="4"/>
      <c r="F21" s="4"/>
      <c r="G21" s="545"/>
      <c r="H21" s="545"/>
      <c r="I21" s="545"/>
      <c r="J21" s="545"/>
      <c r="K21" s="4"/>
      <c r="L21" s="4"/>
      <c r="M21" s="129"/>
      <c r="O21">
        <v>21</v>
      </c>
      <c r="P21">
        <v>21</v>
      </c>
      <c r="Q21">
        <v>21</v>
      </c>
      <c r="R21">
        <v>21</v>
      </c>
    </row>
    <row r="22" spans="1:18" ht="21" customHeight="1">
      <c r="A22" s="4"/>
      <c r="B22" s="133" t="s">
        <v>30</v>
      </c>
      <c r="C22" s="134">
        <v>0.76</v>
      </c>
      <c r="D22" s="3"/>
      <c r="E22" s="4"/>
      <c r="F22" s="4"/>
      <c r="G22" s="3"/>
      <c r="H22" s="469"/>
      <c r="I22" s="469"/>
      <c r="J22" s="469"/>
      <c r="K22" s="4"/>
      <c r="L22" s="4"/>
      <c r="M22" s="129"/>
      <c r="O22">
        <v>22</v>
      </c>
      <c r="P22">
        <v>22</v>
      </c>
      <c r="Q22">
        <v>22</v>
      </c>
      <c r="R22">
        <v>22</v>
      </c>
    </row>
    <row r="23" spans="1:18" ht="21" customHeight="1">
      <c r="A23" s="4"/>
      <c r="B23" s="133" t="s">
        <v>31</v>
      </c>
      <c r="C23" s="134">
        <v>0.79800000000000004</v>
      </c>
      <c r="D23" s="3"/>
      <c r="E23" s="4"/>
      <c r="F23" s="4"/>
      <c r="G23" s="469"/>
      <c r="H23" s="470"/>
      <c r="I23" s="470"/>
      <c r="J23" s="470"/>
      <c r="K23" s="110"/>
      <c r="L23" s="110"/>
      <c r="M23" s="129"/>
      <c r="O23">
        <v>23</v>
      </c>
      <c r="P23">
        <v>24</v>
      </c>
      <c r="Q23">
        <v>23</v>
      </c>
      <c r="R23">
        <v>23</v>
      </c>
    </row>
    <row r="24" spans="1:18" ht="21" customHeight="1">
      <c r="A24" s="4"/>
      <c r="B24" s="133" t="s">
        <v>32</v>
      </c>
      <c r="C24" s="134">
        <v>43.9</v>
      </c>
      <c r="D24" s="3"/>
      <c r="E24" s="4"/>
      <c r="F24" s="4"/>
      <c r="G24" s="469"/>
      <c r="H24" s="471"/>
      <c r="I24" s="471"/>
      <c r="J24" s="471"/>
      <c r="K24" s="110"/>
      <c r="L24" s="110"/>
      <c r="M24" s="129"/>
      <c r="O24">
        <v>24</v>
      </c>
      <c r="P24" s="118"/>
      <c r="Q24">
        <v>24</v>
      </c>
      <c r="R24">
        <v>24</v>
      </c>
    </row>
    <row r="25" spans="1:18" ht="21" customHeight="1" thickBot="1">
      <c r="A25" s="4"/>
      <c r="B25" s="135" t="s">
        <v>33</v>
      </c>
      <c r="C25" s="136">
        <v>47</v>
      </c>
      <c r="D25" s="3"/>
      <c r="E25" s="4"/>
      <c r="F25" s="4"/>
      <c r="G25" s="469"/>
      <c r="H25" s="471"/>
      <c r="I25" s="471"/>
      <c r="J25" s="471"/>
      <c r="K25" s="110"/>
      <c r="L25" s="110"/>
      <c r="M25" s="129"/>
      <c r="O25">
        <v>25</v>
      </c>
      <c r="P25" s="118"/>
      <c r="Q25">
        <v>25</v>
      </c>
      <c r="R25">
        <v>26</v>
      </c>
    </row>
    <row r="26" spans="1:18" ht="21" customHeight="1" thickBot="1">
      <c r="A26" s="4"/>
      <c r="B26" s="137"/>
      <c r="C26" s="137"/>
      <c r="D26" s="3"/>
      <c r="E26" s="4"/>
      <c r="F26" s="114"/>
      <c r="G26" s="469"/>
      <c r="H26" s="472"/>
      <c r="I26" s="472"/>
      <c r="J26" s="472"/>
      <c r="K26" s="114"/>
      <c r="L26" s="114"/>
      <c r="M26" s="129"/>
      <c r="O26">
        <v>26</v>
      </c>
      <c r="Q26">
        <v>26</v>
      </c>
    </row>
    <row r="27" spans="1:18" ht="21" customHeight="1">
      <c r="A27" s="4"/>
      <c r="B27" s="131" t="s">
        <v>34</v>
      </c>
      <c r="C27" s="132">
        <v>0.83099999999999996</v>
      </c>
      <c r="D27" s="3"/>
      <c r="E27" s="4"/>
      <c r="F27" s="114"/>
      <c r="G27" s="114"/>
      <c r="H27" s="114"/>
      <c r="I27" s="114"/>
      <c r="J27" s="114"/>
      <c r="K27" s="114"/>
      <c r="L27" s="114"/>
      <c r="M27" s="129"/>
      <c r="O27">
        <v>27</v>
      </c>
      <c r="Q27">
        <v>27</v>
      </c>
    </row>
    <row r="28" spans="1:18" ht="21" customHeight="1">
      <c r="A28" s="4"/>
      <c r="B28" s="133" t="s">
        <v>35</v>
      </c>
      <c r="C28" s="134">
        <v>0.64500000000000002</v>
      </c>
      <c r="D28" s="3"/>
      <c r="E28" s="4"/>
      <c r="F28" s="114"/>
      <c r="G28" s="545"/>
      <c r="H28" s="545"/>
      <c r="I28" s="545"/>
      <c r="J28" s="545"/>
      <c r="K28" s="545"/>
      <c r="L28" s="4"/>
      <c r="M28" s="129"/>
      <c r="O28">
        <v>28</v>
      </c>
      <c r="Q28">
        <v>28</v>
      </c>
    </row>
    <row r="29" spans="1:18" ht="21" customHeight="1">
      <c r="A29" s="4"/>
      <c r="B29" s="133" t="s">
        <v>36</v>
      </c>
      <c r="C29" s="134">
        <v>0.86</v>
      </c>
      <c r="D29" s="3"/>
      <c r="E29" s="4"/>
      <c r="F29" s="114"/>
      <c r="G29" s="3"/>
      <c r="H29" s="469"/>
      <c r="I29" s="469"/>
      <c r="J29" s="469"/>
      <c r="K29" s="469"/>
      <c r="L29" s="4"/>
      <c r="M29" s="129"/>
      <c r="O29">
        <v>29</v>
      </c>
      <c r="Q29">
        <v>29</v>
      </c>
    </row>
    <row r="30" spans="1:18" ht="21" customHeight="1">
      <c r="A30" s="4"/>
      <c r="B30" s="133" t="s">
        <v>37</v>
      </c>
      <c r="C30" s="134">
        <v>0.82399999999999995</v>
      </c>
      <c r="D30" s="3"/>
      <c r="E30" s="4"/>
      <c r="F30" s="114"/>
      <c r="G30" s="469"/>
      <c r="H30" s="470"/>
      <c r="I30" s="470"/>
      <c r="J30" s="470"/>
      <c r="K30" s="470"/>
      <c r="L30" s="4"/>
      <c r="M30" s="129"/>
      <c r="O30">
        <v>30</v>
      </c>
      <c r="Q30">
        <v>30</v>
      </c>
    </row>
    <row r="31" spans="1:18" ht="21" customHeight="1">
      <c r="A31" s="4"/>
      <c r="B31" s="133" t="s">
        <v>38</v>
      </c>
      <c r="C31" s="134">
        <v>64.400000000000006</v>
      </c>
      <c r="D31" s="3"/>
      <c r="E31" s="4"/>
      <c r="F31" s="114"/>
      <c r="G31" s="469"/>
      <c r="H31" s="471"/>
      <c r="I31" s="471"/>
      <c r="J31" s="471"/>
      <c r="K31" s="471"/>
      <c r="L31" s="4"/>
      <c r="M31" s="129"/>
      <c r="O31">
        <v>31</v>
      </c>
      <c r="Q31">
        <v>31</v>
      </c>
    </row>
    <row r="32" spans="1:18" ht="21" customHeight="1">
      <c r="A32" s="4"/>
      <c r="B32" s="133" t="s">
        <v>39</v>
      </c>
      <c r="C32" s="134">
        <v>66.900000000000006</v>
      </c>
      <c r="D32" s="3"/>
      <c r="E32" s="4"/>
      <c r="F32" s="114"/>
      <c r="G32" s="469"/>
      <c r="H32" s="471"/>
      <c r="I32" s="471"/>
      <c r="J32" s="471"/>
      <c r="K32" s="471"/>
      <c r="L32" s="4"/>
      <c r="M32" s="129"/>
      <c r="O32">
        <v>32</v>
      </c>
      <c r="Q32">
        <v>32</v>
      </c>
    </row>
    <row r="33" spans="1:17" ht="21" customHeight="1" thickBot="1">
      <c r="A33" s="4"/>
      <c r="B33" s="135" t="s">
        <v>40</v>
      </c>
      <c r="C33" s="136">
        <v>65.8</v>
      </c>
      <c r="D33" s="3"/>
      <c r="E33" s="4"/>
      <c r="F33" s="114"/>
      <c r="G33" s="469"/>
      <c r="H33" s="472"/>
      <c r="I33" s="472"/>
      <c r="J33" s="472"/>
      <c r="K33" s="472"/>
      <c r="L33" s="4"/>
      <c r="M33" s="129"/>
      <c r="O33">
        <v>33</v>
      </c>
      <c r="Q33">
        <v>33</v>
      </c>
    </row>
    <row r="34" spans="1:17">
      <c r="A34" s="4"/>
      <c r="B34" s="3"/>
      <c r="C34" s="3"/>
      <c r="D34" s="3"/>
      <c r="E34" s="4"/>
      <c r="F34" s="114"/>
      <c r="G34" s="114"/>
      <c r="H34" s="114"/>
      <c r="I34" s="114"/>
      <c r="J34" s="114"/>
      <c r="K34" s="4"/>
      <c r="L34" s="4"/>
      <c r="M34" s="129"/>
      <c r="O34">
        <v>34</v>
      </c>
      <c r="Q34">
        <v>34</v>
      </c>
    </row>
    <row r="35" spans="1:17">
      <c r="A35" s="4"/>
      <c r="B35" s="3"/>
      <c r="C35" s="3"/>
      <c r="D35" s="3"/>
      <c r="E35" s="4"/>
      <c r="F35" s="114"/>
      <c r="G35" s="114"/>
      <c r="H35" s="114"/>
      <c r="I35" s="114"/>
      <c r="J35" s="114"/>
      <c r="K35" s="4"/>
      <c r="L35" s="4"/>
      <c r="M35" s="129"/>
      <c r="O35">
        <v>35</v>
      </c>
      <c r="Q35">
        <v>35</v>
      </c>
    </row>
    <row r="36" spans="1:17">
      <c r="E36" s="130"/>
      <c r="F36" s="130"/>
      <c r="G36" s="123">
        <f>($H$8-0.5-$I$8*$C$22-$C$24)/$C$21</f>
        <v>69.661941112322793</v>
      </c>
      <c r="H36" s="123">
        <f>($H$8+0.499-$I$8*$C$22-$C$24)/$C$21</f>
        <v>70.751363140676105</v>
      </c>
      <c r="I36" s="124">
        <f>ROUNDUP(G36, 0)</f>
        <v>70</v>
      </c>
      <c r="J36" s="124">
        <f>ROUNDDOWN(H36, 0)</f>
        <v>70</v>
      </c>
      <c r="K36" s="123">
        <f>ROUNDUP(G36, 0)+$I$8</f>
        <v>92</v>
      </c>
      <c r="L36" s="123">
        <f>ROUNDDOWN(H36, 0)+$I$8</f>
        <v>92</v>
      </c>
      <c r="M36" s="123">
        <f>IF(OR($I36&gt;76, $J36&lt;0, AND($I36=75, $J36=75), AND($I36=1, $J36=1), $I36&gt;$J36, K36&gt;100, K36=99, K36=1, K36&lt;0, $I$8&gt;24, $I$8=23, $I$8=1, $I$8&lt;0), "불가능", K36)</f>
        <v>92</v>
      </c>
      <c r="N36" s="123">
        <f>IF(OR($I36&gt;76, $J36&lt;0, AND($I36=75, $J36=75), AND($I36=1, $J36=1), $I36&gt;$J36, L36&gt;100, L36=99, L36=1, L36&lt;0, $I$8&gt;24, $I$8=23, $I$8=1, $I$8&lt;0, H36&lt;0), "불가능", L36)</f>
        <v>92</v>
      </c>
      <c r="O36">
        <v>36</v>
      </c>
      <c r="Q36">
        <v>36</v>
      </c>
    </row>
    <row r="37" spans="1:17">
      <c r="E37" s="130"/>
      <c r="F37" s="130"/>
      <c r="G37" s="123">
        <f>($H$8-0.5-$I$8*$C$23-$C$25)/$C$21</f>
        <v>65.369683751363141</v>
      </c>
      <c r="H37" s="123">
        <f>($H$8+0.499-$I$8*$C$23-$C$25)/$C$21</f>
        <v>66.459105779716467</v>
      </c>
      <c r="I37" s="124">
        <f>ROUNDUP(G37, 0)</f>
        <v>66</v>
      </c>
      <c r="J37" s="124">
        <f>ROUNDDOWN(H37, 0)</f>
        <v>66</v>
      </c>
      <c r="K37" s="123">
        <f>ROUNDUP(G37, 0)+$I$8</f>
        <v>88</v>
      </c>
      <c r="L37" s="123">
        <f>ROUNDDOWN(H37, 0)+$I$8</f>
        <v>88</v>
      </c>
      <c r="M37" s="123">
        <f>IF(OR($I37&gt;76, $J37&lt;0, AND($I37=75, $J37=75), AND($I37=1, $J37=1), $I37&gt;$J37, K37&gt;100, K37=99, K37=1, K37&lt;0, $I$8&gt;24, $I$8=23, $I$8=1, $I$8&lt;0), "불가능", K37)</f>
        <v>88</v>
      </c>
      <c r="N37" s="123">
        <f>IF(OR($I37&gt;76, $J37&lt;0, AND($I37=75, $J37=75), AND($I37=1, $J37=1), $I37&gt;$J37, L37&gt;100, L37=99, L37=1, L37&lt;0, $I$8&gt;24, $I$8=23, $I$8=1, $I$8&lt;0, H37&lt;0), "불가능", L37)</f>
        <v>88</v>
      </c>
      <c r="O37">
        <v>37</v>
      </c>
      <c r="Q37">
        <v>37</v>
      </c>
    </row>
    <row r="38" spans="1:17">
      <c r="E38" s="130"/>
      <c r="F38" s="130"/>
      <c r="G38" s="123">
        <f>($H$9-0.5-$I$9*$C$28-$C$31)/$C$27</f>
        <v>59.476534296028881</v>
      </c>
      <c r="H38" s="123">
        <f>($H$9+0.499-$I$9*$C$28-$C$31)/$C$27</f>
        <v>60.678700361010826</v>
      </c>
      <c r="I38" s="124">
        <f>ROUNDUP(G38, 0)</f>
        <v>60</v>
      </c>
      <c r="J38" s="124">
        <f>ROUNDDOWN(H38, 0)</f>
        <v>60</v>
      </c>
      <c r="K38" s="123">
        <f>ROUNDUP(G38, 0)+$I$9</f>
        <v>75</v>
      </c>
      <c r="L38" s="123">
        <f>ROUNDDOWN(H38, 0)+$I$9</f>
        <v>75</v>
      </c>
      <c r="M38" s="123">
        <f t="shared" ref="M38:M40" si="0">IF(OR($I38&gt;74, $J38&lt;0, AND($I38=73, $J38=73), AND($I38=1, $J38=1), $I38&gt;$J38, K38&gt;100, K38=99, K38=1, K38&lt;0, $I$9&gt;26, $I$9=25, $I$9=1, $I$9&lt;0), "불가능", K38)</f>
        <v>75</v>
      </c>
      <c r="N38" s="123">
        <f>IF(OR($I38&gt;74, $J38&lt;0, AND($I38=73, $J38=73), AND($I38=1, $J38=1), $I38&gt;$J38, L38&gt;100, L38=99, L38=1, L38&lt;0, $I$9&gt;26, $I$9=25, $I$9=1, $I$9&lt;0, H38&lt;0), "불가능", L38)</f>
        <v>75</v>
      </c>
      <c r="O38">
        <v>38</v>
      </c>
      <c r="Q38">
        <v>38</v>
      </c>
    </row>
    <row r="39" spans="1:17">
      <c r="E39" s="130"/>
      <c r="F39" s="130"/>
      <c r="G39" s="123">
        <f>($H$9-0.5-$I$9*$C$29-$C$32)/$C$27</f>
        <v>52.587244283995176</v>
      </c>
      <c r="H39" s="123">
        <f>($H$9+0.499-$I$9*$C$29-$C$32)/$C$27</f>
        <v>53.789410348977121</v>
      </c>
      <c r="I39" s="124">
        <f>ROUNDUP(G39, 0)</f>
        <v>53</v>
      </c>
      <c r="J39" s="124">
        <f>ROUNDDOWN(H39, 0)</f>
        <v>53</v>
      </c>
      <c r="K39" s="123">
        <f>ROUNDUP(G39, 0)+$I$9</f>
        <v>68</v>
      </c>
      <c r="L39" s="123">
        <f>ROUNDDOWN(H39, 0)+$I$9</f>
        <v>68</v>
      </c>
      <c r="M39" s="123">
        <f t="shared" si="0"/>
        <v>68</v>
      </c>
      <c r="N39" s="123">
        <f>IF(OR($I39&gt;74, $J39&lt;0, AND($I39=73, $J39=73), AND($I39=1, $J39=1), $I39&gt;$J39, L39&gt;100, L39=99, L39=1, L39&lt;0, $I$9&gt;26, $I$9=25, $I$9=1, $I$9&lt;0, H39&lt;0), "불가능", L39)</f>
        <v>68</v>
      </c>
      <c r="O39">
        <v>39</v>
      </c>
      <c r="Q39">
        <v>39</v>
      </c>
    </row>
    <row r="40" spans="1:17">
      <c r="E40" s="130"/>
      <c r="F40" s="130"/>
      <c r="G40" s="123">
        <f>($H$9-0.5-$I$9*$C$30-$C$33)/$C$27</f>
        <v>54.560770156438032</v>
      </c>
      <c r="H40" s="123">
        <f>($H$9+0.499-$I$9*$C$30-$C$33)/$C$27</f>
        <v>55.762936221419977</v>
      </c>
      <c r="I40" s="124">
        <f>ROUNDUP(G40, 0)</f>
        <v>55</v>
      </c>
      <c r="J40" s="124">
        <f>ROUNDDOWN(H40, 0)</f>
        <v>55</v>
      </c>
      <c r="K40" s="123">
        <f>ROUNDUP(G40, 0)+$I$9</f>
        <v>70</v>
      </c>
      <c r="L40" s="123">
        <f>ROUNDDOWN(H40, 0)+$I$9</f>
        <v>70</v>
      </c>
      <c r="M40" s="123">
        <f t="shared" si="0"/>
        <v>70</v>
      </c>
      <c r="N40" s="123">
        <f>IF(OR($I40&gt;74, $J40&lt;0, AND($I40=73, $J40=73), AND($I40=1, $J40=1), $I40&gt;$J40, L40&gt;100, L40=99, L40=1, L40&lt;0, $I$9&gt;26, $I$9=25, $I$9=1, $I$9&lt;0, H40&lt;0), "불가능", L40)</f>
        <v>70</v>
      </c>
      <c r="O40">
        <v>40</v>
      </c>
      <c r="Q40">
        <v>40</v>
      </c>
    </row>
    <row r="41" spans="1:17">
      <c r="E41" s="130"/>
      <c r="F41" s="130"/>
      <c r="G41" s="130"/>
      <c r="H41" s="130"/>
      <c r="I41" s="130"/>
      <c r="J41" s="130"/>
      <c r="K41" s="130"/>
      <c r="L41" s="130"/>
      <c r="O41">
        <v>41</v>
      </c>
      <c r="Q41">
        <v>41</v>
      </c>
    </row>
    <row r="42" spans="1:17">
      <c r="E42" s="130"/>
      <c r="F42" s="130"/>
      <c r="G42" s="130"/>
      <c r="H42" s="130"/>
      <c r="I42" s="130"/>
      <c r="J42" s="130"/>
      <c r="K42" s="130"/>
      <c r="L42" s="130"/>
      <c r="O42">
        <v>42</v>
      </c>
      <c r="Q42">
        <v>42</v>
      </c>
    </row>
    <row r="43" spans="1:17">
      <c r="O43">
        <v>43</v>
      </c>
      <c r="Q43">
        <v>43</v>
      </c>
    </row>
    <row r="44" spans="1:17">
      <c r="O44">
        <v>44</v>
      </c>
      <c r="Q44">
        <v>44</v>
      </c>
    </row>
    <row r="45" spans="1:17">
      <c r="O45">
        <v>45</v>
      </c>
      <c r="Q45">
        <v>45</v>
      </c>
    </row>
    <row r="46" spans="1:17">
      <c r="O46">
        <v>46</v>
      </c>
      <c r="Q46">
        <v>46</v>
      </c>
    </row>
    <row r="47" spans="1:17">
      <c r="O47">
        <v>47</v>
      </c>
      <c r="Q47">
        <v>47</v>
      </c>
    </row>
    <row r="48" spans="1:17">
      <c r="O48">
        <v>48</v>
      </c>
      <c r="Q48">
        <v>48</v>
      </c>
    </row>
    <row r="49" spans="15:17">
      <c r="O49">
        <v>49</v>
      </c>
      <c r="Q49">
        <v>49</v>
      </c>
    </row>
    <row r="50" spans="15:17">
      <c r="O50">
        <v>50</v>
      </c>
      <c r="Q50">
        <v>50</v>
      </c>
    </row>
    <row r="51" spans="15:17">
      <c r="O51">
        <v>51</v>
      </c>
      <c r="Q51">
        <v>51</v>
      </c>
    </row>
    <row r="52" spans="15:17">
      <c r="O52">
        <v>52</v>
      </c>
      <c r="Q52">
        <v>52</v>
      </c>
    </row>
    <row r="53" spans="15:17">
      <c r="O53">
        <v>53</v>
      </c>
      <c r="Q53">
        <v>53</v>
      </c>
    </row>
    <row r="54" spans="15:17">
      <c r="O54">
        <v>54</v>
      </c>
      <c r="Q54">
        <v>54</v>
      </c>
    </row>
    <row r="55" spans="15:17">
      <c r="O55">
        <v>55</v>
      </c>
      <c r="Q55">
        <v>55</v>
      </c>
    </row>
    <row r="56" spans="15:17">
      <c r="O56">
        <v>56</v>
      </c>
      <c r="Q56">
        <v>56</v>
      </c>
    </row>
    <row r="57" spans="15:17">
      <c r="O57">
        <v>57</v>
      </c>
      <c r="Q57">
        <v>57</v>
      </c>
    </row>
    <row r="58" spans="15:17">
      <c r="O58">
        <v>58</v>
      </c>
      <c r="Q58">
        <v>58</v>
      </c>
    </row>
    <row r="59" spans="15:17">
      <c r="O59">
        <v>59</v>
      </c>
      <c r="Q59">
        <v>59</v>
      </c>
    </row>
    <row r="60" spans="15:17">
      <c r="O60">
        <v>60</v>
      </c>
      <c r="Q60">
        <v>60</v>
      </c>
    </row>
    <row r="61" spans="15:17">
      <c r="O61">
        <v>61</v>
      </c>
      <c r="Q61">
        <v>61</v>
      </c>
    </row>
    <row r="62" spans="15:17">
      <c r="O62">
        <v>62</v>
      </c>
      <c r="Q62">
        <v>62</v>
      </c>
    </row>
    <row r="63" spans="15:17">
      <c r="O63">
        <v>63</v>
      </c>
      <c r="Q63">
        <v>63</v>
      </c>
    </row>
    <row r="64" spans="15:17">
      <c r="O64">
        <v>64</v>
      </c>
      <c r="Q64">
        <v>64</v>
      </c>
    </row>
    <row r="65" spans="15:19">
      <c r="O65">
        <v>65</v>
      </c>
      <c r="Q65">
        <v>65</v>
      </c>
    </row>
    <row r="66" spans="15:19">
      <c r="O66">
        <v>66</v>
      </c>
      <c r="Q66">
        <v>66</v>
      </c>
    </row>
    <row r="67" spans="15:19">
      <c r="O67">
        <v>67</v>
      </c>
      <c r="Q67">
        <v>67</v>
      </c>
    </row>
    <row r="68" spans="15:19">
      <c r="O68">
        <v>68</v>
      </c>
      <c r="Q68">
        <v>68</v>
      </c>
    </row>
    <row r="69" spans="15:19">
      <c r="O69">
        <v>69</v>
      </c>
      <c r="Q69">
        <v>69</v>
      </c>
    </row>
    <row r="70" spans="15:19">
      <c r="O70">
        <v>70</v>
      </c>
      <c r="Q70">
        <v>70</v>
      </c>
    </row>
    <row r="71" spans="15:19">
      <c r="O71">
        <v>71</v>
      </c>
      <c r="Q71">
        <v>71</v>
      </c>
    </row>
    <row r="72" spans="15:19">
      <c r="O72">
        <v>72</v>
      </c>
      <c r="Q72">
        <v>72</v>
      </c>
    </row>
    <row r="73" spans="15:19">
      <c r="O73">
        <v>73</v>
      </c>
      <c r="Q73">
        <v>74</v>
      </c>
    </row>
    <row r="74" spans="15:19">
      <c r="O74">
        <v>74</v>
      </c>
    </row>
    <row r="75" spans="15:19">
      <c r="O75">
        <v>76</v>
      </c>
    </row>
    <row r="76" spans="15:19" ht="17.5" thickBot="1"/>
    <row r="77" spans="15:19" ht="17.5" thickBot="1">
      <c r="O77" s="511" t="s">
        <v>41</v>
      </c>
      <c r="P77" s="512"/>
      <c r="Q77" s="512"/>
      <c r="R77" s="513"/>
      <c r="S77" s="4"/>
    </row>
    <row r="78" spans="15:19">
      <c r="O78" s="104"/>
      <c r="P78" s="105" t="s">
        <v>42</v>
      </c>
      <c r="Q78" s="105" t="s">
        <v>43</v>
      </c>
      <c r="R78" s="106" t="s">
        <v>44</v>
      </c>
      <c r="S78" s="4"/>
    </row>
    <row r="79" spans="15:19">
      <c r="O79" s="107" t="s">
        <v>45</v>
      </c>
      <c r="P79" s="108">
        <v>189902</v>
      </c>
      <c r="Q79" s="108">
        <v>97048</v>
      </c>
      <c r="R79" s="109">
        <f>P79+Q79</f>
        <v>286950</v>
      </c>
      <c r="S79" s="110"/>
    </row>
    <row r="80" spans="15:19">
      <c r="O80" s="111" t="s">
        <v>46</v>
      </c>
      <c r="P80" s="112">
        <v>42.23</v>
      </c>
      <c r="Q80" s="112">
        <v>51.05</v>
      </c>
      <c r="R80" s="113">
        <f>(P80*$P$79+Q80*$Q$79)/$R$79</f>
        <v>45.212970412963926</v>
      </c>
      <c r="S80" s="110"/>
    </row>
    <row r="81" spans="15:19">
      <c r="O81" s="111" t="s">
        <v>47</v>
      </c>
      <c r="P81" s="112">
        <f>P82-P80</f>
        <v>15.800000000000004</v>
      </c>
      <c r="Q81" s="112">
        <f>Q82-Q80</f>
        <v>16.5</v>
      </c>
      <c r="R81" s="113">
        <f>(P81*$P$79+Q81*$Q$79)/$R$79</f>
        <v>16.03674368356857</v>
      </c>
      <c r="S81" s="110"/>
    </row>
    <row r="82" spans="15:19" ht="17.5" thickBot="1">
      <c r="O82" s="115" t="s">
        <v>48</v>
      </c>
      <c r="P82" s="116">
        <v>58.03</v>
      </c>
      <c r="Q82" s="116">
        <v>67.55</v>
      </c>
      <c r="R82" s="117">
        <f>(P82*$P$79+Q82*$Q$79)/$R$79</f>
        <v>61.2497140965325</v>
      </c>
      <c r="S82" s="114"/>
    </row>
    <row r="83" spans="15:19" ht="17.5" thickBot="1">
      <c r="O83" s="114"/>
      <c r="P83" s="114"/>
      <c r="Q83" s="114"/>
      <c r="R83" s="114"/>
      <c r="S83" s="114"/>
    </row>
    <row r="84" spans="15:19" ht="17.5" thickBot="1">
      <c r="O84" s="514" t="s">
        <v>49</v>
      </c>
      <c r="P84" s="515"/>
      <c r="Q84" s="515"/>
      <c r="R84" s="515"/>
      <c r="S84" s="516"/>
    </row>
    <row r="85" spans="15:19">
      <c r="O85" s="119"/>
      <c r="P85" s="120" t="s">
        <v>50</v>
      </c>
      <c r="Q85" s="120" t="s">
        <v>51</v>
      </c>
      <c r="R85" s="120" t="s">
        <v>52</v>
      </c>
      <c r="S85" s="121" t="s">
        <v>44</v>
      </c>
    </row>
    <row r="86" spans="15:19">
      <c r="O86" s="111" t="s">
        <v>45</v>
      </c>
      <c r="P86" s="108">
        <v>155934</v>
      </c>
      <c r="Q86" s="108">
        <v>117473</v>
      </c>
      <c r="R86" s="108">
        <v>12592</v>
      </c>
      <c r="S86" s="122">
        <f>P86+Q86+R86</f>
        <v>285999</v>
      </c>
    </row>
    <row r="87" spans="15:19">
      <c r="O87" s="111" t="s">
        <v>46</v>
      </c>
      <c r="P87" s="112">
        <v>19.68</v>
      </c>
      <c r="Q87" s="112">
        <v>36.46</v>
      </c>
      <c r="R87" s="112">
        <v>26.75</v>
      </c>
      <c r="S87" s="113">
        <f>(P87*$P$86+Q87*$Q$86+R87*$R$86)/$S$86</f>
        <v>26.883599942657142</v>
      </c>
    </row>
    <row r="88" spans="15:19">
      <c r="O88" s="111" t="s">
        <v>47</v>
      </c>
      <c r="P88" s="112">
        <f>P89-P87</f>
        <v>8.7600000000000016</v>
      </c>
      <c r="Q88" s="112">
        <f>Q89-Q87</f>
        <v>11.269999999999996</v>
      </c>
      <c r="R88" s="112">
        <f>R89-R87</f>
        <v>9.0600000000000023</v>
      </c>
      <c r="S88" s="113">
        <f>(P88*$P$86+Q88*$Q$86+R88*$R$86)/$S$86</f>
        <v>9.8041813782565672</v>
      </c>
    </row>
    <row r="89" spans="15:19" ht="17.5" thickBot="1">
      <c r="O89" s="115" t="s">
        <v>48</v>
      </c>
      <c r="P89" s="116">
        <v>28.44</v>
      </c>
      <c r="Q89" s="116">
        <v>47.73</v>
      </c>
      <c r="R89" s="116">
        <v>35.81</v>
      </c>
      <c r="S89" s="117">
        <f>(P89*$P$86+Q89*$Q$86+R89*$R$86)/$S$86</f>
        <v>36.687781320913707</v>
      </c>
    </row>
  </sheetData>
  <sheetProtection selectLockedCells="1" autoFilter="0"/>
  <protectedRanges>
    <protectedRange sqref="C8:E9" name="범위1"/>
    <protectedRange sqref="H8:I9" name="범위2"/>
  </protectedRanges>
  <autoFilter ref="B11:B16" xr:uid="{BC7449F0-7DDB-49FB-9703-0B57D4E6D635}"/>
  <mergeCells count="19">
    <mergeCell ref="C2:E2"/>
    <mergeCell ref="C3:E3"/>
    <mergeCell ref="D9:E9"/>
    <mergeCell ref="O77:R77"/>
    <mergeCell ref="O84:S84"/>
    <mergeCell ref="B5:E6"/>
    <mergeCell ref="B10:E10"/>
    <mergeCell ref="D7:E7"/>
    <mergeCell ref="D8:E8"/>
    <mergeCell ref="G5:I6"/>
    <mergeCell ref="G10:I10"/>
    <mergeCell ref="H16:I16"/>
    <mergeCell ref="H15:I15"/>
    <mergeCell ref="H14:I14"/>
    <mergeCell ref="H13:I13"/>
    <mergeCell ref="H12:I12"/>
    <mergeCell ref="G21:J21"/>
    <mergeCell ref="G28:K28"/>
    <mergeCell ref="H11:I11"/>
  </mergeCells>
  <phoneticPr fontId="1" type="noConversion"/>
  <dataValidations xWindow="781" yWindow="600" count="4">
    <dataValidation type="list" allowBlank="1" showErrorMessage="1" errorTitle="입력할 수 없는 값입니다." error="국어 공통과목 원점수의 범위는 다음과 같습니다._x000a_[0 이상 76 이하의 범위에서 1과 75를 제외한 정수]" promptTitle="국어" prompt="ㄹㄹ" sqref="C8" xr:uid="{81FEA36A-2A09-4652-8B75-70295D98BE1A}">
      <formula1>$O$1:$O$75</formula1>
    </dataValidation>
    <dataValidation type="list" allowBlank="1" showInputMessage="1" showErrorMessage="1" errorTitle="입력할 수 없는 값입니다." error="수학 선택과목 원점수의 범위는 다음과 같습니다._x000a_[0 이상 26 이하의 범위에서 1과 25를 제외한 정수]" sqref="D9:E9 I9" xr:uid="{6B2519B0-8C6C-44C9-9ACA-B3A3CF449B06}">
      <formula1>$R$1:$R$25</formula1>
    </dataValidation>
    <dataValidation type="list" allowBlank="1" showInputMessage="1" showErrorMessage="1" errorTitle="입력할 수 없는 값입니다." error="수학 공통과목 원점수의 범위는 다음과 같습니다._x000a_[0 이상 74 이하의 범위에서 1과 73을 제외한 정수]" sqref="C9" xr:uid="{1C862E91-9456-4CD4-84FC-E08AD4503751}">
      <formula1>$Q$1:$Q$73</formula1>
    </dataValidation>
    <dataValidation type="list" allowBlank="1" showInputMessage="1" showErrorMessage="1" errorTitle="입력할 수 없는 값입니다." error="국어 선택과목 원점수의 범위는 다음과 같습니다._x000a_[0 이상 24 이하의 범위에서 1과 23을 제외한 정수]" sqref="D8:E8 I8" xr:uid="{63174EEE-2DED-4E38-B3D4-936614C8B10C}">
      <formula1>$P$1:$P$23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781" yWindow="600" count="2">
        <x14:dataValidation type="list" allowBlank="1" showInputMessage="1" showErrorMessage="1" errorTitle="입력할 수 없는 값입니다." error="2023학년도 대학수학능력시험 6월 모의평가 국어 영역의 표준점수 범위는 다음과 같습니다._x000a_[63 이상 147 이하의 정수]" xr:uid="{62D1FBFE-A989-45CA-8B8B-BEE96865A735}">
          <x14:formula1>
            <xm:f>'인원 입력 기능'!$G$5:$G$89</xm:f>
          </x14:formula1>
          <xm:sqref>H9</xm:sqref>
        </x14:dataValidation>
        <x14:dataValidation type="list" allowBlank="1" showErrorMessage="1" errorTitle="입력할 수 없는 값입니다." error="2023학년도 대학수학능력시험 6월 모의평가 국어 영역의 표준점수 범위는 다음과 같습니다._x000a_[48 이상 149 이하의 범위에서 49를 제외한 정수]" xr:uid="{BF8CA3A3-B055-4E54-AF96-445AE4D45415}">
          <x14:formula1>
            <xm:f>'인원 입력 기능'!$B$5:$B$102</xm:f>
          </x14:formula1>
          <xm:sqref>H8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1599-ED7E-DD48-BC90-9ECDA184EE14}">
  <sheetPr>
    <tabColor rgb="FFFFFF00"/>
  </sheetPr>
  <dimension ref="A1:N140"/>
  <sheetViews>
    <sheetView showGridLines="0" showRuler="0" zoomScale="68" zoomScaleNormal="68" zoomScalePageLayoutView="40" workbookViewId="0">
      <selection activeCell="I141" sqref="A1:J141"/>
    </sheetView>
  </sheetViews>
  <sheetFormatPr defaultRowHeight="17"/>
  <cols>
    <col min="1" max="1" width="11.08203125" customWidth="1"/>
    <col min="2" max="2" width="14.08203125" style="161" customWidth="1"/>
    <col min="3" max="4" width="21.25" style="161" customWidth="1"/>
    <col min="5" max="8" width="14.08203125" customWidth="1"/>
    <col min="9" max="9" width="17.08203125" style="5" customWidth="1"/>
    <col min="10" max="10" width="18.08203125" style="5" customWidth="1"/>
    <col min="11" max="11" width="12.08203125" customWidth="1"/>
    <col min="13" max="14" width="8.58203125" customWidth="1"/>
  </cols>
  <sheetData>
    <row r="1" spans="1:14" ht="17.5" customHeight="1" thickBot="1">
      <c r="A1" s="4"/>
      <c r="B1" s="153"/>
      <c r="C1" s="153"/>
      <c r="D1" s="153"/>
      <c r="E1" s="4"/>
      <c r="F1" s="4"/>
      <c r="G1" s="4"/>
      <c r="H1" s="4"/>
      <c r="I1" s="3"/>
      <c r="J1" s="3"/>
    </row>
    <row r="2" spans="1:14" ht="25" customHeight="1" thickBot="1">
      <c r="A2" s="4"/>
      <c r="B2" s="389" t="s">
        <v>53</v>
      </c>
      <c r="C2" s="552" t="s">
        <v>176</v>
      </c>
      <c r="D2" s="553"/>
      <c r="E2" s="390" t="s">
        <v>54</v>
      </c>
      <c r="F2" s="391" t="s">
        <v>55</v>
      </c>
      <c r="G2" s="392" t="s">
        <v>45</v>
      </c>
      <c r="H2" s="398">
        <f>MAX('인원 입력 기능'!F:F)</f>
        <v>397931</v>
      </c>
      <c r="I2" s="3"/>
      <c r="J2" s="3"/>
    </row>
    <row r="3" spans="1:14" ht="25" customHeight="1" thickBot="1">
      <c r="A3" s="4"/>
      <c r="B3" s="463" t="s">
        <v>8</v>
      </c>
      <c r="C3" s="554" t="s">
        <v>56</v>
      </c>
      <c r="D3" s="555"/>
      <c r="E3" s="394" t="s">
        <v>57</v>
      </c>
      <c r="F3" s="395" t="s">
        <v>55</v>
      </c>
      <c r="G3" s="396"/>
      <c r="H3" s="397"/>
      <c r="J3" s="3"/>
    </row>
    <row r="4" spans="1:14" ht="25" customHeight="1" thickBot="1">
      <c r="A4" s="4"/>
      <c r="B4" s="140"/>
      <c r="C4" s="140"/>
      <c r="D4" s="140"/>
      <c r="E4" s="3"/>
      <c r="F4" s="4"/>
      <c r="G4" s="4"/>
      <c r="H4" s="4"/>
      <c r="I4" s="3"/>
      <c r="J4" s="3"/>
    </row>
    <row r="5" spans="1:14" s="318" customFormat="1" ht="25" customHeight="1" thickBot="1">
      <c r="A5" s="308"/>
      <c r="B5" s="373" t="s">
        <v>58</v>
      </c>
      <c r="C5" s="374" t="s">
        <v>59</v>
      </c>
      <c r="D5" s="375" t="s">
        <v>60</v>
      </c>
      <c r="E5" s="461" t="s">
        <v>61</v>
      </c>
      <c r="F5" s="477" t="s">
        <v>62</v>
      </c>
      <c r="G5" s="477" t="s">
        <v>63</v>
      </c>
      <c r="H5" s="478" t="s">
        <v>64</v>
      </c>
      <c r="I5" s="556"/>
      <c r="J5" s="557"/>
      <c r="K5" s="376"/>
    </row>
    <row r="6" spans="1:14" s="318" customFormat="1" ht="25" customHeight="1" thickTop="1" thickBot="1">
      <c r="A6" s="308"/>
      <c r="B6" s="365">
        <f>'인원 입력 기능'!B5</f>
        <v>146</v>
      </c>
      <c r="C6" s="366">
        <f t="shared" ref="C6:C69" si="0">IF(ROUND(B6,0)&gt;=$N$6,1,IF(ROUND(B6,0)&gt;=$N$7,2,IF(ROUND(B6,0)&gt;=$N$8,3,IF(ROUND(B6,0)&gt;=$N$9,4,IF(ROUND(B6,0)&gt;=$N$10,5,IF(ROUND(B6,0)&gt;=$N$11,6,IF(ROUND(B6,0)&gt;=$N$12,7,IF(ROUND(B6,0)&gt;=$N$13,8,9))))))))</f>
        <v>1</v>
      </c>
      <c r="D6" s="475">
        <f>100*(1-(0+G6)/2/$H$2)</f>
        <v>99.977131713789575</v>
      </c>
      <c r="E6" s="383">
        <f>'인원 입력 기능'!E5</f>
        <v>182</v>
      </c>
      <c r="F6" s="384">
        <f>E6/$H$2</f>
        <v>4.5736572420846831E-4</v>
      </c>
      <c r="G6" s="385">
        <f>E6</f>
        <v>182</v>
      </c>
      <c r="H6" s="386">
        <f>G6/$H$2</f>
        <v>4.5736572420846831E-4</v>
      </c>
      <c r="I6" s="313"/>
      <c r="J6" s="313"/>
      <c r="K6" s="377"/>
      <c r="M6" s="377">
        <v>1</v>
      </c>
      <c r="N6" s="378">
        <v>132</v>
      </c>
    </row>
    <row r="7" spans="1:14" s="318" customFormat="1" ht="25" customHeight="1" thickBot="1">
      <c r="A7" s="308"/>
      <c r="B7" s="367">
        <f>'인원 입력 기능'!B6</f>
        <v>144</v>
      </c>
      <c r="C7" s="328">
        <f t="shared" ref="C7:C15" si="1">IF(ROUND(B7,0)&gt;=$N$6,1,IF(ROUND(B7,0)&gt;=$N$7,2,IF(ROUND(B7,0)&gt;=$N$8,3,IF(ROUND(B7,0)&gt;=$N$9,4,IF(ROUND(B7,0)&gt;=$N$10,5,IF(ROUND(B7,0)&gt;=$N$11,6,IF(ROUND(B7,0)&gt;=$N$12,7,IF(ROUND(B7,0)&gt;=$N$13,8,9))))))))</f>
        <v>1</v>
      </c>
      <c r="D7" s="368">
        <f>100*(1-(G6+G7)/2/$H$2)</f>
        <v>99.914055451824552</v>
      </c>
      <c r="E7" s="369">
        <f>'인원 입력 기능'!E6</f>
        <v>320</v>
      </c>
      <c r="F7" s="412">
        <f t="shared" ref="F7:F70" si="2">E7/$H$2</f>
        <v>8.0415951509181245E-4</v>
      </c>
      <c r="G7" s="370">
        <f>SUM($E$6:E7)</f>
        <v>502</v>
      </c>
      <c r="H7" s="419">
        <f t="shared" ref="H7:H70" si="3">G7/$H$2</f>
        <v>1.2615252393002806E-3</v>
      </c>
      <c r="I7" s="313"/>
      <c r="J7" s="313"/>
      <c r="K7" s="377"/>
      <c r="M7" s="377">
        <v>2</v>
      </c>
      <c r="N7" s="379">
        <v>125</v>
      </c>
    </row>
    <row r="8" spans="1:14" s="318" customFormat="1" ht="25" customHeight="1" thickBot="1">
      <c r="A8" s="308"/>
      <c r="B8" s="367">
        <f>'인원 입력 기능'!B7</f>
        <v>143</v>
      </c>
      <c r="C8" s="328">
        <f t="shared" si="1"/>
        <v>1</v>
      </c>
      <c r="D8" s="368">
        <f t="shared" ref="D8:D71" si="4">100*(1-(G7+G8)/2/$H$2)</f>
        <v>99.843565844329802</v>
      </c>
      <c r="E8" s="369">
        <f>'인원 입력 기능'!E7</f>
        <v>241</v>
      </c>
      <c r="F8" s="412">
        <f t="shared" si="2"/>
        <v>6.0563263480352121E-4</v>
      </c>
      <c r="G8" s="370">
        <f>SUM($E$6:E8)</f>
        <v>743</v>
      </c>
      <c r="H8" s="419">
        <f t="shared" si="3"/>
        <v>1.8671578741038019E-3</v>
      </c>
      <c r="I8" s="313"/>
      <c r="J8" s="313"/>
      <c r="K8" s="377"/>
      <c r="M8" s="377">
        <v>3</v>
      </c>
      <c r="N8" s="379">
        <v>117</v>
      </c>
    </row>
    <row r="9" spans="1:14" s="318" customFormat="1" ht="25" customHeight="1" thickBot="1">
      <c r="A9" s="308"/>
      <c r="B9" s="367">
        <f>'인원 입력 기능'!B8</f>
        <v>142</v>
      </c>
      <c r="C9" s="328">
        <f t="shared" si="1"/>
        <v>1</v>
      </c>
      <c r="D9" s="368">
        <f t="shared" si="4"/>
        <v>99.774207086153126</v>
      </c>
      <c r="E9" s="369">
        <f>'인원 입력 기능'!E8</f>
        <v>311</v>
      </c>
      <c r="F9" s="412">
        <f t="shared" si="2"/>
        <v>7.8154252872985512E-4</v>
      </c>
      <c r="G9" s="370">
        <f>SUM($E$6:E9)</f>
        <v>1054</v>
      </c>
      <c r="H9" s="419">
        <f t="shared" si="3"/>
        <v>2.648700402833657E-3</v>
      </c>
      <c r="I9" s="313"/>
      <c r="J9" s="313"/>
      <c r="K9" s="377"/>
      <c r="M9" s="377">
        <v>4</v>
      </c>
      <c r="N9" s="379">
        <v>108</v>
      </c>
    </row>
    <row r="10" spans="1:14" s="318" customFormat="1" ht="25" customHeight="1" thickBot="1">
      <c r="A10" s="308"/>
      <c r="B10" s="367">
        <f>'인원 입력 기능'!B9</f>
        <v>141</v>
      </c>
      <c r="C10" s="328">
        <f t="shared" si="1"/>
        <v>1</v>
      </c>
      <c r="D10" s="368">
        <f t="shared" si="4"/>
        <v>99.640766866617582</v>
      </c>
      <c r="E10" s="369">
        <f>'인원 입력 기능'!E9</f>
        <v>751</v>
      </c>
      <c r="F10" s="412">
        <f t="shared" si="2"/>
        <v>1.8872618619810973E-3</v>
      </c>
      <c r="G10" s="370">
        <f>SUM($E$6:E10)</f>
        <v>1805</v>
      </c>
      <c r="H10" s="419">
        <f t="shared" si="3"/>
        <v>4.5359622648147545E-3</v>
      </c>
      <c r="I10" s="313"/>
      <c r="J10" s="313"/>
      <c r="K10" s="377"/>
      <c r="M10" s="377">
        <v>5</v>
      </c>
      <c r="N10" s="379">
        <v>96</v>
      </c>
    </row>
    <row r="11" spans="1:14" s="318" customFormat="1" ht="25" customHeight="1" thickBot="1">
      <c r="A11" s="308"/>
      <c r="B11" s="367">
        <f>'인원 입력 기능'!B10</f>
        <v>140</v>
      </c>
      <c r="C11" s="328">
        <f t="shared" si="1"/>
        <v>1</v>
      </c>
      <c r="D11" s="368">
        <f t="shared" si="4"/>
        <v>99.491243456780197</v>
      </c>
      <c r="E11" s="369">
        <f>'인원 입력 기능'!E10</f>
        <v>439</v>
      </c>
      <c r="F11" s="412">
        <f t="shared" si="2"/>
        <v>1.1032063347665801E-3</v>
      </c>
      <c r="G11" s="370">
        <f>SUM($E$6:E11)</f>
        <v>2244</v>
      </c>
      <c r="H11" s="419">
        <f t="shared" si="3"/>
        <v>5.6391685995813342E-3</v>
      </c>
      <c r="I11" s="313"/>
      <c r="J11" s="313"/>
      <c r="K11" s="377"/>
      <c r="M11" s="377">
        <v>6</v>
      </c>
      <c r="N11" s="379">
        <v>83</v>
      </c>
    </row>
    <row r="12" spans="1:14" s="318" customFormat="1" ht="25" customHeight="1" thickBot="1">
      <c r="A12" s="308"/>
      <c r="B12" s="367">
        <f>'인원 입력 기능'!B11</f>
        <v>139</v>
      </c>
      <c r="C12" s="328">
        <f t="shared" si="1"/>
        <v>1</v>
      </c>
      <c r="D12" s="368">
        <f t="shared" si="4"/>
        <v>99.295606524749275</v>
      </c>
      <c r="E12" s="369">
        <f>'인원 입력 기능'!E11</f>
        <v>1118</v>
      </c>
      <c r="F12" s="412">
        <f t="shared" si="2"/>
        <v>2.8095323058520195E-3</v>
      </c>
      <c r="G12" s="370">
        <f>SUM($E$6:E12)</f>
        <v>3362</v>
      </c>
      <c r="H12" s="419">
        <f t="shared" si="3"/>
        <v>8.4487009054333533E-3</v>
      </c>
      <c r="I12" s="313"/>
      <c r="J12" s="313"/>
      <c r="K12" s="377"/>
      <c r="M12" s="377">
        <v>7</v>
      </c>
      <c r="N12" s="379">
        <v>71</v>
      </c>
    </row>
    <row r="13" spans="1:14" s="318" customFormat="1" ht="25" customHeight="1" thickBot="1">
      <c r="A13" s="308"/>
      <c r="B13" s="367">
        <f>'인원 입력 기능'!B12</f>
        <v>138</v>
      </c>
      <c r="C13" s="328">
        <f t="shared" si="1"/>
        <v>1</v>
      </c>
      <c r="D13" s="368">
        <f t="shared" si="4"/>
        <v>99.024956587951181</v>
      </c>
      <c r="E13" s="369">
        <f>'인원 입력 기능'!E12</f>
        <v>1036</v>
      </c>
      <c r="F13" s="412">
        <f t="shared" si="2"/>
        <v>2.6034664301097426E-3</v>
      </c>
      <c r="G13" s="370">
        <f>SUM($E$6:E13)</f>
        <v>4398</v>
      </c>
      <c r="H13" s="419">
        <f t="shared" si="3"/>
        <v>1.1052167335543097E-2</v>
      </c>
      <c r="I13" s="313"/>
      <c r="J13" s="313"/>
      <c r="K13" s="377"/>
      <c r="M13" s="377">
        <v>8</v>
      </c>
      <c r="N13" s="379">
        <v>66</v>
      </c>
    </row>
    <row r="14" spans="1:14" s="318" customFormat="1" ht="25" customHeight="1">
      <c r="A14" s="308"/>
      <c r="B14" s="367">
        <f>'인원 입력 기능'!B13</f>
        <v>137</v>
      </c>
      <c r="C14" s="328">
        <f t="shared" si="1"/>
        <v>1</v>
      </c>
      <c r="D14" s="368">
        <f t="shared" si="4"/>
        <v>98.732694864185007</v>
      </c>
      <c r="E14" s="369">
        <f>'인원 입력 기능'!E13</f>
        <v>1290</v>
      </c>
      <c r="F14" s="412">
        <f t="shared" si="2"/>
        <v>3.2417680452138686E-3</v>
      </c>
      <c r="G14" s="370">
        <f>SUM($E$6:E14)</f>
        <v>5688</v>
      </c>
      <c r="H14" s="419">
        <f t="shared" si="3"/>
        <v>1.4293935380756965E-2</v>
      </c>
      <c r="I14" s="399"/>
      <c r="J14" s="313"/>
      <c r="K14" s="377"/>
      <c r="M14" s="377">
        <v>9</v>
      </c>
      <c r="N14" s="380"/>
    </row>
    <row r="15" spans="1:14" s="318" customFormat="1" ht="25" customHeight="1">
      <c r="A15" s="308"/>
      <c r="B15" s="367">
        <f>'인원 입력 기능'!B14</f>
        <v>136</v>
      </c>
      <c r="C15" s="328">
        <f t="shared" si="1"/>
        <v>1</v>
      </c>
      <c r="D15" s="368">
        <f t="shared" si="4"/>
        <v>98.350216494819449</v>
      </c>
      <c r="E15" s="369">
        <f>'인원 입력 기능'!E14</f>
        <v>1754</v>
      </c>
      <c r="F15" s="412">
        <f t="shared" si="2"/>
        <v>4.407799342096997E-3</v>
      </c>
      <c r="G15" s="370">
        <f>SUM($E$6:E15)</f>
        <v>7442</v>
      </c>
      <c r="H15" s="419">
        <f t="shared" si="3"/>
        <v>1.8701734722853962E-2</v>
      </c>
      <c r="I15" s="313"/>
      <c r="J15" s="313"/>
      <c r="K15" s="377"/>
    </row>
    <row r="16" spans="1:14" s="318" customFormat="1" ht="25" customHeight="1">
      <c r="A16" s="308"/>
      <c r="B16" s="367">
        <f>'인원 입력 기능'!B15</f>
        <v>135</v>
      </c>
      <c r="C16" s="328">
        <f t="shared" si="0"/>
        <v>1</v>
      </c>
      <c r="D16" s="368">
        <f t="shared" si="4"/>
        <v>97.931676597199015</v>
      </c>
      <c r="E16" s="369">
        <f>'인원 입력 기능'!E15</f>
        <v>1577</v>
      </c>
      <c r="F16" s="412">
        <f t="shared" si="2"/>
        <v>3.9629986103118381E-3</v>
      </c>
      <c r="G16" s="370">
        <f>SUM($E$6:E16)</f>
        <v>9019</v>
      </c>
      <c r="H16" s="419">
        <f t="shared" si="3"/>
        <v>2.26647333331658E-2</v>
      </c>
      <c r="I16" s="313"/>
      <c r="J16" s="313"/>
      <c r="K16" s="377"/>
    </row>
    <row r="17" spans="1:11" s="318" customFormat="1" ht="25" customHeight="1">
      <c r="A17" s="308"/>
      <c r="B17" s="367">
        <f>'인원 입력 기능'!B16</f>
        <v>134</v>
      </c>
      <c r="C17" s="328">
        <f t="shared" si="0"/>
        <v>1</v>
      </c>
      <c r="D17" s="368">
        <f t="shared" si="4"/>
        <v>97.444154891174605</v>
      </c>
      <c r="E17" s="369">
        <f>'인원 입력 기능'!E16</f>
        <v>2303</v>
      </c>
      <c r="F17" s="412">
        <f t="shared" si="2"/>
        <v>5.7874355101763877E-3</v>
      </c>
      <c r="G17" s="370">
        <f>SUM($E$6:E17)</f>
        <v>11322</v>
      </c>
      <c r="H17" s="419">
        <f t="shared" si="3"/>
        <v>2.8452168843342188E-2</v>
      </c>
      <c r="I17" s="313"/>
      <c r="J17" s="313"/>
      <c r="K17" s="377"/>
    </row>
    <row r="18" spans="1:11" s="318" customFormat="1" ht="25" customHeight="1">
      <c r="A18" s="308"/>
      <c r="B18" s="367">
        <f>'인원 입력 기능'!B17</f>
        <v>133</v>
      </c>
      <c r="C18" s="328">
        <f t="shared" si="0"/>
        <v>1</v>
      </c>
      <c r="D18" s="368">
        <f t="shared" si="4"/>
        <v>96.870437337126276</v>
      </c>
      <c r="E18" s="369">
        <f>'인원 입력 기능'!E17</f>
        <v>2263</v>
      </c>
      <c r="F18" s="412">
        <f t="shared" si="2"/>
        <v>5.6869155707899108E-3</v>
      </c>
      <c r="G18" s="370">
        <f>SUM($E$6:E18)</f>
        <v>13585</v>
      </c>
      <c r="H18" s="419">
        <f t="shared" si="3"/>
        <v>3.4139084414132097E-2</v>
      </c>
      <c r="I18" s="313"/>
      <c r="J18" s="313"/>
      <c r="K18" s="377"/>
    </row>
    <row r="19" spans="1:11" s="318" customFormat="1" ht="25" customHeight="1">
      <c r="A19" s="308"/>
      <c r="B19" s="367">
        <f>'인원 입력 기능'!B18</f>
        <v>132</v>
      </c>
      <c r="C19" s="328">
        <f t="shared" si="0"/>
        <v>1</v>
      </c>
      <c r="D19" s="368">
        <f t="shared" si="4"/>
        <v>96.260909554671542</v>
      </c>
      <c r="E19" s="369">
        <f>'인원 입력 기능'!E18</f>
        <v>2588</v>
      </c>
      <c r="F19" s="412">
        <f t="shared" si="2"/>
        <v>6.5036400783050324E-3</v>
      </c>
      <c r="G19" s="370">
        <f>SUM($E$6:E19)</f>
        <v>16173</v>
      </c>
      <c r="H19" s="419">
        <f t="shared" si="3"/>
        <v>4.0642724492437131E-2</v>
      </c>
      <c r="I19" s="313"/>
      <c r="J19" s="313"/>
      <c r="K19" s="377"/>
    </row>
    <row r="20" spans="1:11" s="318" customFormat="1" ht="25" customHeight="1">
      <c r="A20" s="308"/>
      <c r="B20" s="367">
        <f>'인원 입력 기능'!B19</f>
        <v>131</v>
      </c>
      <c r="C20" s="328">
        <f t="shared" si="0"/>
        <v>2</v>
      </c>
      <c r="D20" s="368">
        <f t="shared" si="4"/>
        <v>95.538673790179701</v>
      </c>
      <c r="E20" s="369">
        <f>'인원 입력 기능'!E19</f>
        <v>3160</v>
      </c>
      <c r="F20" s="412">
        <f t="shared" si="2"/>
        <v>7.9410752115316469E-3</v>
      </c>
      <c r="G20" s="370">
        <f>SUM($E$6:E20)</f>
        <v>19333</v>
      </c>
      <c r="H20" s="419">
        <f t="shared" si="3"/>
        <v>4.8583799703968776E-2</v>
      </c>
      <c r="I20" s="313"/>
      <c r="J20" s="313"/>
      <c r="K20" s="377"/>
    </row>
    <row r="21" spans="1:11" s="318" customFormat="1" ht="25" customHeight="1">
      <c r="A21" s="308"/>
      <c r="B21" s="367">
        <f>'인원 입력 기능'!B20</f>
        <v>130</v>
      </c>
      <c r="C21" s="328">
        <f t="shared" si="0"/>
        <v>2</v>
      </c>
      <c r="D21" s="368">
        <f t="shared" si="4"/>
        <v>94.745445818496179</v>
      </c>
      <c r="E21" s="369">
        <f>'인원 입력 기능'!E20</f>
        <v>3153</v>
      </c>
      <c r="F21" s="412">
        <f t="shared" si="2"/>
        <v>7.9234842221390135E-3</v>
      </c>
      <c r="G21" s="370">
        <f>SUM($E$6:E21)</f>
        <v>22486</v>
      </c>
      <c r="H21" s="419">
        <f t="shared" si="3"/>
        <v>5.6507283926107793E-2</v>
      </c>
      <c r="I21" s="313"/>
      <c r="J21" s="313"/>
      <c r="K21" s="377"/>
    </row>
    <row r="22" spans="1:11" s="318" customFormat="1" ht="25" customHeight="1">
      <c r="A22" s="308"/>
      <c r="B22" s="367">
        <f>'인원 입력 기능'!B21</f>
        <v>129</v>
      </c>
      <c r="C22" s="328">
        <f t="shared" si="0"/>
        <v>2</v>
      </c>
      <c r="D22" s="368">
        <f t="shared" si="4"/>
        <v>93.869163246894558</v>
      </c>
      <c r="E22" s="369">
        <f>'인원 입력 기능'!E21</f>
        <v>3821</v>
      </c>
      <c r="F22" s="412">
        <f t="shared" si="2"/>
        <v>9.6021672098931723E-3</v>
      </c>
      <c r="G22" s="370">
        <f>SUM($E$6:E22)</f>
        <v>26307</v>
      </c>
      <c r="H22" s="419">
        <f t="shared" si="3"/>
        <v>6.610945113600096E-2</v>
      </c>
      <c r="I22" s="313"/>
      <c r="J22" s="313"/>
      <c r="K22" s="377"/>
    </row>
    <row r="23" spans="1:11" s="318" customFormat="1" ht="25" customHeight="1">
      <c r="A23" s="308"/>
      <c r="B23" s="367">
        <f>'인원 입력 기능'!B22</f>
        <v>128</v>
      </c>
      <c r="C23" s="328">
        <f t="shared" si="0"/>
        <v>2</v>
      </c>
      <c r="D23" s="368">
        <f t="shared" si="4"/>
        <v>92.897386732875802</v>
      </c>
      <c r="E23" s="369">
        <f>'인원 입력 기능'!E22</f>
        <v>3913</v>
      </c>
      <c r="F23" s="412">
        <f t="shared" si="2"/>
        <v>9.8333630704820693E-3</v>
      </c>
      <c r="G23" s="370">
        <f>SUM($E$6:E23)</f>
        <v>30220</v>
      </c>
      <c r="H23" s="419">
        <f t="shared" si="3"/>
        <v>7.5942814206483036E-2</v>
      </c>
      <c r="I23" s="313"/>
      <c r="J23" s="313"/>
      <c r="K23" s="377"/>
    </row>
    <row r="24" spans="1:11" s="318" customFormat="1" ht="25" customHeight="1">
      <c r="A24" s="308"/>
      <c r="B24" s="367">
        <f>'인원 입력 기능'!B23</f>
        <v>127</v>
      </c>
      <c r="C24" s="328">
        <f t="shared" si="0"/>
        <v>2</v>
      </c>
      <c r="D24" s="368">
        <f t="shared" si="4"/>
        <v>91.854366711816866</v>
      </c>
      <c r="E24" s="369">
        <f>'인원 입력 기능'!E23</f>
        <v>4388</v>
      </c>
      <c r="F24" s="412">
        <f t="shared" si="2"/>
        <v>1.1027037350696477E-2</v>
      </c>
      <c r="G24" s="370">
        <f>SUM($E$6:E24)</f>
        <v>34608</v>
      </c>
      <c r="H24" s="419">
        <f t="shared" si="3"/>
        <v>8.6969851557179512E-2</v>
      </c>
      <c r="I24" s="313"/>
      <c r="J24" s="313"/>
      <c r="K24" s="377"/>
    </row>
    <row r="25" spans="1:11" s="318" customFormat="1" ht="25" customHeight="1">
      <c r="A25" s="308"/>
      <c r="B25" s="367">
        <f>'인원 입력 기능'!B24</f>
        <v>126</v>
      </c>
      <c r="C25" s="328">
        <f t="shared" si="0"/>
        <v>2</v>
      </c>
      <c r="D25" s="368">
        <f t="shared" si="4"/>
        <v>90.719496596143557</v>
      </c>
      <c r="E25" s="369">
        <f>'인원 입력 기능'!E24</f>
        <v>4644</v>
      </c>
      <c r="F25" s="412">
        <f t="shared" si="2"/>
        <v>1.1670364962769927E-2</v>
      </c>
      <c r="G25" s="370">
        <f>SUM($E$6:E25)</f>
        <v>39252</v>
      </c>
      <c r="H25" s="419">
        <f t="shared" si="3"/>
        <v>9.8640216519949434E-2</v>
      </c>
      <c r="I25" s="313"/>
      <c r="J25" s="313"/>
      <c r="K25" s="377"/>
    </row>
    <row r="26" spans="1:11" s="318" customFormat="1" ht="25" customHeight="1">
      <c r="A26" s="308"/>
      <c r="B26" s="367">
        <f>'인원 입력 기능'!B25</f>
        <v>125</v>
      </c>
      <c r="C26" s="328">
        <f t="shared" si="0"/>
        <v>2</v>
      </c>
      <c r="D26" s="368">
        <f t="shared" si="4"/>
        <v>89.532858711686188</v>
      </c>
      <c r="E26" s="369">
        <f>'인원 입력 기능'!E25</f>
        <v>4800</v>
      </c>
      <c r="F26" s="412">
        <f t="shared" si="2"/>
        <v>1.2062392726377186E-2</v>
      </c>
      <c r="G26" s="370">
        <f>SUM($E$6:E26)</f>
        <v>44052</v>
      </c>
      <c r="H26" s="419">
        <f t="shared" si="3"/>
        <v>0.11070260924632662</v>
      </c>
      <c r="I26" s="313"/>
      <c r="J26" s="313"/>
      <c r="K26" s="377"/>
    </row>
    <row r="27" spans="1:11" s="318" customFormat="1" ht="25" customHeight="1">
      <c r="A27" s="308"/>
      <c r="B27" s="367">
        <f>'인원 입력 기능'!B26</f>
        <v>124</v>
      </c>
      <c r="C27" s="328">
        <f t="shared" si="0"/>
        <v>3</v>
      </c>
      <c r="D27" s="368">
        <f t="shared" si="4"/>
        <v>88.261658428219974</v>
      </c>
      <c r="E27" s="369">
        <f>'인원 입력 기능'!E26</f>
        <v>5317</v>
      </c>
      <c r="F27" s="412">
        <f t="shared" si="2"/>
        <v>1.3361612942947396E-2</v>
      </c>
      <c r="G27" s="370">
        <f>SUM($E$6:E27)</f>
        <v>49369</v>
      </c>
      <c r="H27" s="419">
        <f t="shared" si="3"/>
        <v>0.12406422218927401</v>
      </c>
      <c r="I27" s="313"/>
      <c r="J27" s="313"/>
      <c r="K27" s="377"/>
    </row>
    <row r="28" spans="1:11" s="318" customFormat="1" ht="25" customHeight="1">
      <c r="A28" s="308"/>
      <c r="B28" s="367">
        <f>'인원 입력 기능'!B27</f>
        <v>123</v>
      </c>
      <c r="C28" s="328">
        <f t="shared" si="0"/>
        <v>3</v>
      </c>
      <c r="D28" s="368">
        <f t="shared" si="4"/>
        <v>86.915068190213887</v>
      </c>
      <c r="E28" s="369">
        <f>'인원 입력 기능'!E27</f>
        <v>5400</v>
      </c>
      <c r="F28" s="412">
        <f t="shared" si="2"/>
        <v>1.3570191817174334E-2</v>
      </c>
      <c r="G28" s="370">
        <f>SUM($E$6:E28)</f>
        <v>54769</v>
      </c>
      <c r="H28" s="419">
        <f t="shared" si="3"/>
        <v>0.13763441400644835</v>
      </c>
      <c r="I28" s="313"/>
      <c r="J28" s="313"/>
      <c r="K28" s="377"/>
    </row>
    <row r="29" spans="1:11" s="318" customFormat="1" ht="25" customHeight="1">
      <c r="A29" s="308"/>
      <c r="B29" s="367">
        <f>'인원 입력 기능'!B28</f>
        <v>122</v>
      </c>
      <c r="C29" s="328">
        <f t="shared" si="0"/>
        <v>3</v>
      </c>
      <c r="D29" s="368">
        <f t="shared" si="4"/>
        <v>85.494470146834502</v>
      </c>
      <c r="E29" s="369">
        <f>'인원 입력 기능'!E28</f>
        <v>5906</v>
      </c>
      <c r="F29" s="412">
        <f t="shared" si="2"/>
        <v>1.4841769050413263E-2</v>
      </c>
      <c r="G29" s="370">
        <f>SUM($E$6:E29)</f>
        <v>60675</v>
      </c>
      <c r="H29" s="419">
        <f t="shared" si="3"/>
        <v>0.15247618305686161</v>
      </c>
      <c r="I29" s="313"/>
      <c r="J29" s="313"/>
      <c r="K29" s="377"/>
    </row>
    <row r="30" spans="1:11" s="318" customFormat="1" ht="25" customHeight="1">
      <c r="A30" s="308"/>
      <c r="B30" s="367">
        <f>'인원 입력 기능'!B29</f>
        <v>121</v>
      </c>
      <c r="C30" s="328">
        <f t="shared" si="0"/>
        <v>3</v>
      </c>
      <c r="D30" s="368">
        <f t="shared" si="4"/>
        <v>83.999738648157603</v>
      </c>
      <c r="E30" s="369">
        <f>'인원 입력 기능'!E29</f>
        <v>5990</v>
      </c>
      <c r="F30" s="412">
        <f t="shared" si="2"/>
        <v>1.5052860923124863E-2</v>
      </c>
      <c r="G30" s="370">
        <f>SUM($E$6:E30)</f>
        <v>66665</v>
      </c>
      <c r="H30" s="419">
        <f t="shared" si="3"/>
        <v>0.16752904397998647</v>
      </c>
      <c r="I30" s="313"/>
      <c r="J30" s="313"/>
      <c r="K30" s="377"/>
    </row>
    <row r="31" spans="1:11" s="318" customFormat="1" ht="25" customHeight="1">
      <c r="A31" s="308"/>
      <c r="B31" s="367">
        <f>'인원 입력 기능'!B30</f>
        <v>120</v>
      </c>
      <c r="C31" s="328">
        <f t="shared" si="0"/>
        <v>3</v>
      </c>
      <c r="D31" s="368">
        <f t="shared" si="4"/>
        <v>82.428611995546959</v>
      </c>
      <c r="E31" s="369">
        <f>'인원 입력 기능'!E30</f>
        <v>6514</v>
      </c>
      <c r="F31" s="412">
        <f t="shared" si="2"/>
        <v>1.6369672129087708E-2</v>
      </c>
      <c r="G31" s="370">
        <f>SUM($E$6:E31)</f>
        <v>73179</v>
      </c>
      <c r="H31" s="419">
        <f t="shared" si="3"/>
        <v>0.18389871610907418</v>
      </c>
      <c r="I31" s="313"/>
      <c r="J31" s="313"/>
      <c r="K31" s="377"/>
    </row>
    <row r="32" spans="1:11" s="318" customFormat="1" ht="25" customHeight="1">
      <c r="A32" s="308"/>
      <c r="B32" s="367">
        <f>'인원 입력 기능'!B31</f>
        <v>119</v>
      </c>
      <c r="C32" s="328">
        <f t="shared" si="0"/>
        <v>3</v>
      </c>
      <c r="D32" s="368">
        <f t="shared" si="4"/>
        <v>80.797299029228682</v>
      </c>
      <c r="E32" s="369">
        <f>'인원 입력 기능'!E31</f>
        <v>6469</v>
      </c>
      <c r="F32" s="412">
        <f t="shared" si="2"/>
        <v>1.6256587197277919E-2</v>
      </c>
      <c r="G32" s="370">
        <f>SUM($E$6:E32)</f>
        <v>79648</v>
      </c>
      <c r="H32" s="419">
        <f t="shared" si="3"/>
        <v>0.20015530330635212</v>
      </c>
      <c r="I32" s="313"/>
      <c r="J32" s="313"/>
      <c r="K32" s="377"/>
    </row>
    <row r="33" spans="1:11" s="318" customFormat="1" ht="25" customHeight="1">
      <c r="A33" s="308"/>
      <c r="B33" s="367">
        <f>'인원 입력 기능'!B32</f>
        <v>118</v>
      </c>
      <c r="C33" s="328">
        <f t="shared" si="0"/>
        <v>3</v>
      </c>
      <c r="D33" s="368">
        <f t="shared" si="4"/>
        <v>79.148646373366233</v>
      </c>
      <c r="E33" s="369">
        <f>'인원 입력 기능'!E32</f>
        <v>6652</v>
      </c>
      <c r="F33" s="412">
        <f t="shared" si="2"/>
        <v>1.6716465919971051E-2</v>
      </c>
      <c r="G33" s="370">
        <f>SUM($E$6:E33)</f>
        <v>86300</v>
      </c>
      <c r="H33" s="419">
        <f t="shared" si="3"/>
        <v>0.21687176922632315</v>
      </c>
      <c r="I33" s="313"/>
      <c r="J33" s="313"/>
      <c r="K33" s="377"/>
    </row>
    <row r="34" spans="1:11" s="318" customFormat="1" ht="25" customHeight="1">
      <c r="A34" s="308"/>
      <c r="B34" s="367">
        <f>'인원 입력 기능'!B33</f>
        <v>117</v>
      </c>
      <c r="C34" s="328">
        <f t="shared" si="0"/>
        <v>3</v>
      </c>
      <c r="D34" s="368">
        <f t="shared" si="4"/>
        <v>77.456644493643367</v>
      </c>
      <c r="E34" s="369">
        <f>'인원 입력 기능'!E33</f>
        <v>6814</v>
      </c>
      <c r="F34" s="412">
        <f t="shared" si="2"/>
        <v>1.712357167448628E-2</v>
      </c>
      <c r="G34" s="370">
        <f>SUM($E$6:E34)</f>
        <v>93114</v>
      </c>
      <c r="H34" s="419">
        <f t="shared" si="3"/>
        <v>0.23399534090080942</v>
      </c>
      <c r="I34" s="313"/>
      <c r="J34" s="313"/>
      <c r="K34" s="377"/>
    </row>
    <row r="35" spans="1:11" s="318" customFormat="1" ht="25" customHeight="1">
      <c r="A35" s="308"/>
      <c r="B35" s="367">
        <f>'인원 입력 기능'!B34</f>
        <v>116</v>
      </c>
      <c r="C35" s="328">
        <f t="shared" si="0"/>
        <v>4</v>
      </c>
      <c r="D35" s="368">
        <f t="shared" si="4"/>
        <v>75.728329785817138</v>
      </c>
      <c r="E35" s="369">
        <f>'인원 입력 기능'!E34</f>
        <v>6941</v>
      </c>
      <c r="F35" s="412">
        <f t="shared" si="2"/>
        <v>1.7442722482038344E-2</v>
      </c>
      <c r="G35" s="370">
        <f>SUM($E$6:E35)</f>
        <v>100055</v>
      </c>
      <c r="H35" s="419">
        <f t="shared" si="3"/>
        <v>0.2514380633828478</v>
      </c>
      <c r="I35" s="313"/>
      <c r="J35" s="313"/>
      <c r="K35" s="377"/>
    </row>
    <row r="36" spans="1:11" s="318" customFormat="1" ht="25" customHeight="1">
      <c r="A36" s="308"/>
      <c r="B36" s="367">
        <f>'인원 입력 기능'!B35</f>
        <v>115</v>
      </c>
      <c r="C36" s="328">
        <f t="shared" si="0"/>
        <v>4</v>
      </c>
      <c r="D36" s="368">
        <f t="shared" si="4"/>
        <v>73.981921488901349</v>
      </c>
      <c r="E36" s="369">
        <f>'인원 입력 기능'!E35</f>
        <v>6958</v>
      </c>
      <c r="F36" s="412">
        <f t="shared" si="2"/>
        <v>1.7485443456277595E-2</v>
      </c>
      <c r="G36" s="370">
        <f>SUM($E$6:E36)</f>
        <v>107013</v>
      </c>
      <c r="H36" s="419">
        <f t="shared" si="3"/>
        <v>0.26892350683912536</v>
      </c>
      <c r="I36" s="313"/>
      <c r="J36" s="313"/>
      <c r="K36" s="377"/>
    </row>
    <row r="37" spans="1:11" s="318" customFormat="1" ht="25" customHeight="1">
      <c r="A37" s="308"/>
      <c r="B37" s="367">
        <f>'인원 입력 기능'!B36</f>
        <v>114</v>
      </c>
      <c r="C37" s="328">
        <f t="shared" si="0"/>
        <v>4</v>
      </c>
      <c r="D37" s="368">
        <f t="shared" si="4"/>
        <v>72.211262756608562</v>
      </c>
      <c r="E37" s="369">
        <f>'인원 입력 기능'!E36</f>
        <v>7134</v>
      </c>
      <c r="F37" s="412">
        <f t="shared" si="2"/>
        <v>1.7927731189578092E-2</v>
      </c>
      <c r="G37" s="370">
        <f>SUM($E$6:E37)</f>
        <v>114147</v>
      </c>
      <c r="H37" s="419">
        <f t="shared" si="3"/>
        <v>0.28685123802870349</v>
      </c>
      <c r="I37" s="313"/>
      <c r="J37" s="313"/>
      <c r="K37" s="377"/>
    </row>
    <row r="38" spans="1:11" s="318" customFormat="1" ht="25" customHeight="1">
      <c r="A38" s="308"/>
      <c r="B38" s="367">
        <f>'인원 입력 기능'!B37</f>
        <v>113</v>
      </c>
      <c r="C38" s="328">
        <f t="shared" si="0"/>
        <v>4</v>
      </c>
      <c r="D38" s="368">
        <f t="shared" si="4"/>
        <v>70.210162063272278</v>
      </c>
      <c r="E38" s="369">
        <f>'인원 입력 기능'!E37</f>
        <v>8792</v>
      </c>
      <c r="F38" s="412">
        <f t="shared" si="2"/>
        <v>2.2094282677147546E-2</v>
      </c>
      <c r="G38" s="370">
        <f>SUM($E$6:E38)</f>
        <v>122939</v>
      </c>
      <c r="H38" s="419">
        <f t="shared" si="3"/>
        <v>0.30894552070585102</v>
      </c>
      <c r="I38" s="313"/>
      <c r="J38" s="313"/>
      <c r="K38" s="377"/>
    </row>
    <row r="39" spans="1:11" s="318" customFormat="1" ht="25" customHeight="1">
      <c r="A39" s="308"/>
      <c r="B39" s="367">
        <f>'인원 입력 기능'!B38</f>
        <v>112</v>
      </c>
      <c r="C39" s="328">
        <f t="shared" si="0"/>
        <v>4</v>
      </c>
      <c r="D39" s="368">
        <f t="shared" si="4"/>
        <v>68.165586496151349</v>
      </c>
      <c r="E39" s="369">
        <f>'인원 입력 기능'!E38</f>
        <v>7480</v>
      </c>
      <c r="F39" s="412">
        <f t="shared" si="2"/>
        <v>1.8797228665271115E-2</v>
      </c>
      <c r="G39" s="370">
        <f>SUM($E$6:E39)</f>
        <v>130419</v>
      </c>
      <c r="H39" s="419">
        <f t="shared" si="3"/>
        <v>0.32774274937112213</v>
      </c>
      <c r="I39" s="313"/>
      <c r="J39" s="313"/>
      <c r="K39" s="377"/>
    </row>
    <row r="40" spans="1:11" s="318" customFormat="1" ht="25" customHeight="1">
      <c r="A40" s="308"/>
      <c r="B40" s="367">
        <f>'인원 입력 기능'!B39</f>
        <v>111</v>
      </c>
      <c r="C40" s="328">
        <f t="shared" si="0"/>
        <v>4</v>
      </c>
      <c r="D40" s="368">
        <f t="shared" si="4"/>
        <v>66.318406960000601</v>
      </c>
      <c r="E40" s="369">
        <f>'인원 입력 기능'!E39</f>
        <v>7221</v>
      </c>
      <c r="F40" s="412">
        <f t="shared" si="2"/>
        <v>1.8146362057743681E-2</v>
      </c>
      <c r="G40" s="370">
        <f>SUM($E$6:E40)</f>
        <v>137640</v>
      </c>
      <c r="H40" s="419">
        <f t="shared" si="3"/>
        <v>0.3458891114288658</v>
      </c>
      <c r="I40" s="313"/>
      <c r="J40" s="313"/>
      <c r="K40" s="377"/>
    </row>
    <row r="41" spans="1:11" s="318" customFormat="1" ht="25" customHeight="1">
      <c r="A41" s="308"/>
      <c r="B41" s="367">
        <f>'인원 입력 기능'!B40</f>
        <v>110</v>
      </c>
      <c r="C41" s="328">
        <f t="shared" si="0"/>
        <v>4</v>
      </c>
      <c r="D41" s="368">
        <f t="shared" si="4"/>
        <v>64.490074912484829</v>
      </c>
      <c r="E41" s="369">
        <f>'인원 입력 기능'!E40</f>
        <v>7330</v>
      </c>
      <c r="F41" s="412">
        <f t="shared" si="2"/>
        <v>1.8420278892571827E-2</v>
      </c>
      <c r="G41" s="370">
        <f>SUM($E$6:E41)</f>
        <v>144970</v>
      </c>
      <c r="H41" s="419">
        <f t="shared" si="3"/>
        <v>0.36430939032143761</v>
      </c>
      <c r="I41" s="313"/>
      <c r="J41" s="313"/>
      <c r="K41" s="377"/>
    </row>
    <row r="42" spans="1:11" s="318" customFormat="1" ht="25" customHeight="1">
      <c r="A42" s="308"/>
      <c r="B42" s="367">
        <f>'인원 입력 기능'!B41</f>
        <v>109</v>
      </c>
      <c r="C42" s="328">
        <f t="shared" si="0"/>
        <v>4</v>
      </c>
      <c r="D42" s="368">
        <f t="shared" si="4"/>
        <v>62.644277525500655</v>
      </c>
      <c r="E42" s="369">
        <f>'인원 입력 기능'!E41</f>
        <v>7360</v>
      </c>
      <c r="F42" s="412">
        <f t="shared" si="2"/>
        <v>1.8495668847111686E-2</v>
      </c>
      <c r="G42" s="370">
        <f>SUM($E$6:E42)</f>
        <v>152330</v>
      </c>
      <c r="H42" s="419">
        <f t="shared" si="3"/>
        <v>0.38280505916854934</v>
      </c>
      <c r="I42" s="313"/>
      <c r="J42" s="313"/>
      <c r="K42" s="377"/>
    </row>
    <row r="43" spans="1:11" s="318" customFormat="1" ht="25" customHeight="1">
      <c r="A43" s="308"/>
      <c r="B43" s="367">
        <f>'인원 입력 기능'!B42</f>
        <v>108</v>
      </c>
      <c r="C43" s="328">
        <f t="shared" si="0"/>
        <v>4</v>
      </c>
      <c r="D43" s="368">
        <f t="shared" si="4"/>
        <v>60.80413438510697</v>
      </c>
      <c r="E43" s="369">
        <f>'인원 입력 기능'!E42</f>
        <v>7285</v>
      </c>
      <c r="F43" s="412">
        <f t="shared" si="2"/>
        <v>1.8307193960762042E-2</v>
      </c>
      <c r="G43" s="370">
        <f>SUM($E$6:E43)</f>
        <v>159615</v>
      </c>
      <c r="H43" s="419">
        <f t="shared" si="3"/>
        <v>0.40111225312931137</v>
      </c>
      <c r="I43" s="313"/>
      <c r="J43" s="313"/>
      <c r="K43" s="377"/>
    </row>
    <row r="44" spans="1:11" s="318" customFormat="1" ht="25" customHeight="1">
      <c r="A44" s="308"/>
      <c r="B44" s="367">
        <f>'인원 입력 기능'!B43</f>
        <v>107</v>
      </c>
      <c r="C44" s="328">
        <f t="shared" si="0"/>
        <v>5</v>
      </c>
      <c r="D44" s="368">
        <f t="shared" si="4"/>
        <v>58.981833533954386</v>
      </c>
      <c r="E44" s="369">
        <f>'인원 입력 기능'!E43</f>
        <v>7218</v>
      </c>
      <c r="F44" s="412">
        <f t="shared" si="2"/>
        <v>1.8138823062289693E-2</v>
      </c>
      <c r="G44" s="370">
        <f>SUM($E$6:E44)</f>
        <v>166833</v>
      </c>
      <c r="H44" s="419">
        <f t="shared" si="3"/>
        <v>0.41925107619160107</v>
      </c>
      <c r="I44" s="313"/>
      <c r="J44" s="313"/>
      <c r="K44" s="377"/>
    </row>
    <row r="45" spans="1:11" s="318" customFormat="1" ht="25" customHeight="1">
      <c r="A45" s="308"/>
      <c r="B45" s="367">
        <f>'인원 입력 기능'!B44</f>
        <v>106</v>
      </c>
      <c r="C45" s="328">
        <f t="shared" si="0"/>
        <v>5</v>
      </c>
      <c r="D45" s="368">
        <f t="shared" si="4"/>
        <v>57.172348975073575</v>
      </c>
      <c r="E45" s="369">
        <f>'인원 입력 기능'!E44</f>
        <v>7183</v>
      </c>
      <c r="F45" s="412">
        <f t="shared" si="2"/>
        <v>1.8050868115326527E-2</v>
      </c>
      <c r="G45" s="370">
        <f>SUM($E$6:E45)</f>
        <v>174016</v>
      </c>
      <c r="H45" s="419">
        <f t="shared" si="3"/>
        <v>0.43730194430692759</v>
      </c>
      <c r="I45" s="313"/>
      <c r="J45" s="313"/>
      <c r="K45" s="377"/>
    </row>
    <row r="46" spans="1:11" s="318" customFormat="1" ht="25" customHeight="1">
      <c r="A46" s="308"/>
      <c r="B46" s="367">
        <f>'인원 입력 기능'!B45</f>
        <v>105</v>
      </c>
      <c r="C46" s="328">
        <f t="shared" si="0"/>
        <v>5</v>
      </c>
      <c r="D46" s="368">
        <f t="shared" si="4"/>
        <v>55.404077591341206</v>
      </c>
      <c r="E46" s="369">
        <f>'인원 입력 기능'!E45</f>
        <v>6890</v>
      </c>
      <c r="F46" s="412">
        <f t="shared" si="2"/>
        <v>1.7314559559320587E-2</v>
      </c>
      <c r="G46" s="370">
        <f>SUM($E$6:E46)</f>
        <v>180906</v>
      </c>
      <c r="H46" s="419">
        <f t="shared" si="3"/>
        <v>0.45461650386624819</v>
      </c>
      <c r="I46" s="313"/>
      <c r="J46" s="313"/>
      <c r="K46" s="377"/>
    </row>
    <row r="47" spans="1:11" s="318" customFormat="1" ht="25" customHeight="1">
      <c r="A47" s="308"/>
      <c r="B47" s="367">
        <f>'인원 입력 기능'!B46</f>
        <v>104</v>
      </c>
      <c r="C47" s="328">
        <f t="shared" si="0"/>
        <v>5</v>
      </c>
      <c r="D47" s="368">
        <f t="shared" si="4"/>
        <v>53.658800143743512</v>
      </c>
      <c r="E47" s="369">
        <f>'인원 입력 기능'!E46</f>
        <v>7000</v>
      </c>
      <c r="F47" s="412">
        <f t="shared" si="2"/>
        <v>1.7590989392633396E-2</v>
      </c>
      <c r="G47" s="370">
        <f>SUM($E$6:E47)</f>
        <v>187906</v>
      </c>
      <c r="H47" s="419">
        <f t="shared" si="3"/>
        <v>0.47220749325888156</v>
      </c>
      <c r="I47" s="313"/>
      <c r="J47" s="313"/>
      <c r="K47" s="377"/>
    </row>
    <row r="48" spans="1:11" s="318" customFormat="1" ht="25" customHeight="1">
      <c r="A48" s="308"/>
      <c r="B48" s="367">
        <f>'인원 입력 기능'!B47</f>
        <v>103</v>
      </c>
      <c r="C48" s="328">
        <f t="shared" si="0"/>
        <v>5</v>
      </c>
      <c r="D48" s="368">
        <f t="shared" si="4"/>
        <v>51.908496699176496</v>
      </c>
      <c r="E48" s="369">
        <f>'인원 입력 기능'!E47</f>
        <v>6930</v>
      </c>
      <c r="F48" s="412">
        <f t="shared" si="2"/>
        <v>1.7415079498707062E-2</v>
      </c>
      <c r="G48" s="370">
        <f>SUM($E$6:E48)</f>
        <v>194836</v>
      </c>
      <c r="H48" s="419">
        <f t="shared" si="3"/>
        <v>0.48962257275758864</v>
      </c>
      <c r="I48" s="313"/>
      <c r="J48" s="313"/>
      <c r="K48" s="377"/>
    </row>
    <row r="49" spans="1:11" s="318" customFormat="1" ht="25" customHeight="1">
      <c r="A49" s="308"/>
      <c r="B49" s="367">
        <f>'인원 입력 기능'!B48</f>
        <v>102</v>
      </c>
      <c r="C49" s="328">
        <f t="shared" si="0"/>
        <v>5</v>
      </c>
      <c r="D49" s="368">
        <f t="shared" si="4"/>
        <v>50.169627397714677</v>
      </c>
      <c r="E49" s="369">
        <f>'인원 입력 기능'!E48</f>
        <v>6909</v>
      </c>
      <c r="F49" s="412">
        <f t="shared" si="2"/>
        <v>1.7362306530529163E-2</v>
      </c>
      <c r="G49" s="370">
        <f>SUM($E$6:E49)</f>
        <v>201745</v>
      </c>
      <c r="H49" s="419">
        <f t="shared" si="3"/>
        <v>0.50698487928811775</v>
      </c>
      <c r="I49" s="313"/>
      <c r="J49" s="377"/>
      <c r="K49" s="377"/>
    </row>
    <row r="50" spans="1:11" s="318" customFormat="1" ht="25" customHeight="1">
      <c r="A50" s="308"/>
      <c r="B50" s="367">
        <f>'인원 입력 기능'!B49</f>
        <v>101</v>
      </c>
      <c r="C50" s="328">
        <f t="shared" si="0"/>
        <v>5</v>
      </c>
      <c r="D50" s="368">
        <f t="shared" si="4"/>
        <v>48.470212172462055</v>
      </c>
      <c r="E50" s="369">
        <f>'인원 입력 기능'!E49</f>
        <v>6616</v>
      </c>
      <c r="F50" s="412">
        <f t="shared" si="2"/>
        <v>1.6625997974523223E-2</v>
      </c>
      <c r="G50" s="370">
        <f>SUM($E$6:E50)</f>
        <v>208361</v>
      </c>
      <c r="H50" s="419">
        <f t="shared" si="3"/>
        <v>0.52361087726264099</v>
      </c>
      <c r="I50" s="313"/>
      <c r="J50" s="313"/>
      <c r="K50" s="377"/>
    </row>
    <row r="51" spans="1:11" s="318" customFormat="1" ht="25" customHeight="1">
      <c r="A51" s="308"/>
      <c r="B51" s="367">
        <f>'인원 입력 기능'!B50</f>
        <v>100</v>
      </c>
      <c r="C51" s="328">
        <f t="shared" si="0"/>
        <v>5</v>
      </c>
      <c r="D51" s="368">
        <f t="shared" si="4"/>
        <v>46.809371473949</v>
      </c>
      <c r="E51" s="369">
        <f>'인원 입력 기능'!E50</f>
        <v>6602</v>
      </c>
      <c r="F51" s="412">
        <f t="shared" si="2"/>
        <v>1.6590815995737956E-2</v>
      </c>
      <c r="G51" s="370">
        <f>SUM($E$6:E51)</f>
        <v>214963</v>
      </c>
      <c r="H51" s="419">
        <f t="shared" si="3"/>
        <v>0.54020169325837897</v>
      </c>
      <c r="I51" s="313"/>
      <c r="J51" s="313"/>
      <c r="K51" s="377"/>
    </row>
    <row r="52" spans="1:11" s="318" customFormat="1" ht="25" customHeight="1">
      <c r="A52" s="308"/>
      <c r="B52" s="367">
        <f>'인원 입력 기능'!B51</f>
        <v>99</v>
      </c>
      <c r="C52" s="328">
        <f t="shared" si="0"/>
        <v>5</v>
      </c>
      <c r="D52" s="368">
        <f t="shared" si="4"/>
        <v>45.181074105812314</v>
      </c>
      <c r="E52" s="369">
        <f>'인원 입력 기능'!E51</f>
        <v>6357</v>
      </c>
      <c r="F52" s="412">
        <f t="shared" si="2"/>
        <v>1.5975131366995785E-2</v>
      </c>
      <c r="G52" s="370">
        <f>SUM($E$6:E52)</f>
        <v>221320</v>
      </c>
      <c r="H52" s="419">
        <f t="shared" si="3"/>
        <v>0.55617682462537477</v>
      </c>
      <c r="I52" s="313"/>
      <c r="J52" s="313"/>
      <c r="K52" s="377"/>
    </row>
    <row r="53" spans="1:11" s="318" customFormat="1" ht="25" customHeight="1">
      <c r="A53" s="308"/>
      <c r="B53" s="367">
        <f>'인원 입력 기능'!B52</f>
        <v>98</v>
      </c>
      <c r="C53" s="328">
        <f t="shared" si="0"/>
        <v>5</v>
      </c>
      <c r="D53" s="368">
        <f t="shared" si="4"/>
        <v>43.580419721006912</v>
      </c>
      <c r="E53" s="369">
        <f>'인원 입력 기능'!E52</f>
        <v>6382</v>
      </c>
      <c r="F53" s="412">
        <f t="shared" si="2"/>
        <v>1.6037956329112334E-2</v>
      </c>
      <c r="G53" s="370">
        <f>SUM($E$6:E53)</f>
        <v>227702</v>
      </c>
      <c r="H53" s="419">
        <f t="shared" si="3"/>
        <v>0.57221478095448708</v>
      </c>
      <c r="I53" s="313"/>
      <c r="J53" s="313"/>
      <c r="K53" s="377"/>
    </row>
    <row r="54" spans="1:11" s="318" customFormat="1" ht="25" customHeight="1">
      <c r="A54" s="308"/>
      <c r="B54" s="367">
        <f>'인원 입력 기능'!B53</f>
        <v>97</v>
      </c>
      <c r="C54" s="328">
        <f t="shared" si="0"/>
        <v>5</v>
      </c>
      <c r="D54" s="368">
        <f t="shared" si="4"/>
        <v>41.991325129230951</v>
      </c>
      <c r="E54" s="369">
        <f>'인원 입력 기능'!E53</f>
        <v>6265</v>
      </c>
      <c r="F54" s="412">
        <f t="shared" si="2"/>
        <v>1.5743935506406889E-2</v>
      </c>
      <c r="G54" s="370">
        <f>SUM($E$6:E54)</f>
        <v>233967</v>
      </c>
      <c r="H54" s="419">
        <f t="shared" si="3"/>
        <v>0.58795871646089393</v>
      </c>
      <c r="I54" s="313"/>
      <c r="J54" s="313"/>
      <c r="K54" s="377"/>
    </row>
    <row r="55" spans="1:11" s="318" customFormat="1" ht="25" customHeight="1">
      <c r="A55" s="308"/>
      <c r="B55" s="367">
        <f>'인원 입력 기능'!B54</f>
        <v>96</v>
      </c>
      <c r="C55" s="328">
        <f t="shared" si="0"/>
        <v>5</v>
      </c>
      <c r="D55" s="368">
        <f t="shared" si="4"/>
        <v>40.423842324423077</v>
      </c>
      <c r="E55" s="369">
        <f>'인원 입력 기능'!E54</f>
        <v>6210</v>
      </c>
      <c r="F55" s="412">
        <f t="shared" si="2"/>
        <v>1.5605720589750485E-2</v>
      </c>
      <c r="G55" s="370">
        <f>SUM($E$6:E55)</f>
        <v>240177</v>
      </c>
      <c r="H55" s="419">
        <f t="shared" si="3"/>
        <v>0.60356443705064444</v>
      </c>
      <c r="I55" s="313"/>
      <c r="J55" s="313"/>
      <c r="K55" s="377"/>
    </row>
    <row r="56" spans="1:11" s="318" customFormat="1" ht="25" customHeight="1">
      <c r="A56" s="308"/>
      <c r="B56" s="367">
        <f>'인원 입력 기능'!B55</f>
        <v>95</v>
      </c>
      <c r="C56" s="328">
        <f t="shared" si="0"/>
        <v>6</v>
      </c>
      <c r="D56" s="368">
        <f t="shared" si="4"/>
        <v>38.895436646051706</v>
      </c>
      <c r="E56" s="369">
        <f>'인원 입력 기능'!E55</f>
        <v>5954</v>
      </c>
      <c r="F56" s="412">
        <f t="shared" si="2"/>
        <v>1.4962392977677035E-2</v>
      </c>
      <c r="G56" s="370">
        <f>SUM($E$6:E56)</f>
        <v>246131</v>
      </c>
      <c r="H56" s="419">
        <f t="shared" si="3"/>
        <v>0.61852683002832154</v>
      </c>
      <c r="I56" s="313"/>
      <c r="J56" s="313"/>
      <c r="K56" s="377"/>
    </row>
    <row r="57" spans="1:11" s="318" customFormat="1" ht="25" customHeight="1">
      <c r="A57" s="308"/>
      <c r="B57" s="367">
        <f>'인원 입력 기능'!B56</f>
        <v>94</v>
      </c>
      <c r="C57" s="328">
        <f t="shared" si="0"/>
        <v>6</v>
      </c>
      <c r="D57" s="368">
        <f t="shared" si="4"/>
        <v>37.351199077226958</v>
      </c>
      <c r="E57" s="369">
        <f>'인원 입력 기능'!E56</f>
        <v>6336</v>
      </c>
      <c r="F57" s="412">
        <f t="shared" si="2"/>
        <v>1.5922358398817886E-2</v>
      </c>
      <c r="G57" s="370">
        <f>SUM($E$6:E57)</f>
        <v>252467</v>
      </c>
      <c r="H57" s="419">
        <f t="shared" si="3"/>
        <v>0.63444918842713938</v>
      </c>
      <c r="I57" s="313"/>
      <c r="J57" s="313"/>
      <c r="K57" s="377"/>
    </row>
    <row r="58" spans="1:11" s="318" customFormat="1" ht="25" customHeight="1">
      <c r="A58" s="308"/>
      <c r="B58" s="367">
        <f>'인원 입력 기능'!B57</f>
        <v>93</v>
      </c>
      <c r="C58" s="328">
        <f t="shared" si="0"/>
        <v>6</v>
      </c>
      <c r="D58" s="368">
        <f t="shared" si="4"/>
        <v>35.826688546506801</v>
      </c>
      <c r="E58" s="369">
        <f>'인원 입력 기능'!E57</f>
        <v>5797</v>
      </c>
      <c r="F58" s="412">
        <f t="shared" si="2"/>
        <v>1.4567852215585113E-2</v>
      </c>
      <c r="G58" s="370">
        <f>SUM($E$6:E58)</f>
        <v>258264</v>
      </c>
      <c r="H58" s="419">
        <f t="shared" si="3"/>
        <v>0.64901704064272447</v>
      </c>
      <c r="I58" s="313"/>
      <c r="J58" s="313"/>
      <c r="K58" s="377"/>
    </row>
    <row r="59" spans="1:11" s="318" customFormat="1" ht="25" customHeight="1">
      <c r="A59" s="308"/>
      <c r="B59" s="367">
        <f>'인원 입력 기능'!B58</f>
        <v>92</v>
      </c>
      <c r="C59" s="328">
        <f t="shared" si="0"/>
        <v>6</v>
      </c>
      <c r="D59" s="368">
        <f t="shared" si="4"/>
        <v>34.386237815098596</v>
      </c>
      <c r="E59" s="369">
        <f>'인원 입력 기능'!E58</f>
        <v>5667</v>
      </c>
      <c r="F59" s="412">
        <f t="shared" si="2"/>
        <v>1.4241162412579065E-2</v>
      </c>
      <c r="G59" s="370">
        <f>SUM($E$6:E59)</f>
        <v>263931</v>
      </c>
      <c r="H59" s="419">
        <f t="shared" si="3"/>
        <v>0.66325820305530359</v>
      </c>
      <c r="I59" s="313"/>
      <c r="J59" s="313"/>
      <c r="K59" s="377"/>
    </row>
    <row r="60" spans="1:11" s="318" customFormat="1" ht="25" customHeight="1">
      <c r="A60" s="308"/>
      <c r="B60" s="367">
        <f>'인원 입력 기능'!B59</f>
        <v>91</v>
      </c>
      <c r="C60" s="328">
        <f t="shared" si="0"/>
        <v>6</v>
      </c>
      <c r="D60" s="368">
        <f t="shared" si="4"/>
        <v>32.983733360808785</v>
      </c>
      <c r="E60" s="369">
        <f>'인원 입력 기능'!E59</f>
        <v>5495</v>
      </c>
      <c r="F60" s="412">
        <f t="shared" si="2"/>
        <v>1.3808926673217215E-2</v>
      </c>
      <c r="G60" s="370">
        <f>SUM($E$6:E60)</f>
        <v>269426</v>
      </c>
      <c r="H60" s="419">
        <f t="shared" si="3"/>
        <v>0.67706712972852079</v>
      </c>
      <c r="I60" s="313"/>
      <c r="J60" s="313"/>
      <c r="K60" s="377"/>
    </row>
    <row r="61" spans="1:11" s="318" customFormat="1" ht="25" customHeight="1">
      <c r="A61" s="308"/>
      <c r="B61" s="367">
        <f>'인원 입력 기능'!B60</f>
        <v>90</v>
      </c>
      <c r="C61" s="328">
        <f t="shared" si="0"/>
        <v>6</v>
      </c>
      <c r="D61" s="368">
        <f t="shared" si="4"/>
        <v>31.63274537545454</v>
      </c>
      <c r="E61" s="369">
        <f>'인원 입력 기능'!E60</f>
        <v>5257</v>
      </c>
      <c r="F61" s="412">
        <f t="shared" si="2"/>
        <v>1.3210833033867681E-2</v>
      </c>
      <c r="G61" s="370">
        <f>SUM($E$6:E61)</f>
        <v>274683</v>
      </c>
      <c r="H61" s="419">
        <f t="shared" si="3"/>
        <v>0.69027796276238851</v>
      </c>
      <c r="I61" s="313"/>
      <c r="J61" s="313"/>
      <c r="K61" s="377"/>
    </row>
    <row r="62" spans="1:11" s="318" customFormat="1" ht="25" customHeight="1">
      <c r="A62" s="308"/>
      <c r="B62" s="367">
        <f>'인원 입력 기능'!B61</f>
        <v>89</v>
      </c>
      <c r="C62" s="328">
        <f t="shared" si="0"/>
        <v>6</v>
      </c>
      <c r="D62" s="368">
        <f t="shared" si="4"/>
        <v>30.316813718961335</v>
      </c>
      <c r="E62" s="369">
        <f>'인원 입력 기능'!E61</f>
        <v>5216</v>
      </c>
      <c r="F62" s="412">
        <f t="shared" si="2"/>
        <v>1.3107800095996542E-2</v>
      </c>
      <c r="G62" s="370">
        <f>SUM($E$6:E62)</f>
        <v>279899</v>
      </c>
      <c r="H62" s="419">
        <f t="shared" si="3"/>
        <v>0.70338576285838494</v>
      </c>
      <c r="I62" s="313"/>
      <c r="J62" s="313"/>
      <c r="K62" s="377"/>
    </row>
    <row r="63" spans="1:11" s="318" customFormat="1" ht="25" customHeight="1">
      <c r="A63" s="308"/>
      <c r="B63" s="367">
        <f>'인원 입력 기능'!B62</f>
        <v>88</v>
      </c>
      <c r="C63" s="328">
        <f t="shared" si="0"/>
        <v>6</v>
      </c>
      <c r="D63" s="368">
        <f t="shared" si="4"/>
        <v>29.014577904209528</v>
      </c>
      <c r="E63" s="369">
        <f>'인원 입력 기능'!E62</f>
        <v>5148</v>
      </c>
      <c r="F63" s="412">
        <f t="shared" si="2"/>
        <v>1.2936916199039533E-2</v>
      </c>
      <c r="G63" s="370">
        <f>SUM($E$6:E63)</f>
        <v>285047</v>
      </c>
      <c r="H63" s="419">
        <f t="shared" si="3"/>
        <v>0.71632267905742453</v>
      </c>
      <c r="I63" s="313"/>
      <c r="J63" s="313"/>
      <c r="K63" s="377"/>
    </row>
    <row r="64" spans="1:11" s="318" customFormat="1" ht="25" customHeight="1">
      <c r="A64" s="308"/>
      <c r="B64" s="367">
        <f>'인원 입력 기능'!B63</f>
        <v>87</v>
      </c>
      <c r="C64" s="328">
        <f t="shared" si="0"/>
        <v>6</v>
      </c>
      <c r="D64" s="368">
        <f t="shared" si="4"/>
        <v>27.736718174758945</v>
      </c>
      <c r="E64" s="369">
        <f>'인원 입력 기능'!E63</f>
        <v>5022</v>
      </c>
      <c r="F64" s="412">
        <f t="shared" si="2"/>
        <v>1.2620278389972131E-2</v>
      </c>
      <c r="G64" s="370">
        <f>SUM($E$6:E64)</f>
        <v>290069</v>
      </c>
      <c r="H64" s="419">
        <f t="shared" si="3"/>
        <v>0.72894295744739668</v>
      </c>
      <c r="I64" s="313"/>
      <c r="J64" s="313"/>
      <c r="K64" s="377"/>
    </row>
    <row r="65" spans="1:11" s="318" customFormat="1" ht="25" customHeight="1">
      <c r="A65" s="308"/>
      <c r="B65" s="367">
        <f>'인원 입력 기능'!B64</f>
        <v>86</v>
      </c>
      <c r="C65" s="328">
        <f t="shared" si="0"/>
        <v>6</v>
      </c>
      <c r="D65" s="368">
        <f t="shared" si="4"/>
        <v>26.504092418032275</v>
      </c>
      <c r="E65" s="369">
        <f>'인원 입력 기능'!E64</f>
        <v>4788</v>
      </c>
      <c r="F65" s="412">
        <f t="shared" si="2"/>
        <v>1.2032236744561242E-2</v>
      </c>
      <c r="G65" s="370">
        <f>SUM($E$6:E65)</f>
        <v>294857</v>
      </c>
      <c r="H65" s="419">
        <f t="shared" si="3"/>
        <v>0.7409751941919579</v>
      </c>
      <c r="I65" s="313"/>
      <c r="J65" s="313"/>
      <c r="K65" s="377"/>
    </row>
    <row r="66" spans="1:11" s="318" customFormat="1" ht="25" customHeight="1">
      <c r="A66" s="308"/>
      <c r="B66" s="367">
        <f>'인원 입력 기능'!B65</f>
        <v>85</v>
      </c>
      <c r="C66" s="328">
        <f t="shared" si="0"/>
        <v>6</v>
      </c>
      <c r="D66" s="368">
        <f t="shared" si="4"/>
        <v>25.294963197137189</v>
      </c>
      <c r="E66" s="369">
        <f>'인원 입력 기능'!E65</f>
        <v>4835</v>
      </c>
      <c r="F66" s="412">
        <f t="shared" si="2"/>
        <v>1.2150347673340353E-2</v>
      </c>
      <c r="G66" s="370">
        <f>SUM($E$6:E66)</f>
        <v>299692</v>
      </c>
      <c r="H66" s="419">
        <f t="shared" si="3"/>
        <v>0.75312554186529823</v>
      </c>
      <c r="I66" s="313"/>
      <c r="J66" s="313"/>
      <c r="K66" s="377"/>
    </row>
    <row r="67" spans="1:11" s="318" customFormat="1" ht="25" customHeight="1">
      <c r="A67" s="308"/>
      <c r="B67" s="367">
        <f>'인원 입력 기능'!B66</f>
        <v>84</v>
      </c>
      <c r="C67" s="328">
        <f t="shared" si="0"/>
        <v>6</v>
      </c>
      <c r="D67" s="368">
        <f t="shared" si="4"/>
        <v>24.106566213740578</v>
      </c>
      <c r="E67" s="369">
        <f>'인원 입력 기능'!E66</f>
        <v>4623</v>
      </c>
      <c r="F67" s="412">
        <f t="shared" si="2"/>
        <v>1.1617591994592027E-2</v>
      </c>
      <c r="G67" s="370">
        <f>SUM($E$6:E67)</f>
        <v>304315</v>
      </c>
      <c r="H67" s="419">
        <f t="shared" si="3"/>
        <v>0.76474313385989023</v>
      </c>
      <c r="I67" s="313"/>
      <c r="J67" s="313"/>
      <c r="K67" s="377"/>
    </row>
    <row r="68" spans="1:11" s="318" customFormat="1" ht="25" customHeight="1">
      <c r="A68" s="308"/>
      <c r="B68" s="367">
        <f>'인원 입력 기능'!B67</f>
        <v>83</v>
      </c>
      <c r="C68" s="328">
        <f t="shared" si="0"/>
        <v>6</v>
      </c>
      <c r="D68" s="368">
        <f t="shared" si="4"/>
        <v>22.95875415587124</v>
      </c>
      <c r="E68" s="369">
        <f>'인원 입력 기능'!E67</f>
        <v>4512</v>
      </c>
      <c r="F68" s="412">
        <f t="shared" si="2"/>
        <v>1.1338649162794555E-2</v>
      </c>
      <c r="G68" s="370">
        <f>SUM($E$6:E68)</f>
        <v>308827</v>
      </c>
      <c r="H68" s="419">
        <f t="shared" si="3"/>
        <v>0.77608178302268482</v>
      </c>
      <c r="I68" s="313"/>
      <c r="J68" s="313"/>
      <c r="K68" s="377"/>
    </row>
    <row r="69" spans="1:11" s="318" customFormat="1" ht="25" customHeight="1">
      <c r="A69" s="308"/>
      <c r="B69" s="367">
        <f>'인원 입력 기능'!B68</f>
        <v>82</v>
      </c>
      <c r="C69" s="328">
        <f t="shared" si="0"/>
        <v>7</v>
      </c>
      <c r="D69" s="368">
        <f t="shared" si="4"/>
        <v>21.844867577544846</v>
      </c>
      <c r="E69" s="369">
        <f>'인원 입력 기능'!E68</f>
        <v>4353</v>
      </c>
      <c r="F69" s="412">
        <f t="shared" si="2"/>
        <v>1.093908240373331E-2</v>
      </c>
      <c r="G69" s="370">
        <f>SUM($E$6:E69)</f>
        <v>313180</v>
      </c>
      <c r="H69" s="419">
        <f t="shared" si="3"/>
        <v>0.78702086542641814</v>
      </c>
      <c r="I69" s="313"/>
      <c r="J69" s="313"/>
      <c r="K69" s="377"/>
    </row>
    <row r="70" spans="1:11" s="318" customFormat="1" ht="25" customHeight="1">
      <c r="A70" s="308"/>
      <c r="B70" s="367">
        <f>'인원 입력 기능'!B69</f>
        <v>81</v>
      </c>
      <c r="C70" s="328">
        <f t="shared" ref="C70:C91" si="5">IF(ROUND(B70,0)&gt;=$N$6,1,IF(ROUND(B70,0)&gt;=$N$7,2,IF(ROUND(B70,0)&gt;=$N$8,3,IF(ROUND(B70,0)&gt;=$N$9,4,IF(ROUND(B70,0)&gt;=$N$10,5,IF(ROUND(B70,0)&gt;=$N$11,6,IF(ROUND(B70,0)&gt;=$N$12,7,IF(ROUND(B70,0)&gt;=$N$13,8,9))))))))</f>
        <v>7</v>
      </c>
      <c r="D70" s="368">
        <f t="shared" si="4"/>
        <v>20.768047726867223</v>
      </c>
      <c r="E70" s="369">
        <f>'인원 입력 기능'!E69</f>
        <v>4217</v>
      </c>
      <c r="F70" s="412">
        <f t="shared" si="2"/>
        <v>1.0597314609819291E-2</v>
      </c>
      <c r="G70" s="370">
        <f>SUM($E$6:E70)</f>
        <v>317397</v>
      </c>
      <c r="H70" s="419">
        <f t="shared" si="3"/>
        <v>0.79761818003623741</v>
      </c>
      <c r="I70" s="313"/>
      <c r="J70" s="313"/>
      <c r="K70" s="377"/>
    </row>
    <row r="71" spans="1:11" s="318" customFormat="1" ht="25" customHeight="1">
      <c r="A71" s="308"/>
      <c r="B71" s="367">
        <f>'인원 입력 기능'!B70</f>
        <v>80</v>
      </c>
      <c r="C71" s="328">
        <f t="shared" si="5"/>
        <v>7</v>
      </c>
      <c r="D71" s="368">
        <f t="shared" si="4"/>
        <v>19.720755608384366</v>
      </c>
      <c r="E71" s="369">
        <f>'인원 입력 기능'!E70</f>
        <v>4118</v>
      </c>
      <c r="F71" s="412">
        <f t="shared" ref="F71:F96" si="6">E71/$H$2</f>
        <v>1.034852775983776E-2</v>
      </c>
      <c r="G71" s="370">
        <f>SUM($E$6:E71)</f>
        <v>321515</v>
      </c>
      <c r="H71" s="419">
        <f t="shared" ref="H71:H96" si="7">G71/$H$2</f>
        <v>0.80796670779607516</v>
      </c>
      <c r="I71" s="313"/>
      <c r="J71" s="313"/>
      <c r="K71" s="377"/>
    </row>
    <row r="72" spans="1:11" s="318" customFormat="1" ht="25" customHeight="1">
      <c r="A72" s="308"/>
      <c r="B72" s="367">
        <f>'인원 입력 기능'!B71</f>
        <v>79</v>
      </c>
      <c r="C72" s="328">
        <f t="shared" si="5"/>
        <v>7</v>
      </c>
      <c r="D72" s="368">
        <f t="shared" ref="D72:D135" si="8">100*(1-(G71+G72)/2/$H$2)</f>
        <v>18.689169730430656</v>
      </c>
      <c r="E72" s="369">
        <f>'인원 입력 기능'!E71</f>
        <v>4092</v>
      </c>
      <c r="F72" s="412">
        <f t="shared" si="6"/>
        <v>1.0283189799236552E-2</v>
      </c>
      <c r="G72" s="370">
        <f>SUM($E$6:E72)</f>
        <v>325607</v>
      </c>
      <c r="H72" s="419">
        <f t="shared" si="7"/>
        <v>0.81824989759531175</v>
      </c>
      <c r="I72" s="313"/>
      <c r="J72" s="313"/>
      <c r="K72" s="377"/>
    </row>
    <row r="73" spans="1:11" s="318" customFormat="1" ht="25" customHeight="1">
      <c r="A73" s="308"/>
      <c r="B73" s="367">
        <f>'인원 입력 기능'!B72</f>
        <v>78</v>
      </c>
      <c r="C73" s="328">
        <f t="shared" si="5"/>
        <v>7</v>
      </c>
      <c r="D73" s="368">
        <f t="shared" si="8"/>
        <v>17.656829952931542</v>
      </c>
      <c r="E73" s="369">
        <f>'인원 입력 기능'!E72</f>
        <v>4124</v>
      </c>
      <c r="F73" s="412">
        <f t="shared" si="6"/>
        <v>1.0363605750745733E-2</v>
      </c>
      <c r="G73" s="370">
        <f>SUM($E$6:E73)</f>
        <v>329731</v>
      </c>
      <c r="H73" s="419">
        <f t="shared" si="7"/>
        <v>0.82861350334605743</v>
      </c>
      <c r="I73" s="313"/>
      <c r="J73" s="313"/>
      <c r="K73" s="377"/>
    </row>
    <row r="74" spans="1:11" s="318" customFormat="1" ht="25" customHeight="1">
      <c r="A74" s="308"/>
      <c r="B74" s="367">
        <f>'인원 입력 기능'!B73</f>
        <v>77</v>
      </c>
      <c r="C74" s="328">
        <f t="shared" si="5"/>
        <v>7</v>
      </c>
      <c r="D74" s="368">
        <f t="shared" si="8"/>
        <v>16.635296068916471</v>
      </c>
      <c r="E74" s="369">
        <f>'인원 입력 기능'!E73</f>
        <v>4006</v>
      </c>
      <c r="F74" s="412">
        <f t="shared" si="6"/>
        <v>1.0067071929555627E-2</v>
      </c>
      <c r="G74" s="370">
        <f>SUM($E$6:E74)</f>
        <v>333737</v>
      </c>
      <c r="H74" s="419">
        <f t="shared" si="7"/>
        <v>0.83868057527561313</v>
      </c>
      <c r="I74" s="313"/>
      <c r="J74" s="313"/>
      <c r="K74" s="377"/>
    </row>
    <row r="75" spans="1:11" s="318" customFormat="1" ht="25" customHeight="1">
      <c r="A75" s="308"/>
      <c r="B75" s="367">
        <f>'인원 입력 기능'!B74</f>
        <v>76</v>
      </c>
      <c r="C75" s="328">
        <f t="shared" si="5"/>
        <v>7</v>
      </c>
      <c r="D75" s="368">
        <f t="shared" si="8"/>
        <v>15.637761320429922</v>
      </c>
      <c r="E75" s="369">
        <f>'인원 입력 기능'!E74</f>
        <v>3933</v>
      </c>
      <c r="F75" s="412">
        <f t="shared" si="6"/>
        <v>9.8836230401753069E-3</v>
      </c>
      <c r="G75" s="370">
        <f>SUM($E$6:E75)</f>
        <v>337670</v>
      </c>
      <c r="H75" s="419">
        <f t="shared" si="7"/>
        <v>0.84856419831578844</v>
      </c>
      <c r="I75" s="313"/>
      <c r="J75" s="313"/>
      <c r="K75" s="377"/>
    </row>
    <row r="76" spans="1:11" s="318" customFormat="1" ht="25" customHeight="1">
      <c r="A76" s="308"/>
      <c r="B76" s="367">
        <f>'인원 입력 기능'!B75</f>
        <v>75</v>
      </c>
      <c r="C76" s="328">
        <f t="shared" si="5"/>
        <v>7</v>
      </c>
      <c r="D76" s="368">
        <f t="shared" si="8"/>
        <v>14.621127783459942</v>
      </c>
      <c r="E76" s="369">
        <f>'인원 입력 기능'!E75</f>
        <v>4158</v>
      </c>
      <c r="F76" s="412">
        <f t="shared" si="6"/>
        <v>1.0449047699224237E-2</v>
      </c>
      <c r="G76" s="370">
        <f>SUM($E$6:E76)</f>
        <v>341828</v>
      </c>
      <c r="H76" s="419">
        <f t="shared" si="7"/>
        <v>0.85901324601501261</v>
      </c>
      <c r="I76" s="313"/>
      <c r="J76" s="313"/>
      <c r="K76" s="377"/>
    </row>
    <row r="77" spans="1:11" s="318" customFormat="1" ht="25" customHeight="1">
      <c r="A77" s="308"/>
      <c r="B77" s="367">
        <f>'인원 입력 기능'!B76</f>
        <v>74</v>
      </c>
      <c r="C77" s="328">
        <f t="shared" si="5"/>
        <v>7</v>
      </c>
      <c r="D77" s="368">
        <f t="shared" si="8"/>
        <v>13.579992511264516</v>
      </c>
      <c r="E77" s="369">
        <f>'인원 입력 기능'!E76</f>
        <v>4128</v>
      </c>
      <c r="F77" s="412">
        <f t="shared" si="6"/>
        <v>1.037365774468438E-2</v>
      </c>
      <c r="G77" s="370">
        <f>SUM($E$6:E77)</f>
        <v>345956</v>
      </c>
      <c r="H77" s="419">
        <f t="shared" si="7"/>
        <v>0.86938690375969707</v>
      </c>
      <c r="I77" s="313"/>
      <c r="J77" s="313"/>
      <c r="K77" s="377"/>
    </row>
    <row r="78" spans="1:11" s="318" customFormat="1" ht="25" customHeight="1">
      <c r="A78" s="308"/>
      <c r="B78" s="367">
        <f>'인원 입력 기능'!B77</f>
        <v>73</v>
      </c>
      <c r="C78" s="328">
        <f t="shared" si="5"/>
        <v>7</v>
      </c>
      <c r="D78" s="368">
        <f t="shared" si="8"/>
        <v>12.563610274143</v>
      </c>
      <c r="E78" s="369">
        <f>'인원 입력 기능'!E77</f>
        <v>3961</v>
      </c>
      <c r="F78" s="412">
        <f t="shared" si="6"/>
        <v>9.9539869977458405E-3</v>
      </c>
      <c r="G78" s="370">
        <f>SUM($E$6:E78)</f>
        <v>349917</v>
      </c>
      <c r="H78" s="419">
        <f t="shared" si="7"/>
        <v>0.87934089075744293</v>
      </c>
      <c r="I78" s="313"/>
      <c r="J78" s="313"/>
      <c r="K78" s="377"/>
    </row>
    <row r="79" spans="1:11" s="318" customFormat="1" ht="25" customHeight="1">
      <c r="A79" s="308"/>
      <c r="B79" s="367">
        <f>'인원 입력 기능'!B78</f>
        <v>72</v>
      </c>
      <c r="C79" s="328">
        <f t="shared" si="5"/>
        <v>7</v>
      </c>
      <c r="D79" s="368">
        <f t="shared" si="8"/>
        <v>11.580022667246336</v>
      </c>
      <c r="E79" s="369">
        <f>'인원 입력 기능'!E78</f>
        <v>3867</v>
      </c>
      <c r="F79" s="412">
        <f t="shared" si="6"/>
        <v>9.7177651401876199E-3</v>
      </c>
      <c r="G79" s="370">
        <f>SUM($E$6:E79)</f>
        <v>353784</v>
      </c>
      <c r="H79" s="419">
        <f t="shared" si="7"/>
        <v>0.88905865589763045</v>
      </c>
      <c r="I79" s="313"/>
      <c r="J79" s="313"/>
      <c r="K79" s="377"/>
    </row>
    <row r="80" spans="1:11" s="318" customFormat="1" ht="25" customHeight="1">
      <c r="A80" s="308"/>
      <c r="B80" s="367">
        <f>'인원 입력 기능'!B79</f>
        <v>71</v>
      </c>
      <c r="C80" s="328">
        <f t="shared" si="5"/>
        <v>7</v>
      </c>
      <c r="D80" s="368">
        <f t="shared" si="8"/>
        <v>10.531348399596919</v>
      </c>
      <c r="E80" s="369">
        <f>'인원 입력 기능'!E79</f>
        <v>4479</v>
      </c>
      <c r="F80" s="412">
        <f t="shared" si="6"/>
        <v>1.1255720212800711E-2</v>
      </c>
      <c r="G80" s="370">
        <f>SUM($E$6:E80)</f>
        <v>358263</v>
      </c>
      <c r="H80" s="419">
        <f t="shared" si="7"/>
        <v>0.90031437611043119</v>
      </c>
      <c r="I80" s="313"/>
      <c r="J80" s="313"/>
      <c r="K80" s="377"/>
    </row>
    <row r="81" spans="1:11" s="318" customFormat="1" ht="25" customHeight="1">
      <c r="A81" s="308"/>
      <c r="B81" s="367">
        <f>'인원 입력 기능'!B80</f>
        <v>70</v>
      </c>
      <c r="C81" s="328">
        <f t="shared" si="5"/>
        <v>8</v>
      </c>
      <c r="D81" s="368">
        <f t="shared" si="8"/>
        <v>9.5022755201278564</v>
      </c>
      <c r="E81" s="369">
        <f>'인원 입력 기능'!E80</f>
        <v>3711</v>
      </c>
      <c r="F81" s="412">
        <f t="shared" si="6"/>
        <v>9.3257373765803613E-3</v>
      </c>
      <c r="G81" s="370">
        <f>SUM($E$6:E81)</f>
        <v>361974</v>
      </c>
      <c r="H81" s="419">
        <f t="shared" si="7"/>
        <v>0.90964011348701157</v>
      </c>
      <c r="I81" s="313"/>
      <c r="J81" s="313"/>
      <c r="K81" s="377"/>
    </row>
    <row r="82" spans="1:11" s="318" customFormat="1" ht="25" customHeight="1">
      <c r="A82" s="308"/>
      <c r="B82" s="367">
        <f>'인원 입력 기능'!B81</f>
        <v>69</v>
      </c>
      <c r="C82" s="328">
        <f t="shared" si="5"/>
        <v>8</v>
      </c>
      <c r="D82" s="368">
        <f t="shared" si="8"/>
        <v>8.4974530760358</v>
      </c>
      <c r="E82" s="369">
        <f>'인원 입력 기능'!E81</f>
        <v>4286</v>
      </c>
      <c r="F82" s="412">
        <f t="shared" si="6"/>
        <v>1.0770711505260962E-2</v>
      </c>
      <c r="G82" s="370">
        <f>SUM($E$6:E82)</f>
        <v>366260</v>
      </c>
      <c r="H82" s="419">
        <f t="shared" si="7"/>
        <v>0.92041082499227256</v>
      </c>
      <c r="I82" s="313"/>
      <c r="J82" s="313"/>
      <c r="K82" s="377"/>
    </row>
    <row r="83" spans="1:11" s="318" customFormat="1" ht="25" customHeight="1">
      <c r="A83" s="308"/>
      <c r="B83" s="367">
        <f>'인원 입력 기능'!B82</f>
        <v>68</v>
      </c>
      <c r="C83" s="328">
        <f t="shared" si="5"/>
        <v>8</v>
      </c>
      <c r="D83" s="368">
        <f t="shared" si="8"/>
        <v>7.2091644028738688</v>
      </c>
      <c r="E83" s="369">
        <f>'인원 입력 기능'!E82</f>
        <v>5967</v>
      </c>
      <c r="F83" s="412">
        <f t="shared" si="6"/>
        <v>1.4995061957977639E-2</v>
      </c>
      <c r="G83" s="370">
        <f>SUM($E$6:E83)</f>
        <v>372227</v>
      </c>
      <c r="H83" s="419">
        <f t="shared" si="7"/>
        <v>0.93540588695025018</v>
      </c>
      <c r="I83" s="313"/>
      <c r="J83" s="313"/>
      <c r="K83" s="377"/>
    </row>
    <row r="84" spans="1:11" s="318" customFormat="1" ht="25" customHeight="1">
      <c r="A84" s="308"/>
      <c r="B84" s="367">
        <f>'인원 입력 기능'!B83</f>
        <v>67</v>
      </c>
      <c r="C84" s="328">
        <f t="shared" si="5"/>
        <v>8</v>
      </c>
      <c r="D84" s="368">
        <f t="shared" si="8"/>
        <v>6.0587136965956407</v>
      </c>
      <c r="E84" s="369">
        <f>'인원 입력 기능'!E83</f>
        <v>3189</v>
      </c>
      <c r="F84" s="412">
        <f t="shared" si="6"/>
        <v>8.0139521675868432E-3</v>
      </c>
      <c r="G84" s="370">
        <f>SUM($E$6:E84)</f>
        <v>375416</v>
      </c>
      <c r="H84" s="419">
        <f t="shared" si="7"/>
        <v>0.943419839117837</v>
      </c>
      <c r="I84" s="313"/>
      <c r="J84" s="313"/>
      <c r="K84" s="377"/>
    </row>
    <row r="85" spans="1:11" s="318" customFormat="1" ht="25" customHeight="1">
      <c r="A85" s="308"/>
      <c r="B85" s="367">
        <f>'인원 입력 기능'!B84</f>
        <v>66</v>
      </c>
      <c r="C85" s="328">
        <f t="shared" si="5"/>
        <v>8</v>
      </c>
      <c r="D85" s="368">
        <f t="shared" si="8"/>
        <v>4.5059319329230458</v>
      </c>
      <c r="E85" s="369">
        <f>'인원 입력 기능'!E84</f>
        <v>9169</v>
      </c>
      <c r="F85" s="412">
        <f t="shared" si="6"/>
        <v>2.3041683105865088E-2</v>
      </c>
      <c r="G85" s="370">
        <f>SUM($E$6:E85)</f>
        <v>384585</v>
      </c>
      <c r="H85" s="419">
        <f t="shared" si="7"/>
        <v>0.96646152222370207</v>
      </c>
      <c r="I85" s="313"/>
      <c r="J85" s="313"/>
      <c r="K85" s="377"/>
    </row>
    <row r="86" spans="1:11" s="318" customFormat="1" ht="25" customHeight="1">
      <c r="A86" s="308"/>
      <c r="B86" s="367">
        <f>'인원 입력 기능'!B85</f>
        <v>65</v>
      </c>
      <c r="C86" s="328">
        <f t="shared" si="5"/>
        <v>9</v>
      </c>
      <c r="D86" s="368">
        <f t="shared" si="8"/>
        <v>3.0597013050001176</v>
      </c>
      <c r="E86" s="369">
        <f>'인원 입력 기능'!E85</f>
        <v>2341</v>
      </c>
      <c r="F86" s="412">
        <f t="shared" si="6"/>
        <v>5.8829294525935402E-3</v>
      </c>
      <c r="G86" s="370">
        <f>SUM($E$6:E86)</f>
        <v>386926</v>
      </c>
      <c r="H86" s="419">
        <f t="shared" si="7"/>
        <v>0.97234445167629568</v>
      </c>
      <c r="I86" s="313"/>
      <c r="J86" s="313"/>
      <c r="K86" s="377"/>
    </row>
    <row r="87" spans="1:11" s="318" customFormat="1" ht="25" customHeight="1">
      <c r="A87" s="308"/>
      <c r="B87" s="367">
        <f>'인원 입력 기능'!B86</f>
        <v>64</v>
      </c>
      <c r="C87" s="328">
        <f t="shared" si="5"/>
        <v>9</v>
      </c>
      <c r="D87" s="368">
        <f t="shared" si="8"/>
        <v>2.4123528953511997</v>
      </c>
      <c r="E87" s="369">
        <f>'인원 입력 기능'!E86</f>
        <v>2811</v>
      </c>
      <c r="F87" s="412">
        <f t="shared" si="6"/>
        <v>7.0640387403846398E-3</v>
      </c>
      <c r="G87" s="370">
        <f>SUM($E$6:E87)</f>
        <v>389737</v>
      </c>
      <c r="H87" s="419">
        <f t="shared" si="7"/>
        <v>0.97940849041668032</v>
      </c>
      <c r="I87" s="313"/>
      <c r="J87" s="313"/>
      <c r="K87" s="377"/>
    </row>
    <row r="88" spans="1:11" s="318" customFormat="1" ht="25" customHeight="1">
      <c r="A88" s="308"/>
      <c r="B88" s="367">
        <f>'인원 입력 기능'!B87</f>
        <v>63</v>
      </c>
      <c r="C88" s="328">
        <f t="shared" si="5"/>
        <v>9</v>
      </c>
      <c r="D88" s="368">
        <f t="shared" si="8"/>
        <v>1.8411483397875461</v>
      </c>
      <c r="E88" s="369">
        <f>'인원 입력 기능'!E87</f>
        <v>1735</v>
      </c>
      <c r="F88" s="412">
        <f t="shared" si="6"/>
        <v>4.3600523708884203E-3</v>
      </c>
      <c r="G88" s="370">
        <f>SUM($E$6:E88)</f>
        <v>391472</v>
      </c>
      <c r="H88" s="419">
        <f t="shared" si="7"/>
        <v>0.98376854278756865</v>
      </c>
      <c r="I88" s="313"/>
      <c r="J88" s="313"/>
      <c r="K88" s="377"/>
    </row>
    <row r="89" spans="1:11" s="318" customFormat="1" ht="25" customHeight="1">
      <c r="A89" s="308"/>
      <c r="B89" s="367">
        <f>'인원 입력 기능'!B88</f>
        <v>62</v>
      </c>
      <c r="C89" s="328">
        <f t="shared" si="5"/>
        <v>9</v>
      </c>
      <c r="D89" s="368">
        <f t="shared" si="8"/>
        <v>1.4432150297413404</v>
      </c>
      <c r="E89" s="369">
        <f>'인원 입력 기능'!E88</f>
        <v>1432</v>
      </c>
      <c r="F89" s="412">
        <f t="shared" si="6"/>
        <v>3.5986138300358604E-3</v>
      </c>
      <c r="G89" s="370">
        <f>SUM($E$6:E89)</f>
        <v>392904</v>
      </c>
      <c r="H89" s="419">
        <f t="shared" si="7"/>
        <v>0.98736715661760455</v>
      </c>
      <c r="I89" s="313"/>
      <c r="J89" s="313"/>
      <c r="K89" s="377"/>
    </row>
    <row r="90" spans="1:11" s="318" customFormat="1" ht="25" customHeight="1">
      <c r="A90" s="308"/>
      <c r="B90" s="367">
        <f>'인원 입력 기능'!B89</f>
        <v>61</v>
      </c>
      <c r="C90" s="328">
        <f t="shared" si="5"/>
        <v>9</v>
      </c>
      <c r="D90" s="368">
        <f t="shared" si="8"/>
        <v>1.1181586757503137</v>
      </c>
      <c r="E90" s="369">
        <f>'인원 입력 기능'!E89</f>
        <v>1155</v>
      </c>
      <c r="F90" s="412">
        <f t="shared" si="6"/>
        <v>2.9025132497845106E-3</v>
      </c>
      <c r="G90" s="370">
        <f>SUM($E$6:E90)</f>
        <v>394059</v>
      </c>
      <c r="H90" s="419">
        <f t="shared" si="7"/>
        <v>0.99026966986738907</v>
      </c>
      <c r="I90" s="313"/>
      <c r="J90" s="313"/>
      <c r="K90" s="377"/>
    </row>
    <row r="91" spans="1:11" s="318" customFormat="1" ht="25" customHeight="1">
      <c r="A91" s="308"/>
      <c r="B91" s="367">
        <f>'인원 입력 기능'!B90</f>
        <v>60</v>
      </c>
      <c r="C91" s="328">
        <f t="shared" si="5"/>
        <v>9</v>
      </c>
      <c r="D91" s="368">
        <f t="shared" si="8"/>
        <v>0.8743978227381155</v>
      </c>
      <c r="E91" s="369">
        <f>'인원 입력 기능'!E90</f>
        <v>785</v>
      </c>
      <c r="F91" s="412">
        <f t="shared" si="6"/>
        <v>1.9727038104596023E-3</v>
      </c>
      <c r="G91" s="370">
        <f>SUM($E$6:E91)</f>
        <v>394844</v>
      </c>
      <c r="H91" s="419">
        <f t="shared" si="7"/>
        <v>0.99224237367784862</v>
      </c>
      <c r="I91" s="313"/>
      <c r="J91" s="313"/>
      <c r="K91" s="377"/>
    </row>
    <row r="92" spans="1:11" s="318" customFormat="1" ht="25" customHeight="1">
      <c r="A92" s="308"/>
      <c r="B92" s="367">
        <f>'인원 입력 기능'!B91</f>
        <v>59</v>
      </c>
      <c r="C92" s="328">
        <f t="shared" ref="C92:C96" si="9">IF(ROUND(B92,0)&gt;=$N$6,1,IF(ROUND(B92,0)&gt;=$N$7,2,IF(ROUND(B92,0)&gt;=$N$8,3,IF(ROUND(B92,0)&gt;=$N$9,4,IF(ROUND(B92,0)&gt;=$N$10,5,IF(ROUND(B92,0)&gt;=$N$11,6,IF(ROUND(B92,0)&gt;=$N$12,7,IF(ROUND(B92,0)&gt;=$N$13,8,9))))))))</f>
        <v>9</v>
      </c>
      <c r="D92" s="368">
        <f t="shared" si="8"/>
        <v>0.68994373396392694</v>
      </c>
      <c r="E92" s="369">
        <f>'인원 입력 기능'!E91</f>
        <v>683</v>
      </c>
      <c r="F92" s="412">
        <f t="shared" si="6"/>
        <v>1.7163779650240872E-3</v>
      </c>
      <c r="G92" s="370">
        <f>SUM($E$6:E92)</f>
        <v>395527</v>
      </c>
      <c r="H92" s="419">
        <f t="shared" si="7"/>
        <v>0.99395875164287273</v>
      </c>
      <c r="I92" s="313"/>
      <c r="J92" s="313"/>
      <c r="K92" s="377"/>
    </row>
    <row r="93" spans="1:11" s="318" customFormat="1" ht="25" customHeight="1">
      <c r="A93" s="308"/>
      <c r="B93" s="367">
        <f>'인원 입력 기능'!B92</f>
        <v>58</v>
      </c>
      <c r="C93" s="328">
        <f t="shared" si="9"/>
        <v>9</v>
      </c>
      <c r="D93" s="368">
        <f t="shared" si="8"/>
        <v>0.54996971836825947</v>
      </c>
      <c r="E93" s="369">
        <f>'인원 입력 기능'!E92</f>
        <v>431</v>
      </c>
      <c r="F93" s="412">
        <f t="shared" si="6"/>
        <v>1.0831023468892847E-3</v>
      </c>
      <c r="G93" s="370">
        <f>SUM($E$6:E93)</f>
        <v>395958</v>
      </c>
      <c r="H93" s="419">
        <f t="shared" si="7"/>
        <v>0.99504185398976208</v>
      </c>
      <c r="I93" s="313"/>
      <c r="J93" s="313"/>
    </row>
    <row r="94" spans="1:11" s="318" customFormat="1" ht="25" customHeight="1">
      <c r="A94" s="308"/>
      <c r="B94" s="367">
        <f>'인원 입력 기능'!B93</f>
        <v>57</v>
      </c>
      <c r="C94" s="328">
        <f t="shared" si="9"/>
        <v>9</v>
      </c>
      <c r="D94" s="368">
        <f t="shared" si="8"/>
        <v>0.45535532542073653</v>
      </c>
      <c r="E94" s="369">
        <f>'인원 입력 기능'!E93</f>
        <v>322</v>
      </c>
      <c r="F94" s="412">
        <f t="shared" si="6"/>
        <v>8.0918551206113625E-4</v>
      </c>
      <c r="G94" s="370">
        <f>SUM($E$6:E94)</f>
        <v>396280</v>
      </c>
      <c r="H94" s="419">
        <f t="shared" si="7"/>
        <v>0.99585103950182319</v>
      </c>
      <c r="I94" s="313"/>
      <c r="J94" s="313"/>
    </row>
    <row r="95" spans="1:11" s="318" customFormat="1" ht="25" customHeight="1">
      <c r="A95" s="308"/>
      <c r="B95" s="367">
        <f>'인원 입력 기능'!B94</f>
        <v>56</v>
      </c>
      <c r="C95" s="328">
        <f t="shared" si="9"/>
        <v>9</v>
      </c>
      <c r="D95" s="368">
        <f t="shared" si="8"/>
        <v>0.39014301474376012</v>
      </c>
      <c r="E95" s="369">
        <f>'인원 입력 기능'!E94</f>
        <v>197</v>
      </c>
      <c r="F95" s="412">
        <f t="shared" si="6"/>
        <v>4.9506070147839704E-4</v>
      </c>
      <c r="G95" s="370">
        <f>SUM($E$6:E95)</f>
        <v>396477</v>
      </c>
      <c r="H95" s="419">
        <f t="shared" si="7"/>
        <v>0.99634610020330161</v>
      </c>
      <c r="I95" s="313"/>
      <c r="J95" s="313"/>
    </row>
    <row r="96" spans="1:11" s="318" customFormat="1" ht="25" customHeight="1">
      <c r="A96" s="308"/>
      <c r="B96" s="367">
        <f>'인원 입력 기능'!B95</f>
        <v>55</v>
      </c>
      <c r="C96" s="328">
        <f t="shared" si="9"/>
        <v>9</v>
      </c>
      <c r="D96" s="368">
        <f t="shared" si="8"/>
        <v>0.34578859148948204</v>
      </c>
      <c r="E96" s="369">
        <f>'인원 입력 기능'!E95</f>
        <v>156</v>
      </c>
      <c r="F96" s="412">
        <f t="shared" si="6"/>
        <v>3.9202776360725857E-4</v>
      </c>
      <c r="G96" s="370">
        <f>SUM($E$6:E96)</f>
        <v>396633</v>
      </c>
      <c r="H96" s="419">
        <f t="shared" si="7"/>
        <v>0.99673812796690886</v>
      </c>
      <c r="I96" s="313"/>
      <c r="J96" s="313"/>
    </row>
    <row r="97" spans="1:10" s="318" customFormat="1" ht="25" customHeight="1">
      <c r="A97" s="308"/>
      <c r="B97" s="367">
        <f>'인원 입력 기능'!B96</f>
        <v>54</v>
      </c>
      <c r="C97" s="328">
        <f t="shared" ref="C97:C117" si="10">IF(ROUND(B97,0)&gt;=$N$6,1,IF(ROUND(B97,0)&gt;=$N$7,2,IF(ROUND(B97,0)&gt;=$N$8,3,IF(ROUND(B97,0)&gt;=$N$9,4,IF(ROUND(B97,0)&gt;=$N$10,5,IF(ROUND(B97,0)&gt;=$N$11,6,IF(ROUND(B97,0)&gt;=$N$12,7,IF(ROUND(B97,0)&gt;=$N$13,8,9))))))))</f>
        <v>9</v>
      </c>
      <c r="D97" s="368">
        <f t="shared" si="8"/>
        <v>0.30922446353764954</v>
      </c>
      <c r="E97" s="369">
        <f>'인원 입력 기능'!E96</f>
        <v>135</v>
      </c>
      <c r="F97" s="412">
        <f t="shared" ref="F97:F117" si="11">E97/$H$2</f>
        <v>3.3925479542935838E-4</v>
      </c>
      <c r="G97" s="370">
        <f>SUM($E$6:E97)</f>
        <v>396768</v>
      </c>
      <c r="H97" s="419">
        <f t="shared" ref="H97:H117" si="12">G97/$H$2</f>
        <v>0.99707738276233815</v>
      </c>
      <c r="I97" s="313"/>
      <c r="J97" s="313"/>
    </row>
    <row r="98" spans="1:10" s="318" customFormat="1" ht="25" customHeight="1">
      <c r="A98" s="308"/>
      <c r="B98" s="367">
        <f>'인원 입력 기능'!B97</f>
        <v>53</v>
      </c>
      <c r="C98" s="328">
        <f t="shared" si="10"/>
        <v>9</v>
      </c>
      <c r="D98" s="368">
        <f t="shared" si="8"/>
        <v>0.28396882876680074</v>
      </c>
      <c r="E98" s="369">
        <f>'인원 입력 기능'!E97</f>
        <v>66</v>
      </c>
      <c r="F98" s="412">
        <f t="shared" si="11"/>
        <v>1.6585789998768631E-4</v>
      </c>
      <c r="G98" s="370">
        <f>SUM($E$6:E98)</f>
        <v>396834</v>
      </c>
      <c r="H98" s="419">
        <f t="shared" si="12"/>
        <v>0.99724324066232584</v>
      </c>
      <c r="I98" s="313"/>
      <c r="J98" s="313"/>
    </row>
    <row r="99" spans="1:10" s="318" customFormat="1" ht="25" customHeight="1">
      <c r="A99" s="308"/>
      <c r="B99" s="367">
        <f>'인원 입력 기능'!B98</f>
        <v>52</v>
      </c>
      <c r="C99" s="328">
        <f t="shared" si="10"/>
        <v>9</v>
      </c>
      <c r="D99" s="368">
        <f t="shared" si="8"/>
        <v>0.26361354104103008</v>
      </c>
      <c r="E99" s="369">
        <f>'인원 입력 기능'!E98</f>
        <v>96</v>
      </c>
      <c r="F99" s="412">
        <f t="shared" si="11"/>
        <v>2.4124785452754371E-4</v>
      </c>
      <c r="G99" s="370">
        <f>SUM($E$6:E99)</f>
        <v>396930</v>
      </c>
      <c r="H99" s="419">
        <f t="shared" si="12"/>
        <v>0.99748448851685345</v>
      </c>
      <c r="I99" s="313"/>
      <c r="J99" s="313"/>
    </row>
    <row r="100" spans="1:10" ht="25" customHeight="1">
      <c r="A100" s="4"/>
      <c r="B100" s="367">
        <f>'인원 입력 기능'!B99</f>
        <v>51</v>
      </c>
      <c r="C100" s="328">
        <f t="shared" si="10"/>
        <v>9</v>
      </c>
      <c r="D100" s="368">
        <f t="shared" si="8"/>
        <v>0.24815860036035975</v>
      </c>
      <c r="E100" s="369">
        <f>'인원 입력 기능'!E99</f>
        <v>27</v>
      </c>
      <c r="F100" s="412">
        <f t="shared" si="11"/>
        <v>6.7850959085871671E-5</v>
      </c>
      <c r="G100" s="370">
        <f>SUM($E$6:E100)</f>
        <v>396957</v>
      </c>
      <c r="H100" s="419">
        <f t="shared" si="12"/>
        <v>0.99755233947593924</v>
      </c>
      <c r="I100" s="3"/>
      <c r="J100" s="3"/>
    </row>
    <row r="101" spans="1:10" ht="25" customHeight="1">
      <c r="A101" s="4"/>
      <c r="B101" s="367">
        <f>'인원 입력 기능'!B100</f>
        <v>50</v>
      </c>
      <c r="C101" s="328">
        <f t="shared" si="10"/>
        <v>9</v>
      </c>
      <c r="D101" s="368">
        <f t="shared" si="8"/>
        <v>0.20908147392386667</v>
      </c>
      <c r="E101" s="369">
        <f>'인원 입력 기능'!E100</f>
        <v>284</v>
      </c>
      <c r="F101" s="412">
        <f t="shared" si="11"/>
        <v>7.1369156964398348E-4</v>
      </c>
      <c r="G101" s="370">
        <f>SUM($E$6:E101)</f>
        <v>397241</v>
      </c>
      <c r="H101" s="419">
        <f t="shared" si="12"/>
        <v>0.99826603104558331</v>
      </c>
      <c r="I101" s="3"/>
      <c r="J101" s="3"/>
    </row>
    <row r="102" spans="1:10" ht="25" customHeight="1">
      <c r="A102" s="4"/>
      <c r="B102" s="367">
        <f>'인원 입력 기능'!B101</f>
        <v>49</v>
      </c>
      <c r="C102" s="328">
        <f t="shared" si="10"/>
        <v>9</v>
      </c>
      <c r="D102" s="368">
        <f t="shared" si="8"/>
        <v>0.17251734597204527</v>
      </c>
      <c r="E102" s="369">
        <f>'인원 입력 기능'!E101</f>
        <v>7</v>
      </c>
      <c r="F102" s="412">
        <f t="shared" si="11"/>
        <v>1.7590989392633396E-5</v>
      </c>
      <c r="G102" s="370">
        <f>SUM($E$6:E102)</f>
        <v>397248</v>
      </c>
      <c r="H102" s="419">
        <f t="shared" si="12"/>
        <v>0.99828362203497589</v>
      </c>
      <c r="I102" s="3"/>
      <c r="J102" s="3"/>
    </row>
    <row r="103" spans="1:10" ht="25" customHeight="1" thickBot="1">
      <c r="A103" s="4"/>
      <c r="B103" s="483">
        <f>'인원 입력 기능'!B102</f>
        <v>48</v>
      </c>
      <c r="C103" s="484">
        <f t="shared" si="10"/>
        <v>9</v>
      </c>
      <c r="D103" s="485">
        <f t="shared" si="8"/>
        <v>8.5818898251199816E-2</v>
      </c>
      <c r="E103" s="509">
        <f>'인원 입력 기능'!E102</f>
        <v>683</v>
      </c>
      <c r="F103" s="656">
        <f t="shared" si="11"/>
        <v>1.7163779650240872E-3</v>
      </c>
      <c r="G103" s="510">
        <f>SUM($E$6:E103)</f>
        <v>397931</v>
      </c>
      <c r="H103" s="654">
        <f t="shared" si="12"/>
        <v>1</v>
      </c>
      <c r="I103" s="3"/>
      <c r="J103" s="3"/>
    </row>
    <row r="104" spans="1:10" ht="25" hidden="1" customHeight="1" thickBot="1">
      <c r="A104" s="4"/>
      <c r="B104" s="653" t="e">
        <f>'인원 입력 기능'!#REF!</f>
        <v>#REF!</v>
      </c>
      <c r="C104" s="652" t="e">
        <f t="shared" si="10"/>
        <v>#REF!</v>
      </c>
      <c r="D104" s="651" t="e">
        <f t="shared" si="8"/>
        <v>#REF!</v>
      </c>
      <c r="E104" s="655" t="e">
        <f>'인원 입력 기능'!#REF!</f>
        <v>#REF!</v>
      </c>
      <c r="F104" s="387" t="e">
        <f t="shared" si="11"/>
        <v>#REF!</v>
      </c>
      <c r="G104" s="657" t="e">
        <f>SUM($E$6:E104)</f>
        <v>#REF!</v>
      </c>
      <c r="H104" s="388" t="e">
        <f t="shared" si="12"/>
        <v>#REF!</v>
      </c>
      <c r="I104" s="3"/>
      <c r="J104" s="3"/>
    </row>
    <row r="105" spans="1:10" ht="21" hidden="1" customHeight="1">
      <c r="A105" s="4"/>
      <c r="B105" s="427" t="e">
        <f>'인원 입력 기능'!#REF!</f>
        <v>#REF!</v>
      </c>
      <c r="C105" s="345" t="e">
        <f t="shared" si="10"/>
        <v>#REF!</v>
      </c>
      <c r="D105" s="428" t="e">
        <f t="shared" si="8"/>
        <v>#REF!</v>
      </c>
      <c r="E105" s="429" t="e">
        <f>'인원 입력 기능'!#REF!</f>
        <v>#REF!</v>
      </c>
      <c r="F105" s="381" t="e">
        <f t="shared" si="11"/>
        <v>#REF!</v>
      </c>
      <c r="G105" s="430" t="e">
        <f>SUM($E$6:E105)</f>
        <v>#REF!</v>
      </c>
      <c r="H105" s="382" t="e">
        <f t="shared" si="12"/>
        <v>#REF!</v>
      </c>
      <c r="I105" s="3"/>
      <c r="J105" s="3"/>
    </row>
    <row r="106" spans="1:10" ht="21" hidden="1" customHeight="1">
      <c r="A106" s="4"/>
      <c r="B106" s="367" t="e">
        <f>'인원 입력 기능'!#REF!</f>
        <v>#REF!</v>
      </c>
      <c r="C106" s="328" t="e">
        <f t="shared" si="10"/>
        <v>#REF!</v>
      </c>
      <c r="D106" s="368" t="e">
        <f t="shared" si="8"/>
        <v>#REF!</v>
      </c>
      <c r="E106" s="369" t="e">
        <f>'인원 입력 기능'!#REF!</f>
        <v>#REF!</v>
      </c>
      <c r="F106" s="381" t="e">
        <f t="shared" si="11"/>
        <v>#REF!</v>
      </c>
      <c r="G106" s="370" t="e">
        <f>SUM($E$6:E106)</f>
        <v>#REF!</v>
      </c>
      <c r="H106" s="382" t="e">
        <f t="shared" si="12"/>
        <v>#REF!</v>
      </c>
      <c r="I106" s="3"/>
      <c r="J106" s="3"/>
    </row>
    <row r="107" spans="1:10" ht="21" hidden="1" customHeight="1">
      <c r="A107" s="4"/>
      <c r="B107" s="367" t="e">
        <f>'인원 입력 기능'!#REF!</f>
        <v>#REF!</v>
      </c>
      <c r="C107" s="328" t="e">
        <f t="shared" si="10"/>
        <v>#REF!</v>
      </c>
      <c r="D107" s="368" t="e">
        <f t="shared" si="8"/>
        <v>#REF!</v>
      </c>
      <c r="E107" s="369" t="e">
        <f>'인원 입력 기능'!#REF!</f>
        <v>#REF!</v>
      </c>
      <c r="F107" s="381" t="e">
        <f t="shared" si="11"/>
        <v>#REF!</v>
      </c>
      <c r="G107" s="370" t="e">
        <f>SUM($E$6:E107)</f>
        <v>#REF!</v>
      </c>
      <c r="H107" s="382" t="e">
        <f t="shared" si="12"/>
        <v>#REF!</v>
      </c>
      <c r="I107" s="3"/>
      <c r="J107" s="3"/>
    </row>
    <row r="108" spans="1:10" ht="21" hidden="1" customHeight="1">
      <c r="A108" s="4"/>
      <c r="B108" s="367" t="e">
        <f>'인원 입력 기능'!#REF!</f>
        <v>#REF!</v>
      </c>
      <c r="C108" s="328" t="e">
        <f t="shared" si="10"/>
        <v>#REF!</v>
      </c>
      <c r="D108" s="368" t="e">
        <f t="shared" si="8"/>
        <v>#REF!</v>
      </c>
      <c r="E108" s="369" t="e">
        <f>'인원 입력 기능'!#REF!</f>
        <v>#REF!</v>
      </c>
      <c r="F108" s="381" t="e">
        <f t="shared" si="11"/>
        <v>#REF!</v>
      </c>
      <c r="G108" s="370" t="e">
        <f>SUM($E$6:E108)</f>
        <v>#REF!</v>
      </c>
      <c r="H108" s="382" t="e">
        <f t="shared" si="12"/>
        <v>#REF!</v>
      </c>
      <c r="I108" s="3"/>
      <c r="J108" s="3"/>
    </row>
    <row r="109" spans="1:10" ht="21" hidden="1" customHeight="1">
      <c r="A109" s="4"/>
      <c r="B109" s="367" t="e">
        <f>'인원 입력 기능'!#REF!</f>
        <v>#REF!</v>
      </c>
      <c r="C109" s="328" t="e">
        <f t="shared" si="10"/>
        <v>#REF!</v>
      </c>
      <c r="D109" s="368" t="e">
        <f t="shared" si="8"/>
        <v>#REF!</v>
      </c>
      <c r="E109" s="369" t="e">
        <f>'인원 입력 기능'!#REF!</f>
        <v>#REF!</v>
      </c>
      <c r="F109" s="381" t="e">
        <f t="shared" si="11"/>
        <v>#REF!</v>
      </c>
      <c r="G109" s="370" t="e">
        <f>SUM($E$6:E109)</f>
        <v>#REF!</v>
      </c>
      <c r="H109" s="382" t="e">
        <f t="shared" si="12"/>
        <v>#REF!</v>
      </c>
      <c r="I109" s="3"/>
      <c r="J109" s="3"/>
    </row>
    <row r="110" spans="1:10" ht="21" hidden="1" customHeight="1">
      <c r="A110" s="4"/>
      <c r="B110" s="367" t="e">
        <f>'인원 입력 기능'!#REF!</f>
        <v>#REF!</v>
      </c>
      <c r="C110" s="328" t="e">
        <f t="shared" si="10"/>
        <v>#REF!</v>
      </c>
      <c r="D110" s="368" t="e">
        <f t="shared" si="8"/>
        <v>#REF!</v>
      </c>
      <c r="E110" s="369" t="e">
        <f>'인원 입력 기능'!#REF!</f>
        <v>#REF!</v>
      </c>
      <c r="F110" s="381" t="e">
        <f t="shared" si="11"/>
        <v>#REF!</v>
      </c>
      <c r="G110" s="370" t="e">
        <f>SUM($E$6:E110)</f>
        <v>#REF!</v>
      </c>
      <c r="H110" s="382" t="e">
        <f t="shared" si="12"/>
        <v>#REF!</v>
      </c>
      <c r="I110" s="3"/>
      <c r="J110" s="3"/>
    </row>
    <row r="111" spans="1:10" ht="21" hidden="1" customHeight="1">
      <c r="A111" s="4"/>
      <c r="B111" s="367" t="e">
        <f>'인원 입력 기능'!#REF!</f>
        <v>#REF!</v>
      </c>
      <c r="C111" s="328" t="e">
        <f t="shared" si="10"/>
        <v>#REF!</v>
      </c>
      <c r="D111" s="368" t="e">
        <f t="shared" si="8"/>
        <v>#REF!</v>
      </c>
      <c r="E111" s="369" t="e">
        <f>'인원 입력 기능'!#REF!</f>
        <v>#REF!</v>
      </c>
      <c r="F111" s="381" t="e">
        <f t="shared" si="11"/>
        <v>#REF!</v>
      </c>
      <c r="G111" s="370" t="e">
        <f>SUM($E$6:E111)</f>
        <v>#REF!</v>
      </c>
      <c r="H111" s="382" t="e">
        <f t="shared" si="12"/>
        <v>#REF!</v>
      </c>
      <c r="I111" s="3"/>
      <c r="J111" s="3"/>
    </row>
    <row r="112" spans="1:10" ht="21" hidden="1" customHeight="1">
      <c r="A112" s="4"/>
      <c r="B112" s="367" t="e">
        <f>'인원 입력 기능'!#REF!</f>
        <v>#REF!</v>
      </c>
      <c r="C112" s="328" t="e">
        <f t="shared" si="10"/>
        <v>#REF!</v>
      </c>
      <c r="D112" s="368" t="e">
        <f t="shared" si="8"/>
        <v>#REF!</v>
      </c>
      <c r="E112" s="369" t="e">
        <f>'인원 입력 기능'!#REF!</f>
        <v>#REF!</v>
      </c>
      <c r="F112" s="381" t="e">
        <f t="shared" si="11"/>
        <v>#REF!</v>
      </c>
      <c r="G112" s="370" t="e">
        <f>SUM($E$6:E112)</f>
        <v>#REF!</v>
      </c>
      <c r="H112" s="382" t="e">
        <f t="shared" si="12"/>
        <v>#REF!</v>
      </c>
      <c r="I112" s="3"/>
      <c r="J112" s="3"/>
    </row>
    <row r="113" spans="1:10" ht="21" hidden="1" customHeight="1">
      <c r="A113" s="4"/>
      <c r="B113" s="367" t="e">
        <f>'인원 입력 기능'!#REF!</f>
        <v>#REF!</v>
      </c>
      <c r="C113" s="328" t="e">
        <f t="shared" si="10"/>
        <v>#REF!</v>
      </c>
      <c r="D113" s="368" t="e">
        <f t="shared" si="8"/>
        <v>#REF!</v>
      </c>
      <c r="E113" s="369" t="e">
        <f>'인원 입력 기능'!#REF!</f>
        <v>#REF!</v>
      </c>
      <c r="F113" s="381" t="e">
        <f t="shared" si="11"/>
        <v>#REF!</v>
      </c>
      <c r="G113" s="370" t="e">
        <f>SUM($E$6:E113)</f>
        <v>#REF!</v>
      </c>
      <c r="H113" s="382" t="e">
        <f t="shared" si="12"/>
        <v>#REF!</v>
      </c>
      <c r="I113" s="3"/>
      <c r="J113" s="3"/>
    </row>
    <row r="114" spans="1:10" ht="21" hidden="1" customHeight="1">
      <c r="A114" s="4"/>
      <c r="B114" s="367" t="e">
        <f>'인원 입력 기능'!#REF!</f>
        <v>#REF!</v>
      </c>
      <c r="C114" s="328" t="e">
        <f t="shared" si="10"/>
        <v>#REF!</v>
      </c>
      <c r="D114" s="368" t="e">
        <f t="shared" si="8"/>
        <v>#REF!</v>
      </c>
      <c r="E114" s="369" t="e">
        <f>'인원 입력 기능'!#REF!</f>
        <v>#REF!</v>
      </c>
      <c r="F114" s="381" t="e">
        <f t="shared" si="11"/>
        <v>#REF!</v>
      </c>
      <c r="G114" s="370" t="e">
        <f>SUM($E$6:E114)</f>
        <v>#REF!</v>
      </c>
      <c r="H114" s="382" t="e">
        <f t="shared" si="12"/>
        <v>#REF!</v>
      </c>
      <c r="I114" s="3"/>
      <c r="J114" s="3"/>
    </row>
    <row r="115" spans="1:10" ht="21" hidden="1" customHeight="1">
      <c r="A115" s="4"/>
      <c r="B115" s="367" t="e">
        <f>'인원 입력 기능'!#REF!</f>
        <v>#REF!</v>
      </c>
      <c r="C115" s="328" t="e">
        <f t="shared" si="10"/>
        <v>#REF!</v>
      </c>
      <c r="D115" s="368" t="e">
        <f t="shared" si="8"/>
        <v>#REF!</v>
      </c>
      <c r="E115" s="369" t="e">
        <f>'인원 입력 기능'!#REF!</f>
        <v>#REF!</v>
      </c>
      <c r="F115" s="381" t="e">
        <f t="shared" si="11"/>
        <v>#REF!</v>
      </c>
      <c r="G115" s="370" t="e">
        <f>SUM($E$6:E115)</f>
        <v>#REF!</v>
      </c>
      <c r="H115" s="382" t="e">
        <f t="shared" si="12"/>
        <v>#REF!</v>
      </c>
      <c r="I115" s="3"/>
      <c r="J115" s="3"/>
    </row>
    <row r="116" spans="1:10" ht="21" hidden="1" customHeight="1">
      <c r="A116" s="4"/>
      <c r="B116" s="367" t="e">
        <f>'인원 입력 기능'!#REF!</f>
        <v>#REF!</v>
      </c>
      <c r="C116" s="328" t="e">
        <f t="shared" si="10"/>
        <v>#REF!</v>
      </c>
      <c r="D116" s="368" t="e">
        <f t="shared" si="8"/>
        <v>#REF!</v>
      </c>
      <c r="E116" s="369" t="e">
        <f>'인원 입력 기능'!#REF!</f>
        <v>#REF!</v>
      </c>
      <c r="F116" s="381" t="e">
        <f t="shared" si="11"/>
        <v>#REF!</v>
      </c>
      <c r="G116" s="370" t="e">
        <f>SUM($E$6:E116)</f>
        <v>#REF!</v>
      </c>
      <c r="H116" s="382" t="e">
        <f t="shared" si="12"/>
        <v>#REF!</v>
      </c>
      <c r="I116" s="3"/>
      <c r="J116" s="3"/>
    </row>
    <row r="117" spans="1:10" ht="21" hidden="1" customHeight="1">
      <c r="A117" s="4"/>
      <c r="B117" s="367" t="e">
        <f>'인원 입력 기능'!#REF!</f>
        <v>#REF!</v>
      </c>
      <c r="C117" s="328" t="e">
        <f t="shared" si="10"/>
        <v>#REF!</v>
      </c>
      <c r="D117" s="368" t="e">
        <f t="shared" si="8"/>
        <v>#REF!</v>
      </c>
      <c r="E117" s="369" t="e">
        <f>'인원 입력 기능'!#REF!</f>
        <v>#REF!</v>
      </c>
      <c r="F117" s="381" t="e">
        <f t="shared" si="11"/>
        <v>#REF!</v>
      </c>
      <c r="G117" s="370" t="e">
        <f>SUM($E$6:E117)</f>
        <v>#REF!</v>
      </c>
      <c r="H117" s="382" t="e">
        <f t="shared" si="12"/>
        <v>#REF!</v>
      </c>
      <c r="I117" s="3"/>
      <c r="J117" s="3"/>
    </row>
    <row r="118" spans="1:10" ht="21" hidden="1" customHeight="1">
      <c r="A118" s="4"/>
      <c r="B118" s="173">
        <f>'인원 입력 기능'!B103</f>
        <v>0</v>
      </c>
      <c r="C118" s="146">
        <f t="shared" ref="C118:C140" si="13">IF(ROUND(B118,0)&gt;=$N$6,1,IF(ROUND(B118,0)&gt;=$N$7,2,IF(ROUND(B118,0)&gt;=$N$8,3,IF(ROUND(B118,0)&gt;=$N$9,4,IF(ROUND(B118,0)&gt;=$N$10,5,IF(ROUND(B118,0)&gt;=$N$11,6,IF(ROUND(B118,0)&gt;=$N$12,7,IF(ROUND(B118,0)&gt;=$N$13,8,9))))))))</f>
        <v>9</v>
      </c>
      <c r="D118" s="174" t="e">
        <f t="shared" si="8"/>
        <v>#REF!</v>
      </c>
      <c r="E118" s="4"/>
      <c r="F118" s="4"/>
      <c r="G118" s="4"/>
      <c r="H118" s="4"/>
      <c r="I118" s="3"/>
      <c r="J118" s="3"/>
    </row>
    <row r="119" spans="1:10" ht="21" hidden="1" customHeight="1">
      <c r="A119" s="4"/>
      <c r="B119" s="173">
        <f>'인원 입력 기능'!B104</f>
        <v>0</v>
      </c>
      <c r="C119" s="146">
        <f t="shared" si="13"/>
        <v>9</v>
      </c>
      <c r="D119" s="174">
        <f t="shared" si="8"/>
        <v>100</v>
      </c>
      <c r="E119" s="4"/>
      <c r="F119" s="4"/>
      <c r="G119" s="4"/>
      <c r="H119" s="4"/>
      <c r="I119" s="3"/>
      <c r="J119" s="3"/>
    </row>
    <row r="120" spans="1:10" ht="21" hidden="1" customHeight="1">
      <c r="A120" s="4"/>
      <c r="B120" s="173">
        <f>'인원 입력 기능'!B105</f>
        <v>0</v>
      </c>
      <c r="C120" s="146">
        <f t="shared" si="13"/>
        <v>9</v>
      </c>
      <c r="D120" s="174">
        <f t="shared" si="8"/>
        <v>100</v>
      </c>
      <c r="E120" s="4"/>
      <c r="F120" s="4"/>
      <c r="G120" s="4"/>
      <c r="H120" s="4"/>
      <c r="I120" s="3"/>
      <c r="J120" s="3"/>
    </row>
    <row r="121" spans="1:10" ht="21" hidden="1" customHeight="1">
      <c r="A121" s="4"/>
      <c r="B121" s="173">
        <f>'인원 입력 기능'!B106</f>
        <v>0</v>
      </c>
      <c r="C121" s="146">
        <f t="shared" si="13"/>
        <v>9</v>
      </c>
      <c r="D121" s="174">
        <f t="shared" si="8"/>
        <v>100</v>
      </c>
      <c r="E121" s="4"/>
      <c r="F121" s="4"/>
      <c r="G121" s="4"/>
      <c r="H121" s="4"/>
      <c r="I121" s="3"/>
      <c r="J121" s="3"/>
    </row>
    <row r="122" spans="1:10" ht="21" hidden="1" customHeight="1">
      <c r="B122" s="173">
        <f>'인원 입력 기능'!B107</f>
        <v>0</v>
      </c>
      <c r="C122" s="146">
        <f t="shared" si="13"/>
        <v>9</v>
      </c>
      <c r="D122" s="174">
        <f t="shared" si="8"/>
        <v>100</v>
      </c>
    </row>
    <row r="123" spans="1:10" ht="21" hidden="1" customHeight="1">
      <c r="B123" s="173">
        <f>'인원 입력 기능'!B108</f>
        <v>0</v>
      </c>
      <c r="C123" s="146">
        <f t="shared" si="13"/>
        <v>9</v>
      </c>
      <c r="D123" s="174">
        <f t="shared" si="8"/>
        <v>100</v>
      </c>
    </row>
    <row r="124" spans="1:10" ht="21" hidden="1" customHeight="1">
      <c r="B124" s="173">
        <f>'인원 입력 기능'!B109</f>
        <v>0</v>
      </c>
      <c r="C124" s="146">
        <f t="shared" si="13"/>
        <v>9</v>
      </c>
      <c r="D124" s="174">
        <f t="shared" si="8"/>
        <v>100</v>
      </c>
    </row>
    <row r="125" spans="1:10" ht="21" hidden="1" customHeight="1">
      <c r="B125" s="173">
        <f>'인원 입력 기능'!B110</f>
        <v>0</v>
      </c>
      <c r="C125" s="146">
        <f t="shared" si="13"/>
        <v>9</v>
      </c>
      <c r="D125" s="174">
        <f t="shared" si="8"/>
        <v>100</v>
      </c>
    </row>
    <row r="126" spans="1:10" ht="21" hidden="1" customHeight="1">
      <c r="B126" s="173">
        <f>'인원 입력 기능'!B111</f>
        <v>0</v>
      </c>
      <c r="C126" s="146">
        <f t="shared" si="13"/>
        <v>9</v>
      </c>
      <c r="D126" s="174">
        <f t="shared" si="8"/>
        <v>100</v>
      </c>
    </row>
    <row r="127" spans="1:10" ht="21" hidden="1" customHeight="1">
      <c r="B127" s="173">
        <f>'인원 입력 기능'!B112</f>
        <v>0</v>
      </c>
      <c r="C127" s="146">
        <f t="shared" si="13"/>
        <v>9</v>
      </c>
      <c r="D127" s="174">
        <f t="shared" si="8"/>
        <v>100</v>
      </c>
    </row>
    <row r="128" spans="1:10" ht="21" hidden="1" customHeight="1">
      <c r="B128" s="173">
        <f>'인원 입력 기능'!B113</f>
        <v>0</v>
      </c>
      <c r="C128" s="146">
        <f t="shared" si="13"/>
        <v>9</v>
      </c>
      <c r="D128" s="174">
        <f t="shared" si="8"/>
        <v>100</v>
      </c>
    </row>
    <row r="129" spans="2:4" ht="21" hidden="1" customHeight="1">
      <c r="B129" s="173">
        <f>'인원 입력 기능'!B114</f>
        <v>0</v>
      </c>
      <c r="C129" s="146">
        <f t="shared" si="13"/>
        <v>9</v>
      </c>
      <c r="D129" s="174">
        <f t="shared" si="8"/>
        <v>100</v>
      </c>
    </row>
    <row r="130" spans="2:4" ht="21" hidden="1" customHeight="1">
      <c r="B130" s="173">
        <f>'인원 입력 기능'!B115</f>
        <v>0</v>
      </c>
      <c r="C130" s="146">
        <f t="shared" si="13"/>
        <v>9</v>
      </c>
      <c r="D130" s="174">
        <f t="shared" si="8"/>
        <v>100</v>
      </c>
    </row>
    <row r="131" spans="2:4" ht="21" hidden="1" customHeight="1">
      <c r="B131" s="173">
        <f>'인원 입력 기능'!B116</f>
        <v>0</v>
      </c>
      <c r="C131" s="146">
        <f t="shared" si="13"/>
        <v>9</v>
      </c>
      <c r="D131" s="174">
        <f t="shared" si="8"/>
        <v>100</v>
      </c>
    </row>
    <row r="132" spans="2:4" ht="21" hidden="1" customHeight="1">
      <c r="B132" s="173">
        <f>'인원 입력 기능'!B117</f>
        <v>0</v>
      </c>
      <c r="C132" s="146">
        <f t="shared" si="13"/>
        <v>9</v>
      </c>
      <c r="D132" s="174">
        <f t="shared" si="8"/>
        <v>100</v>
      </c>
    </row>
    <row r="133" spans="2:4" ht="21" hidden="1" customHeight="1">
      <c r="B133" s="173">
        <f>'인원 입력 기능'!B118</f>
        <v>0</v>
      </c>
      <c r="C133" s="146">
        <f t="shared" si="13"/>
        <v>9</v>
      </c>
      <c r="D133" s="174">
        <f t="shared" si="8"/>
        <v>100</v>
      </c>
    </row>
    <row r="134" spans="2:4" ht="21" hidden="1" customHeight="1">
      <c r="B134" s="173">
        <f>'인원 입력 기능'!B119</f>
        <v>0</v>
      </c>
      <c r="C134" s="146">
        <f t="shared" si="13"/>
        <v>9</v>
      </c>
      <c r="D134" s="174">
        <f t="shared" si="8"/>
        <v>100</v>
      </c>
    </row>
    <row r="135" spans="2:4" ht="21" hidden="1" customHeight="1">
      <c r="B135" s="173">
        <f>'인원 입력 기능'!B120</f>
        <v>0</v>
      </c>
      <c r="C135" s="146">
        <f t="shared" si="13"/>
        <v>9</v>
      </c>
      <c r="D135" s="177">
        <f t="shared" si="8"/>
        <v>100</v>
      </c>
    </row>
    <row r="136" spans="2:4" ht="21" hidden="1" customHeight="1">
      <c r="B136" s="173">
        <f>'인원 입력 기능'!B121</f>
        <v>0</v>
      </c>
      <c r="C136" s="146">
        <f t="shared" si="13"/>
        <v>9</v>
      </c>
      <c r="D136" s="177">
        <f t="shared" ref="D136:D140" si="14">100*(1-(G135+G136)/2/$H$2)</f>
        <v>100</v>
      </c>
    </row>
    <row r="137" spans="2:4" ht="21" hidden="1" customHeight="1">
      <c r="B137" s="173">
        <f>'인원 입력 기능'!B122</f>
        <v>0</v>
      </c>
      <c r="C137" s="146">
        <f t="shared" si="13"/>
        <v>9</v>
      </c>
      <c r="D137" s="177">
        <f t="shared" si="14"/>
        <v>100</v>
      </c>
    </row>
    <row r="138" spans="2:4" ht="21" hidden="1" customHeight="1">
      <c r="B138" s="173">
        <f>'인원 입력 기능'!B123</f>
        <v>0</v>
      </c>
      <c r="C138" s="146">
        <f t="shared" si="13"/>
        <v>9</v>
      </c>
      <c r="D138" s="177">
        <f t="shared" si="14"/>
        <v>100</v>
      </c>
    </row>
    <row r="139" spans="2:4" ht="21" hidden="1" customHeight="1">
      <c r="B139" s="173">
        <f>'인원 입력 기능'!B124</f>
        <v>0</v>
      </c>
      <c r="C139" s="146">
        <f t="shared" si="13"/>
        <v>9</v>
      </c>
      <c r="D139" s="177">
        <f t="shared" si="14"/>
        <v>100</v>
      </c>
    </row>
    <row r="140" spans="2:4" ht="21" hidden="1" customHeight="1" thickBot="1">
      <c r="B140" s="175">
        <f>'인원 입력 기능'!B125</f>
        <v>0</v>
      </c>
      <c r="C140" s="149">
        <f t="shared" si="13"/>
        <v>9</v>
      </c>
      <c r="D140" s="178">
        <f t="shared" si="14"/>
        <v>100</v>
      </c>
    </row>
  </sheetData>
  <mergeCells count="3">
    <mergeCell ref="C2:D2"/>
    <mergeCell ref="C3:D3"/>
    <mergeCell ref="I5:J5"/>
  </mergeCells>
  <phoneticPr fontId="1" type="noConversion"/>
  <conditionalFormatting sqref="B6:B140">
    <cfRule type="expression" dxfId="22" priority="1">
      <formula>$B6=$B7</formula>
    </cfRule>
  </conditionalFormatting>
  <conditionalFormatting sqref="B6:H6 B7:B117 B16:C32 B118:D140 C7:D7 E7:H117 C8:C15 D8:D117 C33:C117">
    <cfRule type="expression" dxfId="21" priority="2">
      <formula>OR($B6=$N$6:$N$13)</formula>
    </cfRule>
  </conditionalFormatting>
  <pageMargins left="0.7" right="0.7" top="0.75" bottom="0.75" header="0.3" footer="0.3"/>
  <pageSetup paperSize="9" scale="35" orientation="portrait" r:id="rId1"/>
  <headerFooter>
    <oddHeader xml:space="preserve">&amp;L
                             &amp;G&amp;C
</oddHead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FA90-3144-1D46-B50D-BE8A5A8E5554}">
  <sheetPr>
    <tabColor rgb="FFFFFF00"/>
    <pageSetUpPr fitToPage="1"/>
  </sheetPr>
  <dimension ref="A1:AF108"/>
  <sheetViews>
    <sheetView topLeftCell="A2" zoomScale="60" zoomScaleNormal="60" workbookViewId="0">
      <selection activeCell="C15" sqref="C15"/>
    </sheetView>
  </sheetViews>
  <sheetFormatPr defaultColWidth="8.58203125" defaultRowHeight="14"/>
  <cols>
    <col min="1" max="1" width="8.58203125" style="159"/>
    <col min="2" max="2" width="14.08203125" style="184" customWidth="1"/>
    <col min="3" max="26" width="14.08203125" style="159" customWidth="1"/>
    <col min="27" max="29" width="8.58203125" style="458" hidden="1" customWidth="1"/>
    <col min="30" max="32" width="0" style="458" hidden="1" customWidth="1"/>
    <col min="33" max="16384" width="8.58203125" style="159"/>
  </cols>
  <sheetData>
    <row r="1" spans="1:32" ht="14.5" thickBot="1">
      <c r="A1" s="156"/>
      <c r="B1" s="179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</row>
    <row r="2" spans="1:32" ht="21" customHeight="1">
      <c r="A2" s="156"/>
      <c r="B2" s="157" t="s">
        <v>65</v>
      </c>
      <c r="C2" s="558" t="s">
        <v>66</v>
      </c>
      <c r="D2" s="559"/>
      <c r="E2" s="560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</row>
    <row r="3" spans="1:32" ht="21" customHeight="1" thickBot="1">
      <c r="A3" s="156"/>
      <c r="B3" s="464" t="s">
        <v>8</v>
      </c>
      <c r="C3" s="561" t="s">
        <v>67</v>
      </c>
      <c r="D3" s="562"/>
      <c r="E3" s="563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</row>
    <row r="4" spans="1:32" ht="21" customHeight="1" thickBot="1">
      <c r="A4" s="156"/>
      <c r="B4" s="180"/>
      <c r="C4" s="158"/>
      <c r="D4" s="158"/>
      <c r="E4" s="158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6"/>
      <c r="Y4" s="156"/>
      <c r="Z4" s="156"/>
    </row>
    <row r="5" spans="1:32" s="184" customFormat="1" ht="21" customHeight="1" thickBot="1">
      <c r="A5" s="179"/>
      <c r="B5" s="185" t="s">
        <v>68</v>
      </c>
      <c r="C5" s="181">
        <v>24</v>
      </c>
      <c r="D5" s="182">
        <v>22</v>
      </c>
      <c r="E5" s="182">
        <v>21</v>
      </c>
      <c r="F5" s="182">
        <v>20</v>
      </c>
      <c r="G5" s="182">
        <v>19</v>
      </c>
      <c r="H5" s="182">
        <v>18</v>
      </c>
      <c r="I5" s="182">
        <v>17</v>
      </c>
      <c r="J5" s="182">
        <v>16</v>
      </c>
      <c r="K5" s="182">
        <v>15</v>
      </c>
      <c r="L5" s="182">
        <v>14</v>
      </c>
      <c r="M5" s="182">
        <v>13</v>
      </c>
      <c r="N5" s="182">
        <v>12</v>
      </c>
      <c r="O5" s="182">
        <v>11</v>
      </c>
      <c r="P5" s="182">
        <v>10</v>
      </c>
      <c r="Q5" s="182">
        <v>9</v>
      </c>
      <c r="R5" s="182">
        <v>8</v>
      </c>
      <c r="S5" s="182">
        <v>7</v>
      </c>
      <c r="T5" s="182">
        <v>6</v>
      </c>
      <c r="U5" s="182">
        <v>5</v>
      </c>
      <c r="V5" s="182">
        <v>4</v>
      </c>
      <c r="W5" s="182">
        <v>3</v>
      </c>
      <c r="X5" s="182">
        <v>2</v>
      </c>
      <c r="Y5" s="183">
        <v>0</v>
      </c>
      <c r="Z5" s="180"/>
      <c r="AA5" s="459" t="s">
        <v>69</v>
      </c>
      <c r="AB5" s="459" t="s">
        <v>70</v>
      </c>
      <c r="AC5" s="459" t="s">
        <v>71</v>
      </c>
      <c r="AD5" s="460" t="s">
        <v>72</v>
      </c>
      <c r="AE5" s="460" t="s">
        <v>73</v>
      </c>
      <c r="AF5" s="460" t="s">
        <v>74</v>
      </c>
    </row>
    <row r="6" spans="1:32" s="161" customFormat="1" ht="21" customHeight="1">
      <c r="A6" s="153"/>
      <c r="B6" s="212">
        <v>100</v>
      </c>
      <c r="C6" s="499">
        <f>IF(OR($B6-C$5&gt;76, $B6-C$5=75, $B6-C$5=1, $B6-C$5&lt;0),"",ROUND(($B6-C$5)*'점수 계산기'!$C$21+C$5*'점수 계산기'!$C$22+'점수 계산기'!$C$24,0))</f>
        <v>132</v>
      </c>
      <c r="D6" s="500" t="str">
        <f>IF(OR($B6-D$5&gt;76, $B6-D$5=75, $B6-D$5=1, $B6-D$5&lt;0),"",ROUND(($B6-D$5)*'점수 계산기'!$C$21+D$5*'점수 계산기'!$C$22+'점수 계산기'!$C$24,0))</f>
        <v/>
      </c>
      <c r="E6" s="500" t="str">
        <f>IF(OR($B6-E$5&gt;76, $B6-E$5=75, $B6-E$5=1, $B6-E$5&lt;0),"",ROUND(($B6-E$5)*'점수 계산기'!$C$21+E$5*'점수 계산기'!$C$22+'점수 계산기'!$C$24,0))</f>
        <v/>
      </c>
      <c r="F6" s="500" t="str">
        <f>IF(OR($B6-F$5&gt;76, $B6-F$5=75, $B6-F$5=1, $B6-F$5&lt;0),"",ROUND(($B6-F$5)*'점수 계산기'!$C$21+F$5*'점수 계산기'!$C$22+'점수 계산기'!$C$24,0))</f>
        <v/>
      </c>
      <c r="G6" s="500" t="str">
        <f>IF(OR($B6-G$5&gt;76, $B6-G$5=75, $B6-G$5=1, $B6-G$5&lt;0),"",ROUND(($B6-G$5)*'점수 계산기'!$C$21+G$5*'점수 계산기'!$C$22+'점수 계산기'!$C$24,0))</f>
        <v/>
      </c>
      <c r="H6" s="500" t="str">
        <f>IF(OR($B6-H$5&gt;76, $B6-H$5=75, $B6-H$5=1, $B6-H$5&lt;0),"",ROUND(($B6-H$5)*'점수 계산기'!$C$21+H$5*'점수 계산기'!$C$22+'점수 계산기'!$C$24,0))</f>
        <v/>
      </c>
      <c r="I6" s="500" t="str">
        <f>IF(OR($B6-I$5&gt;76, $B6-I$5=75, $B6-I$5=1, $B6-I$5&lt;0),"",ROUND(($B6-I$5)*'점수 계산기'!$C$21+I$5*'점수 계산기'!$C$22+'점수 계산기'!$C$24,0))</f>
        <v/>
      </c>
      <c r="J6" s="500" t="str">
        <f>IF(OR($B6-J$5&gt;76, $B6-J$5=75, $B6-J$5=1, $B6-J$5&lt;0),"",ROUND(($B6-J$5)*'점수 계산기'!$C$21+J$5*'점수 계산기'!$C$22+'점수 계산기'!$C$24,0))</f>
        <v/>
      </c>
      <c r="K6" s="193" t="str">
        <f>IF(OR($B6-K$5&gt;76, $B6-K$5=75, $B6-K$5=1, $B6-K$5&lt;0),"",ROUND(($B6-K$5)*'점수 계산기'!$C$21+K$5*'점수 계산기'!$C$22+'점수 계산기'!$C$24,0))</f>
        <v/>
      </c>
      <c r="L6" s="193" t="str">
        <f>IF(OR($B6-L$5&gt;76, $B6-L$5=75, $B6-L$5=1, $B6-L$5&lt;0),"",ROUND(($B6-L$5)*'점수 계산기'!$C$21+L$5*'점수 계산기'!$C$22+'점수 계산기'!$C$24,0))</f>
        <v/>
      </c>
      <c r="M6" s="193" t="str">
        <f>IF(OR($B6-M$5&gt;76, $B6-M$5=75, $B6-M$5=1, $B6-M$5&lt;0),"",ROUND(($B6-M$5)*'점수 계산기'!$C$21+M$5*'점수 계산기'!$C$22+'점수 계산기'!$C$24,0))</f>
        <v/>
      </c>
      <c r="N6" s="193" t="str">
        <f>IF(OR($B6-N$5&gt;76, $B6-N$5=75, $B6-N$5=1, $B6-N$5&lt;0),"",ROUND(($B6-N$5)*'점수 계산기'!$C$21+N$5*'점수 계산기'!$C$22+'점수 계산기'!$C$24,0))</f>
        <v/>
      </c>
      <c r="O6" s="193" t="str">
        <f>IF(OR($B6-O$5&gt;76, $B6-O$5=75, $B6-O$5=1, $B6-O$5&lt;0),"",ROUND(($B6-O$5)*'점수 계산기'!$C$21+O$5*'점수 계산기'!$C$22+'점수 계산기'!$C$24,0))</f>
        <v/>
      </c>
      <c r="P6" s="193" t="str">
        <f>IF(OR($B6-P$5&gt;76, $B6-P$5=75, $B6-P$5=1, $B6-P$5&lt;0),"",ROUND(($B6-P$5)*'점수 계산기'!$C$21+P$5*'점수 계산기'!$C$22+'점수 계산기'!$C$24,0))</f>
        <v/>
      </c>
      <c r="Q6" s="193" t="str">
        <f>IF(OR($B6-Q$5&gt;76, $B6-Q$5=75, $B6-Q$5=1, $B6-Q$5&lt;0),"",ROUND(($B6-Q$5)*'점수 계산기'!$C$21+Q$5*'점수 계산기'!$C$22+'점수 계산기'!$C$24,0))</f>
        <v/>
      </c>
      <c r="R6" s="193" t="str">
        <f>IF(OR($B6-R$5&gt;76, $B6-R$5=75, $B6-R$5=1, $B6-R$5&lt;0),"",ROUND(($B6-R$5)*'점수 계산기'!$C$21+R$5*'점수 계산기'!$C$22+'점수 계산기'!$C$24,0))</f>
        <v/>
      </c>
      <c r="S6" s="193" t="str">
        <f>IF(OR($B6-S$5&gt;76, $B6-S$5=75, $B6-S$5=1, $B6-S$5&lt;0),"",ROUND(($B6-S$5)*'점수 계산기'!$C$21+S$5*'점수 계산기'!$C$22+'점수 계산기'!$C$24,0))</f>
        <v/>
      </c>
      <c r="T6" s="193" t="str">
        <f>IF(OR($B6-T$5&gt;76, $B6-T$5=75, $B6-T$5=1, $B6-T$5&lt;0),"",ROUND(($B6-T$5)*'점수 계산기'!$C$21+T$5*'점수 계산기'!$C$22+'점수 계산기'!$C$24,0))</f>
        <v/>
      </c>
      <c r="U6" s="193" t="str">
        <f>IF(OR($B6-U$5&gt;76, $B6-U$5=75, $B6-U$5=1, $B6-U$5&lt;0),"",ROUND(($B6-U$5)*'점수 계산기'!$C$21+U$5*'점수 계산기'!$C$22+'점수 계산기'!$C$24,0))</f>
        <v/>
      </c>
      <c r="V6" s="193" t="str">
        <f>IF(OR($B6-V$5&gt;76, $B6-V$5=75, $B6-V$5=1, $B6-V$5&lt;0),"",ROUND(($B6-V$5)*'점수 계산기'!$C$21+V$5*'점수 계산기'!$C$22+'점수 계산기'!$C$24,0))</f>
        <v/>
      </c>
      <c r="W6" s="193" t="str">
        <f>IF(OR($B6-W$5&gt;76, $B6-W$5=75, $B6-W$5=1, $B6-W$5&lt;0),"",ROUND(($B6-W$5)*'점수 계산기'!$C$21+W$5*'점수 계산기'!$C$22+'점수 계산기'!$C$24,0))</f>
        <v/>
      </c>
      <c r="X6" s="193" t="str">
        <f>IF(OR($B6-X$5&gt;76, $B6-X$5=75, $B6-X$5=1, $B6-X$5&lt;0),"",ROUND(($B6-X$5)*'점수 계산기'!$C$21+X$5*'점수 계산기'!$C$22+'점수 계산기'!$C$24,0))</f>
        <v/>
      </c>
      <c r="Y6" s="194" t="str">
        <f>IF(OR($B6-Y$5&gt;76, $B6-Y$5=75, $B6-Y$5=1, $B6-Y$5&lt;0),"",ROUND(($B6-Y$5)*'점수 계산기'!$C$21+Y$5*'점수 계산기'!$C$22+'점수 계산기'!$C$24,0))</f>
        <v/>
      </c>
      <c r="Z6" s="140"/>
      <c r="AA6" s="195">
        <v>101</v>
      </c>
      <c r="AB6" s="195">
        <f>MIN(C6:Y6)</f>
        <v>132</v>
      </c>
      <c r="AC6" s="195" cm="1">
        <f t="array" ref="AC6">INDEX($AD$6:$AD$106, AA6, 1)</f>
        <v>44</v>
      </c>
      <c r="AD6" s="195">
        <f>MAX(C6:Y6)</f>
        <v>132</v>
      </c>
      <c r="AE6" s="195">
        <v>100</v>
      </c>
      <c r="AF6" s="195">
        <v>0</v>
      </c>
    </row>
    <row r="7" spans="1:32" s="161" customFormat="1" ht="21" customHeight="1">
      <c r="A7" s="153"/>
      <c r="B7" s="213">
        <v>99</v>
      </c>
      <c r="C7" s="500" t="str">
        <f>IF(OR($B7-C$5&gt;76, $B7-C$5=75, $B7-C$5=1, $B7-C$5&lt;0),"",ROUND(($B7-C$5)*'점수 계산기'!$C$21+C$5*'점수 계산기'!$C$22+'점수 계산기'!$C$24,0))</f>
        <v/>
      </c>
      <c r="D7" s="500" t="str">
        <f>IF(OR($B7-D$5&gt;76, $B7-D$5=75, $B7-D$5=1, $B7-D$5&lt;0),"",ROUND(($B7-D$5)*'점수 계산기'!$C$21+D$5*'점수 계산기'!$C$22+'점수 계산기'!$C$24,0))</f>
        <v/>
      </c>
      <c r="E7" s="500" t="str">
        <f>IF(OR($B7-E$5&gt;76, $B7-E$5=75, $B7-E$5=1, $B7-E$5&lt;0),"",ROUND(($B7-E$5)*'점수 계산기'!$C$21+E$5*'점수 계산기'!$C$22+'점수 계산기'!$C$24,0))</f>
        <v/>
      </c>
      <c r="F7" s="500" t="str">
        <f>IF(OR($B7-F$5&gt;76, $B7-F$5=75, $B7-F$5=1, $B7-F$5&lt;0),"",ROUND(($B7-F$5)*'점수 계산기'!$C$21+F$5*'점수 계산기'!$C$22+'점수 계산기'!$C$24,0))</f>
        <v/>
      </c>
      <c r="G7" s="500" t="str">
        <f>IF(OR($B7-G$5&gt;76, $B7-G$5=75, $B7-G$5=1, $B7-G$5&lt;0),"",ROUND(($B7-G$5)*'점수 계산기'!$C$21+G$5*'점수 계산기'!$C$22+'점수 계산기'!$C$24,0))</f>
        <v/>
      </c>
      <c r="H7" s="500" t="str">
        <f>IF(OR($B7-H$5&gt;76, $B7-H$5=75, $B7-H$5=1, $B7-H$5&lt;0),"",ROUND(($B7-H$5)*'점수 계산기'!$C$21+H$5*'점수 계산기'!$C$22+'점수 계산기'!$C$24,0))</f>
        <v/>
      </c>
      <c r="I7" s="500" t="str">
        <f>IF(OR($B7-I$5&gt;76, $B7-I$5=75, $B7-I$5=1, $B7-I$5&lt;0),"",ROUND(($B7-I$5)*'점수 계산기'!$C$21+I$5*'점수 계산기'!$C$22+'점수 계산기'!$C$24,0))</f>
        <v/>
      </c>
      <c r="J7" s="500" t="str">
        <f>IF(OR($B7-J$5&gt;76, $B7-J$5=75, $B7-J$5=1, $B7-J$5&lt;0),"",ROUND(($B7-J$5)*'점수 계산기'!$C$21+J$5*'점수 계산기'!$C$22+'점수 계산기'!$C$24,0))</f>
        <v/>
      </c>
      <c r="K7" s="193" t="str">
        <f>IF(OR($B7-K$5&gt;76, $B7-K$5=75, $B7-K$5=1, $B7-K$5&lt;0),"",ROUND(($B7-K$5)*'점수 계산기'!$C$21+K$5*'점수 계산기'!$C$22+'점수 계산기'!$C$24,0))</f>
        <v/>
      </c>
      <c r="L7" s="193" t="str">
        <f>IF(OR($B7-L$5&gt;76, $B7-L$5=75, $B7-L$5=1, $B7-L$5&lt;0),"",ROUND(($B7-L$5)*'점수 계산기'!$C$21+L$5*'점수 계산기'!$C$22+'점수 계산기'!$C$24,0))</f>
        <v/>
      </c>
      <c r="M7" s="193" t="str">
        <f>IF(OR($B7-M$5&gt;76, $B7-M$5=75, $B7-M$5=1, $B7-M$5&lt;0),"",ROUND(($B7-M$5)*'점수 계산기'!$C$21+M$5*'점수 계산기'!$C$22+'점수 계산기'!$C$24,0))</f>
        <v/>
      </c>
      <c r="N7" s="193" t="str">
        <f>IF(OR($B7-N$5&gt;76, $B7-N$5=75, $B7-N$5=1, $B7-N$5&lt;0),"",ROUND(($B7-N$5)*'점수 계산기'!$C$21+N$5*'점수 계산기'!$C$22+'점수 계산기'!$C$24,0))</f>
        <v/>
      </c>
      <c r="O7" s="193" t="str">
        <f>IF(OR($B7-O$5&gt;76, $B7-O$5=75, $B7-O$5=1, $B7-O$5&lt;0),"",ROUND(($B7-O$5)*'점수 계산기'!$C$21+O$5*'점수 계산기'!$C$22+'점수 계산기'!$C$24,0))</f>
        <v/>
      </c>
      <c r="P7" s="193" t="str">
        <f>IF(OR($B7-P$5&gt;76, $B7-P$5=75, $B7-P$5=1, $B7-P$5&lt;0),"",ROUND(($B7-P$5)*'점수 계산기'!$C$21+P$5*'점수 계산기'!$C$22+'점수 계산기'!$C$24,0))</f>
        <v/>
      </c>
      <c r="Q7" s="193" t="str">
        <f>IF(OR($B7-Q$5&gt;76, $B7-Q$5=75, $B7-Q$5=1, $B7-Q$5&lt;0),"",ROUND(($B7-Q$5)*'점수 계산기'!$C$21+Q$5*'점수 계산기'!$C$22+'점수 계산기'!$C$24,0))</f>
        <v/>
      </c>
      <c r="R7" s="193" t="str">
        <f>IF(OR($B7-R$5&gt;76, $B7-R$5=75, $B7-R$5=1, $B7-R$5&lt;0),"",ROUND(($B7-R$5)*'점수 계산기'!$C$21+R$5*'점수 계산기'!$C$22+'점수 계산기'!$C$24,0))</f>
        <v/>
      </c>
      <c r="S7" s="193" t="str">
        <f>IF(OR($B7-S$5&gt;76, $B7-S$5=75, $B7-S$5=1, $B7-S$5&lt;0),"",ROUND(($B7-S$5)*'점수 계산기'!$C$21+S$5*'점수 계산기'!$C$22+'점수 계산기'!$C$24,0))</f>
        <v/>
      </c>
      <c r="T7" s="193" t="str">
        <f>IF(OR($B7-T$5&gt;76, $B7-T$5=75, $B7-T$5=1, $B7-T$5&lt;0),"",ROUND(($B7-T$5)*'점수 계산기'!$C$21+T$5*'점수 계산기'!$C$22+'점수 계산기'!$C$24,0))</f>
        <v/>
      </c>
      <c r="U7" s="193" t="str">
        <f>IF(OR($B7-U$5&gt;76, $B7-U$5=75, $B7-U$5=1, $B7-U$5&lt;0),"",ROUND(($B7-U$5)*'점수 계산기'!$C$21+U$5*'점수 계산기'!$C$22+'점수 계산기'!$C$24,0))</f>
        <v/>
      </c>
      <c r="V7" s="193" t="str">
        <f>IF(OR($B7-V$5&gt;76, $B7-V$5=75, $B7-V$5=1, $B7-V$5&lt;0),"",ROUND(($B7-V$5)*'점수 계산기'!$C$21+V$5*'점수 계산기'!$C$22+'점수 계산기'!$C$24,0))</f>
        <v/>
      </c>
      <c r="W7" s="193" t="str">
        <f>IF(OR($B7-W$5&gt;76, $B7-W$5=75, $B7-W$5=1, $B7-W$5&lt;0),"",ROUND(($B7-W$5)*'점수 계산기'!$C$21+W$5*'점수 계산기'!$C$22+'점수 계산기'!$C$24,0))</f>
        <v/>
      </c>
      <c r="X7" s="193" t="str">
        <f>IF(OR($B7-X$5&gt;76, $B7-X$5=75, $B7-X$5=1, $B7-X$5&lt;0),"",ROUND(($B7-X$5)*'점수 계산기'!$C$21+X$5*'점수 계산기'!$C$22+'점수 계산기'!$C$24,0))</f>
        <v/>
      </c>
      <c r="Y7" s="194" t="str">
        <f>IF(OR($B7-Y$5&gt;76, $B7-Y$5=75, $B7-Y$5=1, $B7-Y$5&lt;0),"",ROUND(($B7-Y$5)*'점수 계산기'!$C$21+Y$5*'점수 계산기'!$C$22+'점수 계산기'!$C$24,0))</f>
        <v/>
      </c>
      <c r="Z7" s="140"/>
      <c r="AA7" s="195">
        <v>100</v>
      </c>
      <c r="AB7" s="195">
        <f t="shared" ref="AB7:AB70" si="0">MIN(C7:Y7)</f>
        <v>0</v>
      </c>
      <c r="AC7" s="195" cm="1">
        <f t="array" ref="AC7">INDEX($AD$6:$AD$106, AA7, 1)</f>
        <v>0</v>
      </c>
      <c r="AD7" s="195">
        <f t="shared" ref="AD7:AD70" si="1">MAX(C7:Y7)</f>
        <v>0</v>
      </c>
      <c r="AE7" s="195">
        <v>99</v>
      </c>
      <c r="AF7" s="195">
        <v>1</v>
      </c>
    </row>
    <row r="8" spans="1:32" s="161" customFormat="1" ht="21" customHeight="1">
      <c r="A8" s="153"/>
      <c r="B8" s="213">
        <v>98</v>
      </c>
      <c r="C8" s="499">
        <f>IF(OR($B8-C$5&gt;76, $B8-C$5=75, $B8-C$5=1, $B8-C$5&lt;0),"",ROUND(($B8-C$5)*'점수 계산기'!$C$21+C$5*'점수 계산기'!$C$22+'점수 계산기'!$C$24,0))</f>
        <v>130</v>
      </c>
      <c r="D8" s="499">
        <f>IF(OR($B8-D$5&gt;76, $B8-D$5=75, $B8-D$5=1, $B8-D$5&lt;0),"",ROUND(($B8-D$5)*'점수 계산기'!$C$21+D$5*'점수 계산기'!$C$22+'점수 계산기'!$C$24,0))</f>
        <v>130</v>
      </c>
      <c r="E8" s="500" t="str">
        <f>IF(OR($B8-E$5&gt;76, $B8-E$5=75, $B8-E$5=1, $B8-E$5&lt;0),"",ROUND(($B8-E$5)*'점수 계산기'!$C$21+E$5*'점수 계산기'!$C$22+'점수 계산기'!$C$24,0))</f>
        <v/>
      </c>
      <c r="F8" s="500" t="str">
        <f>IF(OR($B8-F$5&gt;76, $B8-F$5=75, $B8-F$5=1, $B8-F$5&lt;0),"",ROUND(($B8-F$5)*'점수 계산기'!$C$21+F$5*'점수 계산기'!$C$22+'점수 계산기'!$C$24,0))</f>
        <v/>
      </c>
      <c r="G8" s="500" t="str">
        <f>IF(OR($B8-G$5&gt;76, $B8-G$5=75, $B8-G$5=1, $B8-G$5&lt;0),"",ROUND(($B8-G$5)*'점수 계산기'!$C$21+G$5*'점수 계산기'!$C$22+'점수 계산기'!$C$24,0))</f>
        <v/>
      </c>
      <c r="H8" s="500" t="str">
        <f>IF(OR($B8-H$5&gt;76, $B8-H$5=75, $B8-H$5=1, $B8-H$5&lt;0),"",ROUND(($B8-H$5)*'점수 계산기'!$C$21+H$5*'점수 계산기'!$C$22+'점수 계산기'!$C$24,0))</f>
        <v/>
      </c>
      <c r="I8" s="500" t="str">
        <f>IF(OR($B8-I$5&gt;76, $B8-I$5=75, $B8-I$5=1, $B8-I$5&lt;0),"",ROUND(($B8-I$5)*'점수 계산기'!$C$21+I$5*'점수 계산기'!$C$22+'점수 계산기'!$C$24,0))</f>
        <v/>
      </c>
      <c r="J8" s="500" t="str">
        <f>IF(OR($B8-J$5&gt;76, $B8-J$5=75, $B8-J$5=1, $B8-J$5&lt;0),"",ROUND(($B8-J$5)*'점수 계산기'!$C$21+J$5*'점수 계산기'!$C$22+'점수 계산기'!$C$24,0))</f>
        <v/>
      </c>
      <c r="K8" s="193" t="str">
        <f>IF(OR($B8-K$5&gt;76, $B8-K$5=75, $B8-K$5=1, $B8-K$5&lt;0),"",ROUND(($B8-K$5)*'점수 계산기'!$C$21+K$5*'점수 계산기'!$C$22+'점수 계산기'!$C$24,0))</f>
        <v/>
      </c>
      <c r="L8" s="193" t="str">
        <f>IF(OR($B8-L$5&gt;76, $B8-L$5=75, $B8-L$5=1, $B8-L$5&lt;0),"",ROUND(($B8-L$5)*'점수 계산기'!$C$21+L$5*'점수 계산기'!$C$22+'점수 계산기'!$C$24,0))</f>
        <v/>
      </c>
      <c r="M8" s="193" t="str">
        <f>IF(OR($B8-M$5&gt;76, $B8-M$5=75, $B8-M$5=1, $B8-M$5&lt;0),"",ROUND(($B8-M$5)*'점수 계산기'!$C$21+M$5*'점수 계산기'!$C$22+'점수 계산기'!$C$24,0))</f>
        <v/>
      </c>
      <c r="N8" s="193" t="str">
        <f>IF(OR($B8-N$5&gt;76, $B8-N$5=75, $B8-N$5=1, $B8-N$5&lt;0),"",ROUND(($B8-N$5)*'점수 계산기'!$C$21+N$5*'점수 계산기'!$C$22+'점수 계산기'!$C$24,0))</f>
        <v/>
      </c>
      <c r="O8" s="193" t="str">
        <f>IF(OR($B8-O$5&gt;76, $B8-O$5=75, $B8-O$5=1, $B8-O$5&lt;0),"",ROUND(($B8-O$5)*'점수 계산기'!$C$21+O$5*'점수 계산기'!$C$22+'점수 계산기'!$C$24,0))</f>
        <v/>
      </c>
      <c r="P8" s="193" t="str">
        <f>IF(OR($B8-P$5&gt;76, $B8-P$5=75, $B8-P$5=1, $B8-P$5&lt;0),"",ROUND(($B8-P$5)*'점수 계산기'!$C$21+P$5*'점수 계산기'!$C$22+'점수 계산기'!$C$24,0))</f>
        <v/>
      </c>
      <c r="Q8" s="193" t="str">
        <f>IF(OR($B8-Q$5&gt;76, $B8-Q$5=75, $B8-Q$5=1, $B8-Q$5&lt;0),"",ROUND(($B8-Q$5)*'점수 계산기'!$C$21+Q$5*'점수 계산기'!$C$22+'점수 계산기'!$C$24,0))</f>
        <v/>
      </c>
      <c r="R8" s="193" t="str">
        <f>IF(OR($B8-R$5&gt;76, $B8-R$5=75, $B8-R$5=1, $B8-R$5&lt;0),"",ROUND(($B8-R$5)*'점수 계산기'!$C$21+R$5*'점수 계산기'!$C$22+'점수 계산기'!$C$24,0))</f>
        <v/>
      </c>
      <c r="S8" s="193" t="str">
        <f>IF(OR($B8-S$5&gt;76, $B8-S$5=75, $B8-S$5=1, $B8-S$5&lt;0),"",ROUND(($B8-S$5)*'점수 계산기'!$C$21+S$5*'점수 계산기'!$C$22+'점수 계산기'!$C$24,0))</f>
        <v/>
      </c>
      <c r="T8" s="193" t="str">
        <f>IF(OR($B8-T$5&gt;76, $B8-T$5=75, $B8-T$5=1, $B8-T$5&lt;0),"",ROUND(($B8-T$5)*'점수 계산기'!$C$21+T$5*'점수 계산기'!$C$22+'점수 계산기'!$C$24,0))</f>
        <v/>
      </c>
      <c r="U8" s="193" t="str">
        <f>IF(OR($B8-U$5&gt;76, $B8-U$5=75, $B8-U$5=1, $B8-U$5&lt;0),"",ROUND(($B8-U$5)*'점수 계산기'!$C$21+U$5*'점수 계산기'!$C$22+'점수 계산기'!$C$24,0))</f>
        <v/>
      </c>
      <c r="V8" s="193" t="str">
        <f>IF(OR($B8-V$5&gt;76, $B8-V$5=75, $B8-V$5=1, $B8-V$5&lt;0),"",ROUND(($B8-V$5)*'점수 계산기'!$C$21+V$5*'점수 계산기'!$C$22+'점수 계산기'!$C$24,0))</f>
        <v/>
      </c>
      <c r="W8" s="193" t="str">
        <f>IF(OR($B8-W$5&gt;76, $B8-W$5=75, $B8-W$5=1, $B8-W$5&lt;0),"",ROUND(($B8-W$5)*'점수 계산기'!$C$21+W$5*'점수 계산기'!$C$22+'점수 계산기'!$C$24,0))</f>
        <v/>
      </c>
      <c r="X8" s="193" t="str">
        <f>IF(OR($B8-X$5&gt;76, $B8-X$5=75, $B8-X$5=1, $B8-X$5&lt;0),"",ROUND(($B8-X$5)*'점수 계산기'!$C$21+X$5*'점수 계산기'!$C$22+'점수 계산기'!$C$24,0))</f>
        <v/>
      </c>
      <c r="Y8" s="194" t="str">
        <f>IF(OR($B8-Y$5&gt;76, $B8-Y$5=75, $B8-Y$5=1, $B8-Y$5&lt;0),"",ROUND(($B8-Y$5)*'점수 계산기'!$C$21+Y$5*'점수 계산기'!$C$22+'점수 계산기'!$C$24,0))</f>
        <v/>
      </c>
      <c r="Z8" s="140"/>
      <c r="AA8" s="195">
        <v>99</v>
      </c>
      <c r="AB8" s="195">
        <f t="shared" si="0"/>
        <v>130</v>
      </c>
      <c r="AC8" s="195" cm="1">
        <f t="array" ref="AC8">INDEX($AD$6:$AD$106, AA8, 1)</f>
        <v>46</v>
      </c>
      <c r="AD8" s="195">
        <f t="shared" si="1"/>
        <v>130</v>
      </c>
      <c r="AE8" s="195">
        <v>98</v>
      </c>
      <c r="AF8" s="195">
        <v>2</v>
      </c>
    </row>
    <row r="9" spans="1:32" s="161" customFormat="1" ht="21" customHeight="1">
      <c r="A9" s="153"/>
      <c r="B9" s="213">
        <v>97</v>
      </c>
      <c r="C9" s="499">
        <f>IF(OR($B9-C$5&gt;76, $B9-C$5=75, $B9-C$5=1, $B9-C$5&lt;0),"",ROUND(($B9-C$5)*'점수 계산기'!$C$21+C$5*'점수 계산기'!$C$22+'점수 계산기'!$C$24,0))</f>
        <v>129</v>
      </c>
      <c r="D9" s="500" t="str">
        <f>IF(OR($B9-D$5&gt;76, $B9-D$5=75, $B9-D$5=1, $B9-D$5&lt;0),"",ROUND(($B9-D$5)*'점수 계산기'!$C$21+D$5*'점수 계산기'!$C$22+'점수 계산기'!$C$24,0))</f>
        <v/>
      </c>
      <c r="E9" s="499">
        <f>IF(OR($B9-E$5&gt;76, $B9-E$5=75, $B9-E$5=1, $B9-E$5&lt;0),"",ROUND(($B9-E$5)*'점수 계산기'!$C$21+E$5*'점수 계산기'!$C$22+'점수 계산기'!$C$24,0))</f>
        <v>130</v>
      </c>
      <c r="F9" s="500" t="str">
        <f>IF(OR($B9-F$5&gt;76, $B9-F$5=75, $B9-F$5=1, $B9-F$5&lt;0),"",ROUND(($B9-F$5)*'점수 계산기'!$C$21+F$5*'점수 계산기'!$C$22+'점수 계산기'!$C$24,0))</f>
        <v/>
      </c>
      <c r="G9" s="500" t="str">
        <f>IF(OR($B9-G$5&gt;76, $B9-G$5=75, $B9-G$5=1, $B9-G$5&lt;0),"",ROUND(($B9-G$5)*'점수 계산기'!$C$21+G$5*'점수 계산기'!$C$22+'점수 계산기'!$C$24,0))</f>
        <v/>
      </c>
      <c r="H9" s="500" t="str">
        <f>IF(OR($B9-H$5&gt;76, $B9-H$5=75, $B9-H$5=1, $B9-H$5&lt;0),"",ROUND(($B9-H$5)*'점수 계산기'!$C$21+H$5*'점수 계산기'!$C$22+'점수 계산기'!$C$24,0))</f>
        <v/>
      </c>
      <c r="I9" s="500" t="str">
        <f>IF(OR($B9-I$5&gt;76, $B9-I$5=75, $B9-I$5=1, $B9-I$5&lt;0),"",ROUND(($B9-I$5)*'점수 계산기'!$C$21+I$5*'점수 계산기'!$C$22+'점수 계산기'!$C$24,0))</f>
        <v/>
      </c>
      <c r="J9" s="500" t="str">
        <f>IF(OR($B9-J$5&gt;76, $B9-J$5=75, $B9-J$5=1, $B9-J$5&lt;0),"",ROUND(($B9-J$5)*'점수 계산기'!$C$21+J$5*'점수 계산기'!$C$22+'점수 계산기'!$C$24,0))</f>
        <v/>
      </c>
      <c r="K9" s="193" t="str">
        <f>IF(OR($B9-K$5&gt;76, $B9-K$5=75, $B9-K$5=1, $B9-K$5&lt;0),"",ROUND(($B9-K$5)*'점수 계산기'!$C$21+K$5*'점수 계산기'!$C$22+'점수 계산기'!$C$24,0))</f>
        <v/>
      </c>
      <c r="L9" s="193" t="str">
        <f>IF(OR($B9-L$5&gt;76, $B9-L$5=75, $B9-L$5=1, $B9-L$5&lt;0),"",ROUND(($B9-L$5)*'점수 계산기'!$C$21+L$5*'점수 계산기'!$C$22+'점수 계산기'!$C$24,0))</f>
        <v/>
      </c>
      <c r="M9" s="193" t="str">
        <f>IF(OR($B9-M$5&gt;76, $B9-M$5=75, $B9-M$5=1, $B9-M$5&lt;0),"",ROUND(($B9-M$5)*'점수 계산기'!$C$21+M$5*'점수 계산기'!$C$22+'점수 계산기'!$C$24,0))</f>
        <v/>
      </c>
      <c r="N9" s="193" t="str">
        <f>IF(OR($B9-N$5&gt;76, $B9-N$5=75, $B9-N$5=1, $B9-N$5&lt;0),"",ROUND(($B9-N$5)*'점수 계산기'!$C$21+N$5*'점수 계산기'!$C$22+'점수 계산기'!$C$24,0))</f>
        <v/>
      </c>
      <c r="O9" s="193" t="str">
        <f>IF(OR($B9-O$5&gt;76, $B9-O$5=75, $B9-O$5=1, $B9-O$5&lt;0),"",ROUND(($B9-O$5)*'점수 계산기'!$C$21+O$5*'점수 계산기'!$C$22+'점수 계산기'!$C$24,0))</f>
        <v/>
      </c>
      <c r="P9" s="193" t="str">
        <f>IF(OR($B9-P$5&gt;76, $B9-P$5=75, $B9-P$5=1, $B9-P$5&lt;0),"",ROUND(($B9-P$5)*'점수 계산기'!$C$21+P$5*'점수 계산기'!$C$22+'점수 계산기'!$C$24,0))</f>
        <v/>
      </c>
      <c r="Q9" s="193" t="str">
        <f>IF(OR($B9-Q$5&gt;76, $B9-Q$5=75, $B9-Q$5=1, $B9-Q$5&lt;0),"",ROUND(($B9-Q$5)*'점수 계산기'!$C$21+Q$5*'점수 계산기'!$C$22+'점수 계산기'!$C$24,0))</f>
        <v/>
      </c>
      <c r="R9" s="193" t="str">
        <f>IF(OR($B9-R$5&gt;76, $B9-R$5=75, $B9-R$5=1, $B9-R$5&lt;0),"",ROUND(($B9-R$5)*'점수 계산기'!$C$21+R$5*'점수 계산기'!$C$22+'점수 계산기'!$C$24,0))</f>
        <v/>
      </c>
      <c r="S9" s="193" t="str">
        <f>IF(OR($B9-S$5&gt;76, $B9-S$5=75, $B9-S$5=1, $B9-S$5&lt;0),"",ROUND(($B9-S$5)*'점수 계산기'!$C$21+S$5*'점수 계산기'!$C$22+'점수 계산기'!$C$24,0))</f>
        <v/>
      </c>
      <c r="T9" s="193" t="str">
        <f>IF(OR($B9-T$5&gt;76, $B9-T$5=75, $B9-T$5=1, $B9-T$5&lt;0),"",ROUND(($B9-T$5)*'점수 계산기'!$C$21+T$5*'점수 계산기'!$C$22+'점수 계산기'!$C$24,0))</f>
        <v/>
      </c>
      <c r="U9" s="193" t="str">
        <f>IF(OR($B9-U$5&gt;76, $B9-U$5=75, $B9-U$5=1, $B9-U$5&lt;0),"",ROUND(($B9-U$5)*'점수 계산기'!$C$21+U$5*'점수 계산기'!$C$22+'점수 계산기'!$C$24,0))</f>
        <v/>
      </c>
      <c r="V9" s="193" t="str">
        <f>IF(OR($B9-V$5&gt;76, $B9-V$5=75, $B9-V$5=1, $B9-V$5&lt;0),"",ROUND(($B9-V$5)*'점수 계산기'!$C$21+V$5*'점수 계산기'!$C$22+'점수 계산기'!$C$24,0))</f>
        <v/>
      </c>
      <c r="W9" s="193" t="str">
        <f>IF(OR($B9-W$5&gt;76, $B9-W$5=75, $B9-W$5=1, $B9-W$5&lt;0),"",ROUND(($B9-W$5)*'점수 계산기'!$C$21+W$5*'점수 계산기'!$C$22+'점수 계산기'!$C$24,0))</f>
        <v/>
      </c>
      <c r="X9" s="193" t="str">
        <f>IF(OR($B9-X$5&gt;76, $B9-X$5=75, $B9-X$5=1, $B9-X$5&lt;0),"",ROUND(($B9-X$5)*'점수 계산기'!$C$21+X$5*'점수 계산기'!$C$22+'점수 계산기'!$C$24,0))</f>
        <v/>
      </c>
      <c r="Y9" s="194" t="str">
        <f>IF(OR($B9-Y$5&gt;76, $B9-Y$5=75, $B9-Y$5=1, $B9-Y$5&lt;0),"",ROUND(($B9-Y$5)*'점수 계산기'!$C$21+Y$5*'점수 계산기'!$C$22+'점수 계산기'!$C$24,0))</f>
        <v/>
      </c>
      <c r="Z9" s="140"/>
      <c r="AA9" s="195">
        <v>98</v>
      </c>
      <c r="AB9" s="195">
        <f t="shared" si="0"/>
        <v>129</v>
      </c>
      <c r="AC9" s="195" cm="1">
        <f t="array" ref="AC9">INDEX($AD$6:$AD$106, AA9, 1)</f>
        <v>47</v>
      </c>
      <c r="AD9" s="195">
        <f t="shared" si="1"/>
        <v>130</v>
      </c>
      <c r="AE9" s="195">
        <v>97</v>
      </c>
      <c r="AF9" s="195">
        <v>3</v>
      </c>
    </row>
    <row r="10" spans="1:32" s="161" customFormat="1" ht="21" customHeight="1">
      <c r="A10" s="153"/>
      <c r="B10" s="214">
        <v>96</v>
      </c>
      <c r="C10" s="501">
        <f>IF(OR($B10-C$5&gt;76, $B10-C$5=75, $B10-C$5=1, $B10-C$5&lt;0),"",ROUND(($B10-C$5)*'점수 계산기'!$C$21+C$5*'점수 계산기'!$C$22+'점수 계산기'!$C$24,0))</f>
        <v>128</v>
      </c>
      <c r="D10" s="502">
        <f>IF(OR($B10-D$5&gt;76, $B10-D$5=75, $B10-D$5=1, $B10-D$5&lt;0),"",ROUND(($B10-D$5)*'점수 계산기'!$C$21+D$5*'점수 계산기'!$C$22+'점수 계산기'!$C$24,0))</f>
        <v>128</v>
      </c>
      <c r="E10" s="502" t="str">
        <f>IF(OR($B10-E$5&gt;76, $B10-E$5=75, $B10-E$5=1, $B10-E$5&lt;0),"",ROUND(($B10-E$5)*'점수 계산기'!$C$21+E$5*'점수 계산기'!$C$22+'점수 계산기'!$C$24,0))</f>
        <v/>
      </c>
      <c r="F10" s="502">
        <f>IF(OR($B10-F$5&gt;76, $B10-F$5=75, $B10-F$5=1, $B10-F$5&lt;0),"",ROUND(($B10-F$5)*'점수 계산기'!$C$21+F$5*'점수 계산기'!$C$22+'점수 계산기'!$C$24,0))</f>
        <v>129</v>
      </c>
      <c r="G10" s="502" t="str">
        <f>IF(OR($B10-G$5&gt;76, $B10-G$5=75, $B10-G$5=1, $B10-G$5&lt;0),"",ROUND(($B10-G$5)*'점수 계산기'!$C$21+G$5*'점수 계산기'!$C$22+'점수 계산기'!$C$24,0))</f>
        <v/>
      </c>
      <c r="H10" s="502" t="str">
        <f>IF(OR($B10-H$5&gt;76, $B10-H$5=75, $B10-H$5=1, $B10-H$5&lt;0),"",ROUND(($B10-H$5)*'점수 계산기'!$C$21+H$5*'점수 계산기'!$C$22+'점수 계산기'!$C$24,0))</f>
        <v/>
      </c>
      <c r="I10" s="502" t="str">
        <f>IF(OR($B10-I$5&gt;76, $B10-I$5=75, $B10-I$5=1, $B10-I$5&lt;0),"",ROUND(($B10-I$5)*'점수 계산기'!$C$21+I$5*'점수 계산기'!$C$22+'점수 계산기'!$C$24,0))</f>
        <v/>
      </c>
      <c r="J10" s="502" t="str">
        <f>IF(OR($B10-J$5&gt;76, $B10-J$5=75, $B10-J$5=1, $B10-J$5&lt;0),"",ROUND(($B10-J$5)*'점수 계산기'!$C$21+J$5*'점수 계산기'!$C$22+'점수 계산기'!$C$24,0))</f>
        <v/>
      </c>
      <c r="K10" s="198" t="str">
        <f>IF(OR($B10-K$5&gt;76, $B10-K$5=75, $B10-K$5=1, $B10-K$5&lt;0),"",ROUND(($B10-K$5)*'점수 계산기'!$C$21+K$5*'점수 계산기'!$C$22+'점수 계산기'!$C$24,0))</f>
        <v/>
      </c>
      <c r="L10" s="198" t="str">
        <f>IF(OR($B10-L$5&gt;76, $B10-L$5=75, $B10-L$5=1, $B10-L$5&lt;0),"",ROUND(($B10-L$5)*'점수 계산기'!$C$21+L$5*'점수 계산기'!$C$22+'점수 계산기'!$C$24,0))</f>
        <v/>
      </c>
      <c r="M10" s="198" t="str">
        <f>IF(OR($B10-M$5&gt;76, $B10-M$5=75, $B10-M$5=1, $B10-M$5&lt;0),"",ROUND(($B10-M$5)*'점수 계산기'!$C$21+M$5*'점수 계산기'!$C$22+'점수 계산기'!$C$24,0))</f>
        <v/>
      </c>
      <c r="N10" s="198" t="str">
        <f>IF(OR($B10-N$5&gt;76, $B10-N$5=75, $B10-N$5=1, $B10-N$5&lt;0),"",ROUND(($B10-N$5)*'점수 계산기'!$C$21+N$5*'점수 계산기'!$C$22+'점수 계산기'!$C$24,0))</f>
        <v/>
      </c>
      <c r="O10" s="198" t="str">
        <f>IF(OR($B10-O$5&gt;76, $B10-O$5=75, $B10-O$5=1, $B10-O$5&lt;0),"",ROUND(($B10-O$5)*'점수 계산기'!$C$21+O$5*'점수 계산기'!$C$22+'점수 계산기'!$C$24,0))</f>
        <v/>
      </c>
      <c r="P10" s="198" t="str">
        <f>IF(OR($B10-P$5&gt;76, $B10-P$5=75, $B10-P$5=1, $B10-P$5&lt;0),"",ROUND(($B10-P$5)*'점수 계산기'!$C$21+P$5*'점수 계산기'!$C$22+'점수 계산기'!$C$24,0))</f>
        <v/>
      </c>
      <c r="Q10" s="198" t="str">
        <f>IF(OR($B10-Q$5&gt;76, $B10-Q$5=75, $B10-Q$5=1, $B10-Q$5&lt;0),"",ROUND(($B10-Q$5)*'점수 계산기'!$C$21+Q$5*'점수 계산기'!$C$22+'점수 계산기'!$C$24,0))</f>
        <v/>
      </c>
      <c r="R10" s="198" t="str">
        <f>IF(OR($B10-R$5&gt;76, $B10-R$5=75, $B10-R$5=1, $B10-R$5&lt;0),"",ROUND(($B10-R$5)*'점수 계산기'!$C$21+R$5*'점수 계산기'!$C$22+'점수 계산기'!$C$24,0))</f>
        <v/>
      </c>
      <c r="S10" s="198" t="str">
        <f>IF(OR($B10-S$5&gt;76, $B10-S$5=75, $B10-S$5=1, $B10-S$5&lt;0),"",ROUND(($B10-S$5)*'점수 계산기'!$C$21+S$5*'점수 계산기'!$C$22+'점수 계산기'!$C$24,0))</f>
        <v/>
      </c>
      <c r="T10" s="198" t="str">
        <f>IF(OR($B10-T$5&gt;76, $B10-T$5=75, $B10-T$5=1, $B10-T$5&lt;0),"",ROUND(($B10-T$5)*'점수 계산기'!$C$21+T$5*'점수 계산기'!$C$22+'점수 계산기'!$C$24,0))</f>
        <v/>
      </c>
      <c r="U10" s="198" t="str">
        <f>IF(OR($B10-U$5&gt;76, $B10-U$5=75, $B10-U$5=1, $B10-U$5&lt;0),"",ROUND(($B10-U$5)*'점수 계산기'!$C$21+U$5*'점수 계산기'!$C$22+'점수 계산기'!$C$24,0))</f>
        <v/>
      </c>
      <c r="V10" s="198" t="str">
        <f>IF(OR($B10-V$5&gt;76, $B10-V$5=75, $B10-V$5=1, $B10-V$5&lt;0),"",ROUND(($B10-V$5)*'점수 계산기'!$C$21+V$5*'점수 계산기'!$C$22+'점수 계산기'!$C$24,0))</f>
        <v/>
      </c>
      <c r="W10" s="198" t="str">
        <f>IF(OR($B10-W$5&gt;76, $B10-W$5=75, $B10-W$5=1, $B10-W$5&lt;0),"",ROUND(($B10-W$5)*'점수 계산기'!$C$21+W$5*'점수 계산기'!$C$22+'점수 계산기'!$C$24,0))</f>
        <v/>
      </c>
      <c r="X10" s="198" t="str">
        <f>IF(OR($B10-X$5&gt;76, $B10-X$5=75, $B10-X$5=1, $B10-X$5&lt;0),"",ROUND(($B10-X$5)*'점수 계산기'!$C$21+X$5*'점수 계산기'!$C$22+'점수 계산기'!$C$24,0))</f>
        <v/>
      </c>
      <c r="Y10" s="199" t="str">
        <f>IF(OR($B10-Y$5&gt;76, $B10-Y$5=75, $B10-Y$5=1, $B10-Y$5&lt;0),"",ROUND(($B10-Y$5)*'점수 계산기'!$C$21+Y$5*'점수 계산기'!$C$22+'점수 계산기'!$C$24,0))</f>
        <v/>
      </c>
      <c r="Z10" s="140"/>
      <c r="AA10" s="195">
        <v>97</v>
      </c>
      <c r="AB10" s="195">
        <f t="shared" si="0"/>
        <v>128</v>
      </c>
      <c r="AC10" s="195" cm="1">
        <f t="array" ref="AC10">INDEX($AD$6:$AD$106, AA10, 1)</f>
        <v>48</v>
      </c>
      <c r="AD10" s="195">
        <f t="shared" si="1"/>
        <v>129</v>
      </c>
      <c r="AE10" s="195">
        <v>96</v>
      </c>
      <c r="AF10" s="195">
        <v>4</v>
      </c>
    </row>
    <row r="11" spans="1:32" s="161" customFormat="1" ht="21" customHeight="1">
      <c r="A11" s="153"/>
      <c r="B11" s="214">
        <v>95</v>
      </c>
      <c r="C11" s="501">
        <f>IF(OR($B11-C$5&gt;76, $B11-C$5=75, $B11-C$5=1, $B11-C$5&lt;0),"",ROUND(($B11-C$5)*'점수 계산기'!$C$21+C$5*'점수 계산기'!$C$22+'점수 계산기'!$C$24,0))</f>
        <v>127</v>
      </c>
      <c r="D11" s="501">
        <f>IF(OR($B11-D$5&gt;76, $B11-D$5=75, $B11-D$5=1, $B11-D$5&lt;0),"",ROUND(($B11-D$5)*'점수 계산기'!$C$21+D$5*'점수 계산기'!$C$22+'점수 계산기'!$C$24,0))</f>
        <v>128</v>
      </c>
      <c r="E11" s="502">
        <f>IF(OR($B11-E$5&gt;76, $B11-E$5=75, $B11-E$5=1, $B11-E$5&lt;0),"",ROUND(($B11-E$5)*'점수 계산기'!$C$21+E$5*'점수 계산기'!$C$22+'점수 계산기'!$C$24,0))</f>
        <v>128</v>
      </c>
      <c r="F11" s="502" t="str">
        <f>IF(OR($B11-F$5&gt;76, $B11-F$5=75, $B11-F$5=1, $B11-F$5&lt;0),"",ROUND(($B11-F$5)*'점수 계산기'!$C$21+F$5*'점수 계산기'!$C$22+'점수 계산기'!$C$24,0))</f>
        <v/>
      </c>
      <c r="G11" s="502">
        <f>IF(OR($B11-G$5&gt;76, $B11-G$5=75, $B11-G$5=1, $B11-G$5&lt;0),"",ROUND(($B11-G$5)*'점수 계산기'!$C$21+G$5*'점수 계산기'!$C$22+'점수 계산기'!$C$24,0))</f>
        <v>128</v>
      </c>
      <c r="H11" s="502" t="str">
        <f>IF(OR($B11-H$5&gt;76, $B11-H$5=75, $B11-H$5=1, $B11-H$5&lt;0),"",ROUND(($B11-H$5)*'점수 계산기'!$C$21+H$5*'점수 계산기'!$C$22+'점수 계산기'!$C$24,0))</f>
        <v/>
      </c>
      <c r="I11" s="502" t="str">
        <f>IF(OR($B11-I$5&gt;76, $B11-I$5=75, $B11-I$5=1, $B11-I$5&lt;0),"",ROUND(($B11-I$5)*'점수 계산기'!$C$21+I$5*'점수 계산기'!$C$22+'점수 계산기'!$C$24,0))</f>
        <v/>
      </c>
      <c r="J11" s="502" t="str">
        <f>IF(OR($B11-J$5&gt;76, $B11-J$5=75, $B11-J$5=1, $B11-J$5&lt;0),"",ROUND(($B11-J$5)*'점수 계산기'!$C$21+J$5*'점수 계산기'!$C$22+'점수 계산기'!$C$24,0))</f>
        <v/>
      </c>
      <c r="K11" s="198" t="str">
        <f>IF(OR($B11-K$5&gt;76, $B11-K$5=75, $B11-K$5=1, $B11-K$5&lt;0),"",ROUND(($B11-K$5)*'점수 계산기'!$C$21+K$5*'점수 계산기'!$C$22+'점수 계산기'!$C$24,0))</f>
        <v/>
      </c>
      <c r="L11" s="198" t="str">
        <f>IF(OR($B11-L$5&gt;76, $B11-L$5=75, $B11-L$5=1, $B11-L$5&lt;0),"",ROUND(($B11-L$5)*'점수 계산기'!$C$21+L$5*'점수 계산기'!$C$22+'점수 계산기'!$C$24,0))</f>
        <v/>
      </c>
      <c r="M11" s="198" t="str">
        <f>IF(OR($B11-M$5&gt;76, $B11-M$5=75, $B11-M$5=1, $B11-M$5&lt;0),"",ROUND(($B11-M$5)*'점수 계산기'!$C$21+M$5*'점수 계산기'!$C$22+'점수 계산기'!$C$24,0))</f>
        <v/>
      </c>
      <c r="N11" s="198" t="str">
        <f>IF(OR($B11-N$5&gt;76, $B11-N$5=75, $B11-N$5=1, $B11-N$5&lt;0),"",ROUND(($B11-N$5)*'점수 계산기'!$C$21+N$5*'점수 계산기'!$C$22+'점수 계산기'!$C$24,0))</f>
        <v/>
      </c>
      <c r="O11" s="198" t="str">
        <f>IF(OR($B11-O$5&gt;76, $B11-O$5=75, $B11-O$5=1, $B11-O$5&lt;0),"",ROUND(($B11-O$5)*'점수 계산기'!$C$21+O$5*'점수 계산기'!$C$22+'점수 계산기'!$C$24,0))</f>
        <v/>
      </c>
      <c r="P11" s="198" t="str">
        <f>IF(OR($B11-P$5&gt;76, $B11-P$5=75, $B11-P$5=1, $B11-P$5&lt;0),"",ROUND(($B11-P$5)*'점수 계산기'!$C$21+P$5*'점수 계산기'!$C$22+'점수 계산기'!$C$24,0))</f>
        <v/>
      </c>
      <c r="Q11" s="198" t="str">
        <f>IF(OR($B11-Q$5&gt;76, $B11-Q$5=75, $B11-Q$5=1, $B11-Q$5&lt;0),"",ROUND(($B11-Q$5)*'점수 계산기'!$C$21+Q$5*'점수 계산기'!$C$22+'점수 계산기'!$C$24,0))</f>
        <v/>
      </c>
      <c r="R11" s="198" t="str">
        <f>IF(OR($B11-R$5&gt;76, $B11-R$5=75, $B11-R$5=1, $B11-R$5&lt;0),"",ROUND(($B11-R$5)*'점수 계산기'!$C$21+R$5*'점수 계산기'!$C$22+'점수 계산기'!$C$24,0))</f>
        <v/>
      </c>
      <c r="S11" s="198" t="str">
        <f>IF(OR($B11-S$5&gt;76, $B11-S$5=75, $B11-S$5=1, $B11-S$5&lt;0),"",ROUND(($B11-S$5)*'점수 계산기'!$C$21+S$5*'점수 계산기'!$C$22+'점수 계산기'!$C$24,0))</f>
        <v/>
      </c>
      <c r="T11" s="198" t="str">
        <f>IF(OR($B11-T$5&gt;76, $B11-T$5=75, $B11-T$5=1, $B11-T$5&lt;0),"",ROUND(($B11-T$5)*'점수 계산기'!$C$21+T$5*'점수 계산기'!$C$22+'점수 계산기'!$C$24,0))</f>
        <v/>
      </c>
      <c r="U11" s="198" t="str">
        <f>IF(OR($B11-U$5&gt;76, $B11-U$5=75, $B11-U$5=1, $B11-U$5&lt;0),"",ROUND(($B11-U$5)*'점수 계산기'!$C$21+U$5*'점수 계산기'!$C$22+'점수 계산기'!$C$24,0))</f>
        <v/>
      </c>
      <c r="V11" s="198" t="str">
        <f>IF(OR($B11-V$5&gt;76, $B11-V$5=75, $B11-V$5=1, $B11-V$5&lt;0),"",ROUND(($B11-V$5)*'점수 계산기'!$C$21+V$5*'점수 계산기'!$C$22+'점수 계산기'!$C$24,0))</f>
        <v/>
      </c>
      <c r="W11" s="198" t="str">
        <f>IF(OR($B11-W$5&gt;76, $B11-W$5=75, $B11-W$5=1, $B11-W$5&lt;0),"",ROUND(($B11-W$5)*'점수 계산기'!$C$21+W$5*'점수 계산기'!$C$22+'점수 계산기'!$C$24,0))</f>
        <v/>
      </c>
      <c r="X11" s="198" t="str">
        <f>IF(OR($B11-X$5&gt;76, $B11-X$5=75, $B11-X$5=1, $B11-X$5&lt;0),"",ROUND(($B11-X$5)*'점수 계산기'!$C$21+X$5*'점수 계산기'!$C$22+'점수 계산기'!$C$24,0))</f>
        <v/>
      </c>
      <c r="Y11" s="199" t="str">
        <f>IF(OR($B11-Y$5&gt;76, $B11-Y$5=75, $B11-Y$5=1, $B11-Y$5&lt;0),"",ROUND(($B11-Y$5)*'점수 계산기'!$C$21+Y$5*'점수 계산기'!$C$22+'점수 계산기'!$C$24,0))</f>
        <v/>
      </c>
      <c r="Z11" s="140"/>
      <c r="AA11" s="195">
        <v>96</v>
      </c>
      <c r="AB11" s="195">
        <f t="shared" si="0"/>
        <v>127</v>
      </c>
      <c r="AC11" s="195" cm="1">
        <f t="array" ref="AC11">INDEX($AD$6:$AD$106, AA11, 1)</f>
        <v>48</v>
      </c>
      <c r="AD11" s="195">
        <f t="shared" si="1"/>
        <v>128</v>
      </c>
      <c r="AE11" s="195">
        <v>95</v>
      </c>
      <c r="AF11" s="195">
        <v>5</v>
      </c>
    </row>
    <row r="12" spans="1:32" s="161" customFormat="1" ht="21" customHeight="1">
      <c r="A12" s="153"/>
      <c r="B12" s="214">
        <v>94</v>
      </c>
      <c r="C12" s="501">
        <f>IF(OR($B12-C$5&gt;76, $B12-C$5=75, $B12-C$5=1, $B12-C$5&lt;0),"",ROUND(($B12-C$5)*'점수 계산기'!$C$21+C$5*'점수 계산기'!$C$22+'점수 계산기'!$C$24,0))</f>
        <v>126</v>
      </c>
      <c r="D12" s="501">
        <f>IF(OR($B12-D$5&gt;76, $B12-D$5=75, $B12-D$5=1, $B12-D$5&lt;0),"",ROUND(($B12-D$5)*'점수 계산기'!$C$21+D$5*'점수 계산기'!$C$22+'점수 계산기'!$C$24,0))</f>
        <v>127</v>
      </c>
      <c r="E12" s="502">
        <f>IF(OR($B12-E$5&gt;76, $B12-E$5=75, $B12-E$5=1, $B12-E$5&lt;0),"",ROUND(($B12-E$5)*'점수 계산기'!$C$21+E$5*'점수 계산기'!$C$22+'점수 계산기'!$C$24,0))</f>
        <v>127</v>
      </c>
      <c r="F12" s="502">
        <f>IF(OR($B12-F$5&gt;76, $B12-F$5=75, $B12-F$5=1, $B12-F$5&lt;0),"",ROUND(($B12-F$5)*'점수 계산기'!$C$21+F$5*'점수 계산기'!$C$22+'점수 계산기'!$C$24,0))</f>
        <v>127</v>
      </c>
      <c r="G12" s="502" t="str">
        <f>IF(OR($B12-G$5&gt;76, $B12-G$5=75, $B12-G$5=1, $B12-G$5&lt;0),"",ROUND(($B12-G$5)*'점수 계산기'!$C$21+G$5*'점수 계산기'!$C$22+'점수 계산기'!$C$24,0))</f>
        <v/>
      </c>
      <c r="H12" s="502">
        <f>IF(OR($B12-H$5&gt;76, $B12-H$5=75, $B12-H$5=1, $B12-H$5&lt;0),"",ROUND(($B12-H$5)*'점수 계산기'!$C$21+H$5*'점수 계산기'!$C$22+'점수 계산기'!$C$24,0))</f>
        <v>127</v>
      </c>
      <c r="I12" s="502" t="str">
        <f>IF(OR($B12-I$5&gt;76, $B12-I$5=75, $B12-I$5=1, $B12-I$5&lt;0),"",ROUND(($B12-I$5)*'점수 계산기'!$C$21+I$5*'점수 계산기'!$C$22+'점수 계산기'!$C$24,0))</f>
        <v/>
      </c>
      <c r="J12" s="502" t="str">
        <f>IF(OR($B12-J$5&gt;76, $B12-J$5=75, $B12-J$5=1, $B12-J$5&lt;0),"",ROUND(($B12-J$5)*'점수 계산기'!$C$21+J$5*'점수 계산기'!$C$22+'점수 계산기'!$C$24,0))</f>
        <v/>
      </c>
      <c r="K12" s="198" t="str">
        <f>IF(OR($B12-K$5&gt;76, $B12-K$5=75, $B12-K$5=1, $B12-K$5&lt;0),"",ROUND(($B12-K$5)*'점수 계산기'!$C$21+K$5*'점수 계산기'!$C$22+'점수 계산기'!$C$24,0))</f>
        <v/>
      </c>
      <c r="L12" s="198" t="str">
        <f>IF(OR($B12-L$5&gt;76, $B12-L$5=75, $B12-L$5=1, $B12-L$5&lt;0),"",ROUND(($B12-L$5)*'점수 계산기'!$C$21+L$5*'점수 계산기'!$C$22+'점수 계산기'!$C$24,0))</f>
        <v/>
      </c>
      <c r="M12" s="198" t="str">
        <f>IF(OR($B12-M$5&gt;76, $B12-M$5=75, $B12-M$5=1, $B12-M$5&lt;0),"",ROUND(($B12-M$5)*'점수 계산기'!$C$21+M$5*'점수 계산기'!$C$22+'점수 계산기'!$C$24,0))</f>
        <v/>
      </c>
      <c r="N12" s="198" t="str">
        <f>IF(OR($B12-N$5&gt;76, $B12-N$5=75, $B12-N$5=1, $B12-N$5&lt;0),"",ROUND(($B12-N$5)*'점수 계산기'!$C$21+N$5*'점수 계산기'!$C$22+'점수 계산기'!$C$24,0))</f>
        <v/>
      </c>
      <c r="O12" s="198" t="str">
        <f>IF(OR($B12-O$5&gt;76, $B12-O$5=75, $B12-O$5=1, $B12-O$5&lt;0),"",ROUND(($B12-O$5)*'점수 계산기'!$C$21+O$5*'점수 계산기'!$C$22+'점수 계산기'!$C$24,0))</f>
        <v/>
      </c>
      <c r="P12" s="198" t="str">
        <f>IF(OR($B12-P$5&gt;76, $B12-P$5=75, $B12-P$5=1, $B12-P$5&lt;0),"",ROUND(($B12-P$5)*'점수 계산기'!$C$21+P$5*'점수 계산기'!$C$22+'점수 계산기'!$C$24,0))</f>
        <v/>
      </c>
      <c r="Q12" s="198" t="str">
        <f>IF(OR($B12-Q$5&gt;76, $B12-Q$5=75, $B12-Q$5=1, $B12-Q$5&lt;0),"",ROUND(($B12-Q$5)*'점수 계산기'!$C$21+Q$5*'점수 계산기'!$C$22+'점수 계산기'!$C$24,0))</f>
        <v/>
      </c>
      <c r="R12" s="198" t="str">
        <f>IF(OR($B12-R$5&gt;76, $B12-R$5=75, $B12-R$5=1, $B12-R$5&lt;0),"",ROUND(($B12-R$5)*'점수 계산기'!$C$21+R$5*'점수 계산기'!$C$22+'점수 계산기'!$C$24,0))</f>
        <v/>
      </c>
      <c r="S12" s="198" t="str">
        <f>IF(OR($B12-S$5&gt;76, $B12-S$5=75, $B12-S$5=1, $B12-S$5&lt;0),"",ROUND(($B12-S$5)*'점수 계산기'!$C$21+S$5*'점수 계산기'!$C$22+'점수 계산기'!$C$24,0))</f>
        <v/>
      </c>
      <c r="T12" s="198" t="str">
        <f>IF(OR($B12-T$5&gt;76, $B12-T$5=75, $B12-T$5=1, $B12-T$5&lt;0),"",ROUND(($B12-T$5)*'점수 계산기'!$C$21+T$5*'점수 계산기'!$C$22+'점수 계산기'!$C$24,0))</f>
        <v/>
      </c>
      <c r="U12" s="198" t="str">
        <f>IF(OR($B12-U$5&gt;76, $B12-U$5=75, $B12-U$5=1, $B12-U$5&lt;0),"",ROUND(($B12-U$5)*'점수 계산기'!$C$21+U$5*'점수 계산기'!$C$22+'점수 계산기'!$C$24,0))</f>
        <v/>
      </c>
      <c r="V12" s="198" t="str">
        <f>IF(OR($B12-V$5&gt;76, $B12-V$5=75, $B12-V$5=1, $B12-V$5&lt;0),"",ROUND(($B12-V$5)*'점수 계산기'!$C$21+V$5*'점수 계산기'!$C$22+'점수 계산기'!$C$24,0))</f>
        <v/>
      </c>
      <c r="W12" s="198" t="str">
        <f>IF(OR($B12-W$5&gt;76, $B12-W$5=75, $B12-W$5=1, $B12-W$5&lt;0),"",ROUND(($B12-W$5)*'점수 계산기'!$C$21+W$5*'점수 계산기'!$C$22+'점수 계산기'!$C$24,0))</f>
        <v/>
      </c>
      <c r="X12" s="198" t="str">
        <f>IF(OR($B12-X$5&gt;76, $B12-X$5=75, $B12-X$5=1, $B12-X$5&lt;0),"",ROUND(($B12-X$5)*'점수 계산기'!$C$21+X$5*'점수 계산기'!$C$22+'점수 계산기'!$C$24,0))</f>
        <v/>
      </c>
      <c r="Y12" s="199" t="str">
        <f>IF(OR($B12-Y$5&gt;76, $B12-Y$5=75, $B12-Y$5=1, $B12-Y$5&lt;0),"",ROUND(($B12-Y$5)*'점수 계산기'!$C$21+Y$5*'점수 계산기'!$C$22+'점수 계산기'!$C$24,0))</f>
        <v/>
      </c>
      <c r="Z12" s="140"/>
      <c r="AA12" s="195">
        <v>95</v>
      </c>
      <c r="AB12" s="195">
        <f t="shared" si="0"/>
        <v>126</v>
      </c>
      <c r="AC12" s="195" cm="1">
        <f t="array" ref="AC12">INDEX($AD$6:$AD$106, AA12, 1)</f>
        <v>49</v>
      </c>
      <c r="AD12" s="195">
        <f t="shared" si="1"/>
        <v>127</v>
      </c>
      <c r="AE12" s="195">
        <v>94</v>
      </c>
      <c r="AF12" s="195">
        <v>6</v>
      </c>
    </row>
    <row r="13" spans="1:32" s="161" customFormat="1" ht="21" customHeight="1">
      <c r="A13" s="153"/>
      <c r="B13" s="214">
        <v>93</v>
      </c>
      <c r="C13" s="501">
        <f>IF(OR($B13-C$5&gt;76, $B13-C$5=75, $B13-C$5=1, $B13-C$5&lt;0),"",ROUND(($B13-C$5)*'점수 계산기'!$C$21+C$5*'점수 계산기'!$C$22+'점수 계산기'!$C$24,0))</f>
        <v>125</v>
      </c>
      <c r="D13" s="502">
        <f>IF(OR($B13-D$5&gt;76, $B13-D$5=75, $B13-D$5=1, $B13-D$5&lt;0),"",ROUND(($B13-D$5)*'점수 계산기'!$C$21+D$5*'점수 계산기'!$C$22+'점수 계산기'!$C$24,0))</f>
        <v>126</v>
      </c>
      <c r="E13" s="502">
        <f>IF(OR($B13-E$5&gt;76, $B13-E$5=75, $B13-E$5=1, $B13-E$5&lt;0),"",ROUND(($B13-E$5)*'점수 계산기'!$C$21+E$5*'점수 계산기'!$C$22+'점수 계산기'!$C$24,0))</f>
        <v>126</v>
      </c>
      <c r="F13" s="502">
        <f>IF(OR($B13-F$5&gt;76, $B13-F$5=75, $B13-F$5=1, $B13-F$5&lt;0),"",ROUND(($B13-F$5)*'점수 계산기'!$C$21+F$5*'점수 계산기'!$C$22+'점수 계산기'!$C$24,0))</f>
        <v>126</v>
      </c>
      <c r="G13" s="502">
        <f>IF(OR($B13-G$5&gt;76, $B13-G$5=75, $B13-G$5=1, $B13-G$5&lt;0),"",ROUND(($B13-G$5)*'점수 계산기'!$C$21+G$5*'점수 계산기'!$C$22+'점수 계산기'!$C$24,0))</f>
        <v>126</v>
      </c>
      <c r="H13" s="502" t="str">
        <f>IF(OR($B13-H$5&gt;76, $B13-H$5=75, $B13-H$5=1, $B13-H$5&lt;0),"",ROUND(($B13-H$5)*'점수 계산기'!$C$21+H$5*'점수 계산기'!$C$22+'점수 계산기'!$C$24,0))</f>
        <v/>
      </c>
      <c r="I13" s="502">
        <f>IF(OR($B13-I$5&gt;76, $B13-I$5=75, $B13-I$5=1, $B13-I$5&lt;0),"",ROUND(($B13-I$5)*'점수 계산기'!$C$21+I$5*'점수 계산기'!$C$22+'점수 계산기'!$C$24,0))</f>
        <v>127</v>
      </c>
      <c r="J13" s="502" t="str">
        <f>IF(OR($B13-J$5&gt;76, $B13-J$5=75, $B13-J$5=1, $B13-J$5&lt;0),"",ROUND(($B13-J$5)*'점수 계산기'!$C$21+J$5*'점수 계산기'!$C$22+'점수 계산기'!$C$24,0))</f>
        <v/>
      </c>
      <c r="K13" s="198" t="str">
        <f>IF(OR($B13-K$5&gt;76, $B13-K$5=75, $B13-K$5=1, $B13-K$5&lt;0),"",ROUND(($B13-K$5)*'점수 계산기'!$C$21+K$5*'점수 계산기'!$C$22+'점수 계산기'!$C$24,0))</f>
        <v/>
      </c>
      <c r="L13" s="198" t="str">
        <f>IF(OR($B13-L$5&gt;76, $B13-L$5=75, $B13-L$5=1, $B13-L$5&lt;0),"",ROUND(($B13-L$5)*'점수 계산기'!$C$21+L$5*'점수 계산기'!$C$22+'점수 계산기'!$C$24,0))</f>
        <v/>
      </c>
      <c r="M13" s="198" t="str">
        <f>IF(OR($B13-M$5&gt;76, $B13-M$5=75, $B13-M$5=1, $B13-M$5&lt;0),"",ROUND(($B13-M$5)*'점수 계산기'!$C$21+M$5*'점수 계산기'!$C$22+'점수 계산기'!$C$24,0))</f>
        <v/>
      </c>
      <c r="N13" s="198" t="str">
        <f>IF(OR($B13-N$5&gt;76, $B13-N$5=75, $B13-N$5=1, $B13-N$5&lt;0),"",ROUND(($B13-N$5)*'점수 계산기'!$C$21+N$5*'점수 계산기'!$C$22+'점수 계산기'!$C$24,0))</f>
        <v/>
      </c>
      <c r="O13" s="198" t="str">
        <f>IF(OR($B13-O$5&gt;76, $B13-O$5=75, $B13-O$5=1, $B13-O$5&lt;0),"",ROUND(($B13-O$5)*'점수 계산기'!$C$21+O$5*'점수 계산기'!$C$22+'점수 계산기'!$C$24,0))</f>
        <v/>
      </c>
      <c r="P13" s="198" t="str">
        <f>IF(OR($B13-P$5&gt;76, $B13-P$5=75, $B13-P$5=1, $B13-P$5&lt;0),"",ROUND(($B13-P$5)*'점수 계산기'!$C$21+P$5*'점수 계산기'!$C$22+'점수 계산기'!$C$24,0))</f>
        <v/>
      </c>
      <c r="Q13" s="198" t="str">
        <f>IF(OR($B13-Q$5&gt;76, $B13-Q$5=75, $B13-Q$5=1, $B13-Q$5&lt;0),"",ROUND(($B13-Q$5)*'점수 계산기'!$C$21+Q$5*'점수 계산기'!$C$22+'점수 계산기'!$C$24,0))</f>
        <v/>
      </c>
      <c r="R13" s="198" t="str">
        <f>IF(OR($B13-R$5&gt;76, $B13-R$5=75, $B13-R$5=1, $B13-R$5&lt;0),"",ROUND(($B13-R$5)*'점수 계산기'!$C$21+R$5*'점수 계산기'!$C$22+'점수 계산기'!$C$24,0))</f>
        <v/>
      </c>
      <c r="S13" s="198" t="str">
        <f>IF(OR($B13-S$5&gt;76, $B13-S$5=75, $B13-S$5=1, $B13-S$5&lt;0),"",ROUND(($B13-S$5)*'점수 계산기'!$C$21+S$5*'점수 계산기'!$C$22+'점수 계산기'!$C$24,0))</f>
        <v/>
      </c>
      <c r="T13" s="198" t="str">
        <f>IF(OR($B13-T$5&gt;76, $B13-T$5=75, $B13-T$5=1, $B13-T$5&lt;0),"",ROUND(($B13-T$5)*'점수 계산기'!$C$21+T$5*'점수 계산기'!$C$22+'점수 계산기'!$C$24,0))</f>
        <v/>
      </c>
      <c r="U13" s="198" t="str">
        <f>IF(OR($B13-U$5&gt;76, $B13-U$5=75, $B13-U$5=1, $B13-U$5&lt;0),"",ROUND(($B13-U$5)*'점수 계산기'!$C$21+U$5*'점수 계산기'!$C$22+'점수 계산기'!$C$24,0))</f>
        <v/>
      </c>
      <c r="V13" s="198" t="str">
        <f>IF(OR($B13-V$5&gt;76, $B13-V$5=75, $B13-V$5=1, $B13-V$5&lt;0),"",ROUND(($B13-V$5)*'점수 계산기'!$C$21+V$5*'점수 계산기'!$C$22+'점수 계산기'!$C$24,0))</f>
        <v/>
      </c>
      <c r="W13" s="198" t="str">
        <f>IF(OR($B13-W$5&gt;76, $B13-W$5=75, $B13-W$5=1, $B13-W$5&lt;0),"",ROUND(($B13-W$5)*'점수 계산기'!$C$21+W$5*'점수 계산기'!$C$22+'점수 계산기'!$C$24,0))</f>
        <v/>
      </c>
      <c r="X13" s="198" t="str">
        <f>IF(OR($B13-X$5&gt;76, $B13-X$5=75, $B13-X$5=1, $B13-X$5&lt;0),"",ROUND(($B13-X$5)*'점수 계산기'!$C$21+X$5*'점수 계산기'!$C$22+'점수 계산기'!$C$24,0))</f>
        <v/>
      </c>
      <c r="Y13" s="199" t="str">
        <f>IF(OR($B13-Y$5&gt;76, $B13-Y$5=75, $B13-Y$5=1, $B13-Y$5&lt;0),"",ROUND(($B13-Y$5)*'점수 계산기'!$C$21+Y$5*'점수 계산기'!$C$22+'점수 계산기'!$C$24,0))</f>
        <v/>
      </c>
      <c r="Z13" s="140"/>
      <c r="AA13" s="195">
        <v>94</v>
      </c>
      <c r="AB13" s="195">
        <f t="shared" si="0"/>
        <v>125</v>
      </c>
      <c r="AC13" s="195" cm="1">
        <f t="array" ref="AC13">INDEX($AD$6:$AD$106, AA13, 1)</f>
        <v>50</v>
      </c>
      <c r="AD13" s="195">
        <f t="shared" si="1"/>
        <v>127</v>
      </c>
      <c r="AE13" s="195">
        <v>93</v>
      </c>
      <c r="AF13" s="195">
        <v>7</v>
      </c>
    </row>
    <row r="14" spans="1:32" s="161" customFormat="1" ht="21" customHeight="1">
      <c r="A14" s="153"/>
      <c r="B14" s="215">
        <v>92</v>
      </c>
      <c r="C14" s="503">
        <f>IF(OR($B14-C$5&gt;76, $B14-C$5=75, $B14-C$5=1, $B14-C$5&lt;0),"",ROUND(($B14-C$5)*'점수 계산기'!$C$21+C$5*'점수 계산기'!$C$22+'점수 계산기'!$C$24,0))</f>
        <v>124</v>
      </c>
      <c r="D14" s="503">
        <f>IF(OR($B14-D$5&gt;76, $B14-D$5=75, $B14-D$5=1, $B14-D$5&lt;0),"",ROUND(($B14-D$5)*'점수 계산기'!$C$21+D$5*'점수 계산기'!$C$22+'점수 계산기'!$C$24,0))</f>
        <v>125</v>
      </c>
      <c r="E14" s="504">
        <f>IF(OR($B14-E$5&gt;76, $B14-E$5=75, $B14-E$5=1, $B14-E$5&lt;0),"",ROUND(($B14-E$5)*'점수 계산기'!$C$21+E$5*'점수 계산기'!$C$22+'점수 계산기'!$C$24,0))</f>
        <v>125</v>
      </c>
      <c r="F14" s="504">
        <f>IF(OR($B14-F$5&gt;76, $B14-F$5=75, $B14-F$5=1, $B14-F$5&lt;0),"",ROUND(($B14-F$5)*'점수 계산기'!$C$21+F$5*'점수 계산기'!$C$22+'점수 계산기'!$C$24,0))</f>
        <v>125</v>
      </c>
      <c r="G14" s="504">
        <f>IF(OR($B14-G$5&gt;76, $B14-G$5=75, $B14-G$5=1, $B14-G$5&lt;0),"",ROUND(($B14-G$5)*'점수 계산기'!$C$21+G$5*'점수 계산기'!$C$22+'점수 계산기'!$C$24,0))</f>
        <v>125</v>
      </c>
      <c r="H14" s="504">
        <f>IF(OR($B14-H$5&gt;76, $B14-H$5=75, $B14-H$5=1, $B14-H$5&lt;0),"",ROUND(($B14-H$5)*'점수 계산기'!$C$21+H$5*'점수 계산기'!$C$22+'점수 계산기'!$C$24,0))</f>
        <v>125</v>
      </c>
      <c r="I14" s="504" t="str">
        <f>IF(OR($B14-I$5&gt;76, $B14-I$5=75, $B14-I$5=1, $B14-I$5&lt;0),"",ROUND(($B14-I$5)*'점수 계산기'!$C$21+I$5*'점수 계산기'!$C$22+'점수 계산기'!$C$24,0))</f>
        <v/>
      </c>
      <c r="J14" s="504">
        <f>IF(OR($B14-J$5&gt;76, $B14-J$5=75, $B14-J$5=1, $B14-J$5&lt;0),"",ROUND(($B14-J$5)*'점수 계산기'!$C$21+J$5*'점수 계산기'!$C$22+'점수 계산기'!$C$24,0))</f>
        <v>126</v>
      </c>
      <c r="K14" s="201" t="str">
        <f>IF(OR($B14-K$5&gt;76, $B14-K$5=75, $B14-K$5=1, $B14-K$5&lt;0),"",ROUND(($B14-K$5)*'점수 계산기'!$C$21+K$5*'점수 계산기'!$C$22+'점수 계산기'!$C$24,0))</f>
        <v/>
      </c>
      <c r="L14" s="201" t="str">
        <f>IF(OR($B14-L$5&gt;76, $B14-L$5=75, $B14-L$5=1, $B14-L$5&lt;0),"",ROUND(($B14-L$5)*'점수 계산기'!$C$21+L$5*'점수 계산기'!$C$22+'점수 계산기'!$C$24,0))</f>
        <v/>
      </c>
      <c r="M14" s="201" t="str">
        <f>IF(OR($B14-M$5&gt;76, $B14-M$5=75, $B14-M$5=1, $B14-M$5&lt;0),"",ROUND(($B14-M$5)*'점수 계산기'!$C$21+M$5*'점수 계산기'!$C$22+'점수 계산기'!$C$24,0))</f>
        <v/>
      </c>
      <c r="N14" s="201" t="str">
        <f>IF(OR($B14-N$5&gt;76, $B14-N$5=75, $B14-N$5=1, $B14-N$5&lt;0),"",ROUND(($B14-N$5)*'점수 계산기'!$C$21+N$5*'점수 계산기'!$C$22+'점수 계산기'!$C$24,0))</f>
        <v/>
      </c>
      <c r="O14" s="201" t="str">
        <f>IF(OR($B14-O$5&gt;76, $B14-O$5=75, $B14-O$5=1, $B14-O$5&lt;0),"",ROUND(($B14-O$5)*'점수 계산기'!$C$21+O$5*'점수 계산기'!$C$22+'점수 계산기'!$C$24,0))</f>
        <v/>
      </c>
      <c r="P14" s="201" t="str">
        <f>IF(OR($B14-P$5&gt;76, $B14-P$5=75, $B14-P$5=1, $B14-P$5&lt;0),"",ROUND(($B14-P$5)*'점수 계산기'!$C$21+P$5*'점수 계산기'!$C$22+'점수 계산기'!$C$24,0))</f>
        <v/>
      </c>
      <c r="Q14" s="201" t="str">
        <f>IF(OR($B14-Q$5&gt;76, $B14-Q$5=75, $B14-Q$5=1, $B14-Q$5&lt;0),"",ROUND(($B14-Q$5)*'점수 계산기'!$C$21+Q$5*'점수 계산기'!$C$22+'점수 계산기'!$C$24,0))</f>
        <v/>
      </c>
      <c r="R14" s="201" t="str">
        <f>IF(OR($B14-R$5&gt;76, $B14-R$5=75, $B14-R$5=1, $B14-R$5&lt;0),"",ROUND(($B14-R$5)*'점수 계산기'!$C$21+R$5*'점수 계산기'!$C$22+'점수 계산기'!$C$24,0))</f>
        <v/>
      </c>
      <c r="S14" s="201" t="str">
        <f>IF(OR($B14-S$5&gt;76, $B14-S$5=75, $B14-S$5=1, $B14-S$5&lt;0),"",ROUND(($B14-S$5)*'점수 계산기'!$C$21+S$5*'점수 계산기'!$C$22+'점수 계산기'!$C$24,0))</f>
        <v/>
      </c>
      <c r="T14" s="201" t="str">
        <f>IF(OR($B14-T$5&gt;76, $B14-T$5=75, $B14-T$5=1, $B14-T$5&lt;0),"",ROUND(($B14-T$5)*'점수 계산기'!$C$21+T$5*'점수 계산기'!$C$22+'점수 계산기'!$C$24,0))</f>
        <v/>
      </c>
      <c r="U14" s="201" t="str">
        <f>IF(OR($B14-U$5&gt;76, $B14-U$5=75, $B14-U$5=1, $B14-U$5&lt;0),"",ROUND(($B14-U$5)*'점수 계산기'!$C$21+U$5*'점수 계산기'!$C$22+'점수 계산기'!$C$24,0))</f>
        <v/>
      </c>
      <c r="V14" s="201" t="str">
        <f>IF(OR($B14-V$5&gt;76, $B14-V$5=75, $B14-V$5=1, $B14-V$5&lt;0),"",ROUND(($B14-V$5)*'점수 계산기'!$C$21+V$5*'점수 계산기'!$C$22+'점수 계산기'!$C$24,0))</f>
        <v/>
      </c>
      <c r="W14" s="201" t="str">
        <f>IF(OR($B14-W$5&gt;76, $B14-W$5=75, $B14-W$5=1, $B14-W$5&lt;0),"",ROUND(($B14-W$5)*'점수 계산기'!$C$21+W$5*'점수 계산기'!$C$22+'점수 계산기'!$C$24,0))</f>
        <v/>
      </c>
      <c r="X14" s="201" t="str">
        <f>IF(OR($B14-X$5&gt;76, $B14-X$5=75, $B14-X$5=1, $B14-X$5&lt;0),"",ROUND(($B14-X$5)*'점수 계산기'!$C$21+X$5*'점수 계산기'!$C$22+'점수 계산기'!$C$24,0))</f>
        <v/>
      </c>
      <c r="Y14" s="202" t="str">
        <f>IF(OR($B14-Y$5&gt;76, $B14-Y$5=75, $B14-Y$5=1, $B14-Y$5&lt;0),"",ROUND(($B14-Y$5)*'점수 계산기'!$C$21+Y$5*'점수 계산기'!$C$22+'점수 계산기'!$C$24,0))</f>
        <v/>
      </c>
      <c r="Z14" s="140"/>
      <c r="AA14" s="195">
        <v>93</v>
      </c>
      <c r="AB14" s="195">
        <f t="shared" si="0"/>
        <v>124</v>
      </c>
      <c r="AC14" s="195" cm="1">
        <f t="array" ref="AC14">INDEX($AD$6:$AD$106, AA14, 1)</f>
        <v>51</v>
      </c>
      <c r="AD14" s="195">
        <f t="shared" si="1"/>
        <v>126</v>
      </c>
      <c r="AE14" s="195">
        <v>92</v>
      </c>
      <c r="AF14" s="195">
        <v>8</v>
      </c>
    </row>
    <row r="15" spans="1:32" s="161" customFormat="1" ht="21" customHeight="1">
      <c r="A15" s="153"/>
      <c r="B15" s="215">
        <v>91</v>
      </c>
      <c r="C15" s="504">
        <f>IF(OR($B15-C$5&gt;76, $B15-C$5=75, $B15-C$5=1, $B15-C$5&lt;0),"",ROUND(($B15-C$5)*'점수 계산기'!$C$21+C$5*'점수 계산기'!$C$22+'점수 계산기'!$C$24,0))</f>
        <v>124</v>
      </c>
      <c r="D15" s="504">
        <f>IF(OR($B15-D$5&gt;76, $B15-D$5=75, $B15-D$5=1, $B15-D$5&lt;0),"",ROUND(($B15-D$5)*'점수 계산기'!$C$21+D$5*'점수 계산기'!$C$22+'점수 계산기'!$C$24,0))</f>
        <v>124</v>
      </c>
      <c r="E15" s="504">
        <f>IF(OR($B15-E$5&gt;76, $B15-E$5=75, $B15-E$5=1, $B15-E$5&lt;0),"",ROUND(($B15-E$5)*'점수 계산기'!$C$21+E$5*'점수 계산기'!$C$22+'점수 계산기'!$C$24,0))</f>
        <v>124</v>
      </c>
      <c r="F15" s="504">
        <f>IF(OR($B15-F$5&gt;76, $B15-F$5=75, $B15-F$5=1, $B15-F$5&lt;0),"",ROUND(($B15-F$5)*'점수 계산기'!$C$21+F$5*'점수 계산기'!$C$22+'점수 계산기'!$C$24,0))</f>
        <v>124</v>
      </c>
      <c r="G15" s="504">
        <f>IF(OR($B15-G$5&gt;76, $B15-G$5=75, $B15-G$5=1, $B15-G$5&lt;0),"",ROUND(($B15-G$5)*'점수 계산기'!$C$21+G$5*'점수 계산기'!$C$22+'점수 계산기'!$C$24,0))</f>
        <v>124</v>
      </c>
      <c r="H15" s="504">
        <f>IF(OR($B15-H$5&gt;76, $B15-H$5=75, $B15-H$5=1, $B15-H$5&lt;0),"",ROUND(($B15-H$5)*'점수 계산기'!$C$21+H$5*'점수 계산기'!$C$22+'점수 계산기'!$C$24,0))</f>
        <v>125</v>
      </c>
      <c r="I15" s="504">
        <f>IF(OR($B15-I$5&gt;76, $B15-I$5=75, $B15-I$5=1, $B15-I$5&lt;0),"",ROUND(($B15-I$5)*'점수 계산기'!$C$21+I$5*'점수 계산기'!$C$22+'점수 계산기'!$C$24,0))</f>
        <v>125</v>
      </c>
      <c r="J15" s="504" t="str">
        <f>IF(OR($B15-J$5&gt;76, $B15-J$5=75, $B15-J$5=1, $B15-J$5&lt;0),"",ROUND(($B15-J$5)*'점수 계산기'!$C$21+J$5*'점수 계산기'!$C$22+'점수 계산기'!$C$24,0))</f>
        <v/>
      </c>
      <c r="K15" s="201">
        <f>IF(OR($B15-K$5&gt;76, $B15-K$5=75, $B15-K$5=1, $B15-K$5&lt;0),"",ROUND(($B15-K$5)*'점수 계산기'!$C$21+K$5*'점수 계산기'!$C$22+'점수 계산기'!$C$24,0))</f>
        <v>125</v>
      </c>
      <c r="L15" s="201" t="str">
        <f>IF(OR($B15-L$5&gt;76, $B15-L$5=75, $B15-L$5=1, $B15-L$5&lt;0),"",ROUND(($B15-L$5)*'점수 계산기'!$C$21+L$5*'점수 계산기'!$C$22+'점수 계산기'!$C$24,0))</f>
        <v/>
      </c>
      <c r="M15" s="201" t="str">
        <f>IF(OR($B15-M$5&gt;76, $B15-M$5=75, $B15-M$5=1, $B15-M$5&lt;0),"",ROUND(($B15-M$5)*'점수 계산기'!$C$21+M$5*'점수 계산기'!$C$22+'점수 계산기'!$C$24,0))</f>
        <v/>
      </c>
      <c r="N15" s="201" t="str">
        <f>IF(OR($B15-N$5&gt;76, $B15-N$5=75, $B15-N$5=1, $B15-N$5&lt;0),"",ROUND(($B15-N$5)*'점수 계산기'!$C$21+N$5*'점수 계산기'!$C$22+'점수 계산기'!$C$24,0))</f>
        <v/>
      </c>
      <c r="O15" s="201" t="str">
        <f>IF(OR($B15-O$5&gt;76, $B15-O$5=75, $B15-O$5=1, $B15-O$5&lt;0),"",ROUND(($B15-O$5)*'점수 계산기'!$C$21+O$5*'점수 계산기'!$C$22+'점수 계산기'!$C$24,0))</f>
        <v/>
      </c>
      <c r="P15" s="201" t="str">
        <f>IF(OR($B15-P$5&gt;76, $B15-P$5=75, $B15-P$5=1, $B15-P$5&lt;0),"",ROUND(($B15-P$5)*'점수 계산기'!$C$21+P$5*'점수 계산기'!$C$22+'점수 계산기'!$C$24,0))</f>
        <v/>
      </c>
      <c r="Q15" s="201" t="str">
        <f>IF(OR($B15-Q$5&gt;76, $B15-Q$5=75, $B15-Q$5=1, $B15-Q$5&lt;0),"",ROUND(($B15-Q$5)*'점수 계산기'!$C$21+Q$5*'점수 계산기'!$C$22+'점수 계산기'!$C$24,0))</f>
        <v/>
      </c>
      <c r="R15" s="201" t="str">
        <f>IF(OR($B15-R$5&gt;76, $B15-R$5=75, $B15-R$5=1, $B15-R$5&lt;0),"",ROUND(($B15-R$5)*'점수 계산기'!$C$21+R$5*'점수 계산기'!$C$22+'점수 계산기'!$C$24,0))</f>
        <v/>
      </c>
      <c r="S15" s="201" t="str">
        <f>IF(OR($B15-S$5&gt;76, $B15-S$5=75, $B15-S$5=1, $B15-S$5&lt;0),"",ROUND(($B15-S$5)*'점수 계산기'!$C$21+S$5*'점수 계산기'!$C$22+'점수 계산기'!$C$24,0))</f>
        <v/>
      </c>
      <c r="T15" s="201" t="str">
        <f>IF(OR($B15-T$5&gt;76, $B15-T$5=75, $B15-T$5=1, $B15-T$5&lt;0),"",ROUND(($B15-T$5)*'점수 계산기'!$C$21+T$5*'점수 계산기'!$C$22+'점수 계산기'!$C$24,0))</f>
        <v/>
      </c>
      <c r="U15" s="201" t="str">
        <f>IF(OR($B15-U$5&gt;76, $B15-U$5=75, $B15-U$5=1, $B15-U$5&lt;0),"",ROUND(($B15-U$5)*'점수 계산기'!$C$21+U$5*'점수 계산기'!$C$22+'점수 계산기'!$C$24,0))</f>
        <v/>
      </c>
      <c r="V15" s="201" t="str">
        <f>IF(OR($B15-V$5&gt;76, $B15-V$5=75, $B15-V$5=1, $B15-V$5&lt;0),"",ROUND(($B15-V$5)*'점수 계산기'!$C$21+V$5*'점수 계산기'!$C$22+'점수 계산기'!$C$24,0))</f>
        <v/>
      </c>
      <c r="W15" s="201" t="str">
        <f>IF(OR($B15-W$5&gt;76, $B15-W$5=75, $B15-W$5=1, $B15-W$5&lt;0),"",ROUND(($B15-W$5)*'점수 계산기'!$C$21+W$5*'점수 계산기'!$C$22+'점수 계산기'!$C$24,0))</f>
        <v/>
      </c>
      <c r="X15" s="201" t="str">
        <f>IF(OR($B15-X$5&gt;76, $B15-X$5=75, $B15-X$5=1, $B15-X$5&lt;0),"",ROUND(($B15-X$5)*'점수 계산기'!$C$21+X$5*'점수 계산기'!$C$22+'점수 계산기'!$C$24,0))</f>
        <v/>
      </c>
      <c r="Y15" s="202" t="str">
        <f>IF(OR($B15-Y$5&gt;76, $B15-Y$5=75, $B15-Y$5=1, $B15-Y$5&lt;0),"",ROUND(($B15-Y$5)*'점수 계산기'!$C$21+Y$5*'점수 계산기'!$C$22+'점수 계산기'!$C$24,0))</f>
        <v/>
      </c>
      <c r="Z15" s="140"/>
      <c r="AA15" s="195">
        <v>92</v>
      </c>
      <c r="AB15" s="195">
        <f t="shared" si="0"/>
        <v>124</v>
      </c>
      <c r="AC15" s="195" cm="1">
        <f t="array" ref="AC15">INDEX($AD$6:$AD$106, AA15, 1)</f>
        <v>52</v>
      </c>
      <c r="AD15" s="195">
        <f t="shared" si="1"/>
        <v>125</v>
      </c>
      <c r="AE15" s="195">
        <v>91</v>
      </c>
      <c r="AF15" s="195">
        <v>9</v>
      </c>
    </row>
    <row r="16" spans="1:32" s="161" customFormat="1" ht="21" customHeight="1">
      <c r="A16" s="153"/>
      <c r="B16" s="215">
        <v>90</v>
      </c>
      <c r="C16" s="503">
        <f>IF(OR($B16-C$5&gt;76, $B16-C$5=75, $B16-C$5=1, $B16-C$5&lt;0),"",ROUND(($B16-C$5)*'점수 계산기'!$C$21+C$5*'점수 계산기'!$C$22+'점수 계산기'!$C$24,0))</f>
        <v>123</v>
      </c>
      <c r="D16" s="504">
        <f>IF(OR($B16-D$5&gt;76, $B16-D$5=75, $B16-D$5=1, $B16-D$5&lt;0),"",ROUND(($B16-D$5)*'점수 계산기'!$C$21+D$5*'점수 계산기'!$C$22+'점수 계산기'!$C$24,0))</f>
        <v>123</v>
      </c>
      <c r="E16" s="503">
        <f>IF(OR($B16-E$5&gt;76, $B16-E$5=75, $B16-E$5=1, $B16-E$5&lt;0),"",ROUND(($B16-E$5)*'점수 계산기'!$C$21+E$5*'점수 계산기'!$C$22+'점수 계산기'!$C$24,0))</f>
        <v>123</v>
      </c>
      <c r="F16" s="504">
        <f>IF(OR($B16-F$5&gt;76, $B16-F$5=75, $B16-F$5=1, $B16-F$5&lt;0),"",ROUND(($B16-F$5)*'점수 계산기'!$C$21+F$5*'점수 계산기'!$C$22+'점수 계산기'!$C$24,0))</f>
        <v>123</v>
      </c>
      <c r="G16" s="503">
        <f>IF(OR($B16-G$5&gt;76, $B16-G$5=75, $B16-G$5=1, $B16-G$5&lt;0),"",ROUND(($B16-G$5)*'점수 계산기'!$C$21+G$5*'점수 계산기'!$C$22+'점수 계산기'!$C$24,0))</f>
        <v>123</v>
      </c>
      <c r="H16" s="503">
        <f>IF(OR($B16-H$5&gt;76, $B16-H$5=75, $B16-H$5=1, $B16-H$5&lt;0),"",ROUND(($B16-H$5)*'점수 계산기'!$C$21+H$5*'점수 계산기'!$C$22+'점수 계산기'!$C$24,0))</f>
        <v>124</v>
      </c>
      <c r="I16" s="504">
        <f>IF(OR($B16-I$5&gt;76, $B16-I$5=75, $B16-I$5=1, $B16-I$5&lt;0),"",ROUND(($B16-I$5)*'점수 계산기'!$C$21+I$5*'점수 계산기'!$C$22+'점수 계산기'!$C$24,0))</f>
        <v>124</v>
      </c>
      <c r="J16" s="504">
        <f>IF(OR($B16-J$5&gt;76, $B16-J$5=75, $B16-J$5=1, $B16-J$5&lt;0),"",ROUND(($B16-J$5)*'점수 계산기'!$C$21+J$5*'점수 계산기'!$C$22+'점수 계산기'!$C$24,0))</f>
        <v>124</v>
      </c>
      <c r="K16" s="201" t="str">
        <f>IF(OR($B16-K$5&gt;76, $B16-K$5=75, $B16-K$5=1, $B16-K$5&lt;0),"",ROUND(($B16-K$5)*'점수 계산기'!$C$21+K$5*'점수 계산기'!$C$22+'점수 계산기'!$C$24,0))</f>
        <v/>
      </c>
      <c r="L16" s="201">
        <f>IF(OR($B16-L$5&gt;76, $B16-L$5=75, $B16-L$5=1, $B16-L$5&lt;0),"",ROUND(($B16-L$5)*'점수 계산기'!$C$21+L$5*'점수 계산기'!$C$22+'점수 계산기'!$C$24,0))</f>
        <v>124</v>
      </c>
      <c r="M16" s="201" t="str">
        <f>IF(OR($B16-M$5&gt;76, $B16-M$5=75, $B16-M$5=1, $B16-M$5&lt;0),"",ROUND(($B16-M$5)*'점수 계산기'!$C$21+M$5*'점수 계산기'!$C$22+'점수 계산기'!$C$24,0))</f>
        <v/>
      </c>
      <c r="N16" s="201" t="str">
        <f>IF(OR($B16-N$5&gt;76, $B16-N$5=75, $B16-N$5=1, $B16-N$5&lt;0),"",ROUND(($B16-N$5)*'점수 계산기'!$C$21+N$5*'점수 계산기'!$C$22+'점수 계산기'!$C$24,0))</f>
        <v/>
      </c>
      <c r="O16" s="201" t="str">
        <f>IF(OR($B16-O$5&gt;76, $B16-O$5=75, $B16-O$5=1, $B16-O$5&lt;0),"",ROUND(($B16-O$5)*'점수 계산기'!$C$21+O$5*'점수 계산기'!$C$22+'점수 계산기'!$C$24,0))</f>
        <v/>
      </c>
      <c r="P16" s="201" t="str">
        <f>IF(OR($B16-P$5&gt;76, $B16-P$5=75, $B16-P$5=1, $B16-P$5&lt;0),"",ROUND(($B16-P$5)*'점수 계산기'!$C$21+P$5*'점수 계산기'!$C$22+'점수 계산기'!$C$24,0))</f>
        <v/>
      </c>
      <c r="Q16" s="201" t="str">
        <f>IF(OR($B16-Q$5&gt;76, $B16-Q$5=75, $B16-Q$5=1, $B16-Q$5&lt;0),"",ROUND(($B16-Q$5)*'점수 계산기'!$C$21+Q$5*'점수 계산기'!$C$22+'점수 계산기'!$C$24,0))</f>
        <v/>
      </c>
      <c r="R16" s="201" t="str">
        <f>IF(OR($B16-R$5&gt;76, $B16-R$5=75, $B16-R$5=1, $B16-R$5&lt;0),"",ROUND(($B16-R$5)*'점수 계산기'!$C$21+R$5*'점수 계산기'!$C$22+'점수 계산기'!$C$24,0))</f>
        <v/>
      </c>
      <c r="S16" s="201" t="str">
        <f>IF(OR($B16-S$5&gt;76, $B16-S$5=75, $B16-S$5=1, $B16-S$5&lt;0),"",ROUND(($B16-S$5)*'점수 계산기'!$C$21+S$5*'점수 계산기'!$C$22+'점수 계산기'!$C$24,0))</f>
        <v/>
      </c>
      <c r="T16" s="201" t="str">
        <f>IF(OR($B16-T$5&gt;76, $B16-T$5=75, $B16-T$5=1, $B16-T$5&lt;0),"",ROUND(($B16-T$5)*'점수 계산기'!$C$21+T$5*'점수 계산기'!$C$22+'점수 계산기'!$C$24,0))</f>
        <v/>
      </c>
      <c r="U16" s="201" t="str">
        <f>IF(OR($B16-U$5&gt;76, $B16-U$5=75, $B16-U$5=1, $B16-U$5&lt;0),"",ROUND(($B16-U$5)*'점수 계산기'!$C$21+U$5*'점수 계산기'!$C$22+'점수 계산기'!$C$24,0))</f>
        <v/>
      </c>
      <c r="V16" s="201" t="str">
        <f>IF(OR($B16-V$5&gt;76, $B16-V$5=75, $B16-V$5=1, $B16-V$5&lt;0),"",ROUND(($B16-V$5)*'점수 계산기'!$C$21+V$5*'점수 계산기'!$C$22+'점수 계산기'!$C$24,0))</f>
        <v/>
      </c>
      <c r="W16" s="201" t="str">
        <f>IF(OR($B16-W$5&gt;76, $B16-W$5=75, $B16-W$5=1, $B16-W$5&lt;0),"",ROUND(($B16-W$5)*'점수 계산기'!$C$21+W$5*'점수 계산기'!$C$22+'점수 계산기'!$C$24,0))</f>
        <v/>
      </c>
      <c r="X16" s="201" t="str">
        <f>IF(OR($B16-X$5&gt;76, $B16-X$5=75, $B16-X$5=1, $B16-X$5&lt;0),"",ROUND(($B16-X$5)*'점수 계산기'!$C$21+X$5*'점수 계산기'!$C$22+'점수 계산기'!$C$24,0))</f>
        <v/>
      </c>
      <c r="Y16" s="202" t="str">
        <f>IF(OR($B16-Y$5&gt;76, $B16-Y$5=75, $B16-Y$5=1, $B16-Y$5&lt;0),"",ROUND(($B16-Y$5)*'점수 계산기'!$C$21+Y$5*'점수 계산기'!$C$22+'점수 계산기'!$C$24,0))</f>
        <v/>
      </c>
      <c r="Z16" s="140"/>
      <c r="AA16" s="195">
        <v>91</v>
      </c>
      <c r="AB16" s="195">
        <f t="shared" si="0"/>
        <v>123</v>
      </c>
      <c r="AC16" s="195" cm="1">
        <f t="array" ref="AC16">INDEX($AD$6:$AD$106, AA16, 1)</f>
        <v>53</v>
      </c>
      <c r="AD16" s="195">
        <f t="shared" si="1"/>
        <v>124</v>
      </c>
      <c r="AE16" s="195">
        <v>90</v>
      </c>
      <c r="AF16" s="195">
        <v>10</v>
      </c>
    </row>
    <row r="17" spans="1:32" s="161" customFormat="1" ht="21" customHeight="1">
      <c r="A17" s="153"/>
      <c r="B17" s="215">
        <v>89</v>
      </c>
      <c r="C17" s="503">
        <f>IF(OR($B17-C$5&gt;76, $B17-C$5=75, $B17-C$5=1, $B17-C$5&lt;0),"",ROUND(($B17-C$5)*'점수 계산기'!$C$21+C$5*'점수 계산기'!$C$22+'점수 계산기'!$C$24,0))</f>
        <v>122</v>
      </c>
      <c r="D17" s="504">
        <f>IF(OR($B17-D$5&gt;76, $B17-D$5=75, $B17-D$5=1, $B17-D$5&lt;0),"",ROUND(($B17-D$5)*'점수 계산기'!$C$21+D$5*'점수 계산기'!$C$22+'점수 계산기'!$C$24,0))</f>
        <v>122</v>
      </c>
      <c r="E17" s="504">
        <f>IF(OR($B17-E$5&gt;76, $B17-E$5=75, $B17-E$5=1, $B17-E$5&lt;0),"",ROUND(($B17-E$5)*'점수 계산기'!$C$21+E$5*'점수 계산기'!$C$22+'점수 계산기'!$C$24,0))</f>
        <v>122</v>
      </c>
      <c r="F17" s="504">
        <f>IF(OR($B17-F$5&gt;76, $B17-F$5=75, $B17-F$5=1, $B17-F$5&lt;0),"",ROUND(($B17-F$5)*'점수 계산기'!$C$21+F$5*'점수 계산기'!$C$22+'점수 계산기'!$C$24,0))</f>
        <v>122</v>
      </c>
      <c r="G17" s="504">
        <f>IF(OR($B17-G$5&gt;76, $B17-G$5=75, $B17-G$5=1, $B17-G$5&lt;0),"",ROUND(($B17-G$5)*'점수 계산기'!$C$21+G$5*'점수 계산기'!$C$22+'점수 계산기'!$C$24,0))</f>
        <v>123</v>
      </c>
      <c r="H17" s="504">
        <f>IF(OR($B17-H$5&gt;76, $B17-H$5=75, $B17-H$5=1, $B17-H$5&lt;0),"",ROUND(($B17-H$5)*'점수 계산기'!$C$21+H$5*'점수 계산기'!$C$22+'점수 계산기'!$C$24,0))</f>
        <v>123</v>
      </c>
      <c r="I17" s="504">
        <f>IF(OR($B17-I$5&gt;76, $B17-I$5=75, $B17-I$5=1, $B17-I$5&lt;0),"",ROUND(($B17-I$5)*'점수 계산기'!$C$21+I$5*'점수 계산기'!$C$22+'점수 계산기'!$C$24,0))</f>
        <v>123</v>
      </c>
      <c r="J17" s="504">
        <f>IF(OR($B17-J$5&gt;76, $B17-J$5=75, $B17-J$5=1, $B17-J$5&lt;0),"",ROUND(($B17-J$5)*'점수 계산기'!$C$21+J$5*'점수 계산기'!$C$22+'점수 계산기'!$C$24,0))</f>
        <v>123</v>
      </c>
      <c r="K17" s="201">
        <f>IF(OR($B17-K$5&gt;76, $B17-K$5=75, $B17-K$5=1, $B17-K$5&lt;0),"",ROUND(($B17-K$5)*'점수 계산기'!$C$21+K$5*'점수 계산기'!$C$22+'점수 계산기'!$C$24,0))</f>
        <v>123</v>
      </c>
      <c r="L17" s="201" t="str">
        <f>IF(OR($B17-L$5&gt;76, $B17-L$5=75, $B17-L$5=1, $B17-L$5&lt;0),"",ROUND(($B17-L$5)*'점수 계산기'!$C$21+L$5*'점수 계산기'!$C$22+'점수 계산기'!$C$24,0))</f>
        <v/>
      </c>
      <c r="M17" s="201">
        <f>IF(OR($B17-M$5&gt;76, $B17-M$5=75, $B17-M$5=1, $B17-M$5&lt;0),"",ROUND(($B17-M$5)*'점수 계산기'!$C$21+M$5*'점수 계산기'!$C$22+'점수 계산기'!$C$24,0))</f>
        <v>123</v>
      </c>
      <c r="N17" s="201" t="str">
        <f>IF(OR($B17-N$5&gt;76, $B17-N$5=75, $B17-N$5=1, $B17-N$5&lt;0),"",ROUND(($B17-N$5)*'점수 계산기'!$C$21+N$5*'점수 계산기'!$C$22+'점수 계산기'!$C$24,0))</f>
        <v/>
      </c>
      <c r="O17" s="201" t="str">
        <f>IF(OR($B17-O$5&gt;76, $B17-O$5=75, $B17-O$5=1, $B17-O$5&lt;0),"",ROUND(($B17-O$5)*'점수 계산기'!$C$21+O$5*'점수 계산기'!$C$22+'점수 계산기'!$C$24,0))</f>
        <v/>
      </c>
      <c r="P17" s="201" t="str">
        <f>IF(OR($B17-P$5&gt;76, $B17-P$5=75, $B17-P$5=1, $B17-P$5&lt;0),"",ROUND(($B17-P$5)*'점수 계산기'!$C$21+P$5*'점수 계산기'!$C$22+'점수 계산기'!$C$24,0))</f>
        <v/>
      </c>
      <c r="Q17" s="201" t="str">
        <f>IF(OR($B17-Q$5&gt;76, $B17-Q$5=75, $B17-Q$5=1, $B17-Q$5&lt;0),"",ROUND(($B17-Q$5)*'점수 계산기'!$C$21+Q$5*'점수 계산기'!$C$22+'점수 계산기'!$C$24,0))</f>
        <v/>
      </c>
      <c r="R17" s="201" t="str">
        <f>IF(OR($B17-R$5&gt;76, $B17-R$5=75, $B17-R$5=1, $B17-R$5&lt;0),"",ROUND(($B17-R$5)*'점수 계산기'!$C$21+R$5*'점수 계산기'!$C$22+'점수 계산기'!$C$24,0))</f>
        <v/>
      </c>
      <c r="S17" s="201" t="str">
        <f>IF(OR($B17-S$5&gt;76, $B17-S$5=75, $B17-S$5=1, $B17-S$5&lt;0),"",ROUND(($B17-S$5)*'점수 계산기'!$C$21+S$5*'점수 계산기'!$C$22+'점수 계산기'!$C$24,0))</f>
        <v/>
      </c>
      <c r="T17" s="201" t="str">
        <f>IF(OR($B17-T$5&gt;76, $B17-T$5=75, $B17-T$5=1, $B17-T$5&lt;0),"",ROUND(($B17-T$5)*'점수 계산기'!$C$21+T$5*'점수 계산기'!$C$22+'점수 계산기'!$C$24,0))</f>
        <v/>
      </c>
      <c r="U17" s="201" t="str">
        <f>IF(OR($B17-U$5&gt;76, $B17-U$5=75, $B17-U$5=1, $B17-U$5&lt;0),"",ROUND(($B17-U$5)*'점수 계산기'!$C$21+U$5*'점수 계산기'!$C$22+'점수 계산기'!$C$24,0))</f>
        <v/>
      </c>
      <c r="V17" s="201" t="str">
        <f>IF(OR($B17-V$5&gt;76, $B17-V$5=75, $B17-V$5=1, $B17-V$5&lt;0),"",ROUND(($B17-V$5)*'점수 계산기'!$C$21+V$5*'점수 계산기'!$C$22+'점수 계산기'!$C$24,0))</f>
        <v/>
      </c>
      <c r="W17" s="201" t="str">
        <f>IF(OR($B17-W$5&gt;76, $B17-W$5=75, $B17-W$5=1, $B17-W$5&lt;0),"",ROUND(($B17-W$5)*'점수 계산기'!$C$21+W$5*'점수 계산기'!$C$22+'점수 계산기'!$C$24,0))</f>
        <v/>
      </c>
      <c r="X17" s="201" t="str">
        <f>IF(OR($B17-X$5&gt;76, $B17-X$5=75, $B17-X$5=1, $B17-X$5&lt;0),"",ROUND(($B17-X$5)*'점수 계산기'!$C$21+X$5*'점수 계산기'!$C$22+'점수 계산기'!$C$24,0))</f>
        <v/>
      </c>
      <c r="Y17" s="202" t="str">
        <f>IF(OR($B17-Y$5&gt;76, $B17-Y$5=75, $B17-Y$5=1, $B17-Y$5&lt;0),"",ROUND(($B17-Y$5)*'점수 계산기'!$C$21+Y$5*'점수 계산기'!$C$22+'점수 계산기'!$C$24,0))</f>
        <v/>
      </c>
      <c r="Z17" s="140"/>
      <c r="AA17" s="195">
        <v>90</v>
      </c>
      <c r="AB17" s="195">
        <f t="shared" si="0"/>
        <v>122</v>
      </c>
      <c r="AC17" s="195" cm="1">
        <f t="array" ref="AC17">INDEX($AD$6:$AD$106, AA17, 1)</f>
        <v>54</v>
      </c>
      <c r="AD17" s="195">
        <f t="shared" si="1"/>
        <v>123</v>
      </c>
      <c r="AE17" s="195">
        <v>89</v>
      </c>
      <c r="AF17" s="195">
        <v>11</v>
      </c>
    </row>
    <row r="18" spans="1:32" s="161" customFormat="1" ht="21" customHeight="1">
      <c r="A18" s="153"/>
      <c r="B18" s="216">
        <v>88</v>
      </c>
      <c r="C18" s="505">
        <f>IF(OR($B18-C$5&gt;76, $B18-C$5=75, $B18-C$5=1, $B18-C$5&lt;0),"",ROUND(($B18-C$5)*'점수 계산기'!$C$21+C$5*'점수 계산기'!$C$22+'점수 계산기'!$C$24,0))</f>
        <v>121</v>
      </c>
      <c r="D18" s="505">
        <f>IF(OR($B18-D$5&gt;76, $B18-D$5=75, $B18-D$5=1, $B18-D$5&lt;0),"",ROUND(($B18-D$5)*'점수 계산기'!$C$21+D$5*'점수 계산기'!$C$22+'점수 계산기'!$C$24,0))</f>
        <v>121</v>
      </c>
      <c r="E18" s="506">
        <f>IF(OR($B18-E$5&gt;76, $B18-E$5=75, $B18-E$5=1, $B18-E$5&lt;0),"",ROUND(($B18-E$5)*'점수 계산기'!$C$21+E$5*'점수 계산기'!$C$22+'점수 계산기'!$C$24,0))</f>
        <v>121</v>
      </c>
      <c r="F18" s="505">
        <f>IF(OR($B18-F$5&gt;76, $B18-F$5=75, $B18-F$5=1, $B18-F$5&lt;0),"",ROUND(($B18-F$5)*'점수 계산기'!$C$21+F$5*'점수 계산기'!$C$22+'점수 계산기'!$C$24,0))</f>
        <v>121</v>
      </c>
      <c r="G18" s="505">
        <f>IF(OR($B18-G$5&gt;76, $B18-G$5=75, $B18-G$5=1, $B18-G$5&lt;0),"",ROUND(($B18-G$5)*'점수 계산기'!$C$21+G$5*'점수 계산기'!$C$22+'점수 계산기'!$C$24,0))</f>
        <v>122</v>
      </c>
      <c r="H18" s="505">
        <f>IF(OR($B18-H$5&gt;76, $B18-H$5=75, $B18-H$5=1, $B18-H$5&lt;0),"",ROUND(($B18-H$5)*'점수 계산기'!$C$21+H$5*'점수 계산기'!$C$22+'점수 계산기'!$C$24,0))</f>
        <v>122</v>
      </c>
      <c r="I18" s="505">
        <f>IF(OR($B18-I$5&gt;76, $B18-I$5=75, $B18-I$5=1, $B18-I$5&lt;0),"",ROUND(($B18-I$5)*'점수 계산기'!$C$21+I$5*'점수 계산기'!$C$22+'점수 계산기'!$C$24,0))</f>
        <v>122</v>
      </c>
      <c r="J18" s="505">
        <f>IF(OR($B18-J$5&gt;76, $B18-J$5=75, $B18-J$5=1, $B18-J$5&lt;0),"",ROUND(($B18-J$5)*'점수 계산기'!$C$21+J$5*'점수 계산기'!$C$22+'점수 계산기'!$C$24,0))</f>
        <v>122</v>
      </c>
      <c r="K18" s="204">
        <f>IF(OR($B18-K$5&gt;76, $B18-K$5=75, $B18-K$5=1, $B18-K$5&lt;0),"",ROUND(($B18-K$5)*'점수 계산기'!$C$21+K$5*'점수 계산기'!$C$22+'점수 계산기'!$C$24,0))</f>
        <v>122</v>
      </c>
      <c r="L18" s="204">
        <f>IF(OR($B18-L$5&gt;76, $B18-L$5=75, $B18-L$5=1, $B18-L$5&lt;0),"",ROUND(($B18-L$5)*'점수 계산기'!$C$21+L$5*'점수 계산기'!$C$22+'점수 계산기'!$C$24,0))</f>
        <v>122</v>
      </c>
      <c r="M18" s="204" t="str">
        <f>IF(OR($B18-M$5&gt;76, $B18-M$5=75, $B18-M$5=1, $B18-M$5&lt;0),"",ROUND(($B18-M$5)*'점수 계산기'!$C$21+M$5*'점수 계산기'!$C$22+'점수 계산기'!$C$24,0))</f>
        <v/>
      </c>
      <c r="N18" s="204">
        <f>IF(OR($B18-N$5&gt;76, $B18-N$5=75, $B18-N$5=1, $B18-N$5&lt;0),"",ROUND(($B18-N$5)*'점수 계산기'!$C$21+N$5*'점수 계산기'!$C$22+'점수 계산기'!$C$24,0))</f>
        <v>123</v>
      </c>
      <c r="O18" s="204" t="str">
        <f>IF(OR($B18-O$5&gt;76, $B18-O$5=75, $B18-O$5=1, $B18-O$5&lt;0),"",ROUND(($B18-O$5)*'점수 계산기'!$C$21+O$5*'점수 계산기'!$C$22+'점수 계산기'!$C$24,0))</f>
        <v/>
      </c>
      <c r="P18" s="204" t="str">
        <f>IF(OR($B18-P$5&gt;76, $B18-P$5=75, $B18-P$5=1, $B18-P$5&lt;0),"",ROUND(($B18-P$5)*'점수 계산기'!$C$21+P$5*'점수 계산기'!$C$22+'점수 계산기'!$C$24,0))</f>
        <v/>
      </c>
      <c r="Q18" s="204" t="str">
        <f>IF(OR($B18-Q$5&gt;76, $B18-Q$5=75, $B18-Q$5=1, $B18-Q$5&lt;0),"",ROUND(($B18-Q$5)*'점수 계산기'!$C$21+Q$5*'점수 계산기'!$C$22+'점수 계산기'!$C$24,0))</f>
        <v/>
      </c>
      <c r="R18" s="204" t="str">
        <f>IF(OR($B18-R$5&gt;76, $B18-R$5=75, $B18-R$5=1, $B18-R$5&lt;0),"",ROUND(($B18-R$5)*'점수 계산기'!$C$21+R$5*'점수 계산기'!$C$22+'점수 계산기'!$C$24,0))</f>
        <v/>
      </c>
      <c r="S18" s="204" t="str">
        <f>IF(OR($B18-S$5&gt;76, $B18-S$5=75, $B18-S$5=1, $B18-S$5&lt;0),"",ROUND(($B18-S$5)*'점수 계산기'!$C$21+S$5*'점수 계산기'!$C$22+'점수 계산기'!$C$24,0))</f>
        <v/>
      </c>
      <c r="T18" s="204" t="str">
        <f>IF(OR($B18-T$5&gt;76, $B18-T$5=75, $B18-T$5=1, $B18-T$5&lt;0),"",ROUND(($B18-T$5)*'점수 계산기'!$C$21+T$5*'점수 계산기'!$C$22+'점수 계산기'!$C$24,0))</f>
        <v/>
      </c>
      <c r="U18" s="204" t="str">
        <f>IF(OR($B18-U$5&gt;76, $B18-U$5=75, $B18-U$5=1, $B18-U$5&lt;0),"",ROUND(($B18-U$5)*'점수 계산기'!$C$21+U$5*'점수 계산기'!$C$22+'점수 계산기'!$C$24,0))</f>
        <v/>
      </c>
      <c r="V18" s="204" t="str">
        <f>IF(OR($B18-V$5&gt;76, $B18-V$5=75, $B18-V$5=1, $B18-V$5&lt;0),"",ROUND(($B18-V$5)*'점수 계산기'!$C$21+V$5*'점수 계산기'!$C$22+'점수 계산기'!$C$24,0))</f>
        <v/>
      </c>
      <c r="W18" s="204" t="str">
        <f>IF(OR($B18-W$5&gt;76, $B18-W$5=75, $B18-W$5=1, $B18-W$5&lt;0),"",ROUND(($B18-W$5)*'점수 계산기'!$C$21+W$5*'점수 계산기'!$C$22+'점수 계산기'!$C$24,0))</f>
        <v/>
      </c>
      <c r="X18" s="204" t="str">
        <f>IF(OR($B18-X$5&gt;76, $B18-X$5=75, $B18-X$5=1, $B18-X$5&lt;0),"",ROUND(($B18-X$5)*'점수 계산기'!$C$21+X$5*'점수 계산기'!$C$22+'점수 계산기'!$C$24,0))</f>
        <v/>
      </c>
      <c r="Y18" s="205" t="str">
        <f>IF(OR($B18-Y$5&gt;76, $B18-Y$5=75, $B18-Y$5=1, $B18-Y$5&lt;0),"",ROUND(($B18-Y$5)*'점수 계산기'!$C$21+Y$5*'점수 계산기'!$C$22+'점수 계산기'!$C$24,0))</f>
        <v/>
      </c>
      <c r="Z18" s="140"/>
      <c r="AA18" s="195">
        <v>89</v>
      </c>
      <c r="AB18" s="195">
        <f t="shared" si="0"/>
        <v>121</v>
      </c>
      <c r="AC18" s="195" cm="1">
        <f t="array" ref="AC18">INDEX($AD$6:$AD$106, AA18, 1)</f>
        <v>55</v>
      </c>
      <c r="AD18" s="195">
        <f t="shared" si="1"/>
        <v>123</v>
      </c>
      <c r="AE18" s="195">
        <v>88</v>
      </c>
      <c r="AF18" s="195">
        <v>12</v>
      </c>
    </row>
    <row r="19" spans="1:32" s="161" customFormat="1" ht="21" customHeight="1">
      <c r="A19" s="153"/>
      <c r="B19" s="216">
        <v>87</v>
      </c>
      <c r="C19" s="505">
        <f>IF(OR($B19-C$5&gt;76, $B19-C$5=75, $B19-C$5=1, $B19-C$5&lt;0),"",ROUND(($B19-C$5)*'점수 계산기'!$C$21+C$5*'점수 계산기'!$C$22+'점수 계산기'!$C$24,0))</f>
        <v>120</v>
      </c>
      <c r="D19" s="505">
        <f>IF(OR($B19-D$5&gt;76, $B19-D$5=75, $B19-D$5=1, $B19-D$5&lt;0),"",ROUND(($B19-D$5)*'점수 계산기'!$C$21+D$5*'점수 계산기'!$C$22+'점수 계산기'!$C$24,0))</f>
        <v>120</v>
      </c>
      <c r="E19" s="506">
        <f>IF(OR($B19-E$5&gt;76, $B19-E$5=75, $B19-E$5=1, $B19-E$5&lt;0),"",ROUND(($B19-E$5)*'점수 계산기'!$C$21+E$5*'점수 계산기'!$C$22+'점수 계산기'!$C$24,0))</f>
        <v>120</v>
      </c>
      <c r="F19" s="505">
        <f>IF(OR($B19-F$5&gt;76, $B19-F$5=75, $B19-F$5=1, $B19-F$5&lt;0),"",ROUND(($B19-F$5)*'점수 계산기'!$C$21+F$5*'점수 계산기'!$C$22+'점수 계산기'!$C$24,0))</f>
        <v>121</v>
      </c>
      <c r="G19" s="505">
        <f>IF(OR($B19-G$5&gt;76, $B19-G$5=75, $B19-G$5=1, $B19-G$5&lt;0),"",ROUND(($B19-G$5)*'점수 계산기'!$C$21+G$5*'점수 계산기'!$C$22+'점수 계산기'!$C$24,0))</f>
        <v>121</v>
      </c>
      <c r="H19" s="505">
        <f>IF(OR($B19-H$5&gt;76, $B19-H$5=75, $B19-H$5=1, $B19-H$5&lt;0),"",ROUND(($B19-H$5)*'점수 계산기'!$C$21+H$5*'점수 계산기'!$C$22+'점수 계산기'!$C$24,0))</f>
        <v>121</v>
      </c>
      <c r="I19" s="505">
        <f>IF(OR($B19-I$5&gt;76, $B19-I$5=75, $B19-I$5=1, $B19-I$5&lt;0),"",ROUND(($B19-I$5)*'점수 계산기'!$C$21+I$5*'점수 계산기'!$C$22+'점수 계산기'!$C$24,0))</f>
        <v>121</v>
      </c>
      <c r="J19" s="505">
        <f>IF(OR($B19-J$5&gt;76, $B19-J$5=75, $B19-J$5=1, $B19-J$5&lt;0),"",ROUND(($B19-J$5)*'점수 계산기'!$C$21+J$5*'점수 계산기'!$C$22+'점수 계산기'!$C$24,0))</f>
        <v>121</v>
      </c>
      <c r="K19" s="204">
        <f>IF(OR($B19-K$5&gt;76, $B19-K$5=75, $B19-K$5=1, $B19-K$5&lt;0),"",ROUND(($B19-K$5)*'점수 계산기'!$C$21+K$5*'점수 계산기'!$C$22+'점수 계산기'!$C$24,0))</f>
        <v>121</v>
      </c>
      <c r="L19" s="204">
        <f>IF(OR($B19-L$5&gt;76, $B19-L$5=75, $B19-L$5=1, $B19-L$5&lt;0),"",ROUND(($B19-L$5)*'점수 계산기'!$C$21+L$5*'점수 계산기'!$C$22+'점수 계산기'!$C$24,0))</f>
        <v>121</v>
      </c>
      <c r="M19" s="204">
        <f>IF(OR($B19-M$5&gt;76, $B19-M$5=75, $B19-M$5=1, $B19-M$5&lt;0),"",ROUND(($B19-M$5)*'점수 계산기'!$C$21+M$5*'점수 계산기'!$C$22+'점수 계산기'!$C$24,0))</f>
        <v>122</v>
      </c>
      <c r="N19" s="204" t="str">
        <f>IF(OR($B19-N$5&gt;76, $B19-N$5=75, $B19-N$5=1, $B19-N$5&lt;0),"",ROUND(($B19-N$5)*'점수 계산기'!$C$21+N$5*'점수 계산기'!$C$22+'점수 계산기'!$C$24,0))</f>
        <v/>
      </c>
      <c r="O19" s="204">
        <f>IF(OR($B19-O$5&gt;76, $B19-O$5=75, $B19-O$5=1, $B19-O$5&lt;0),"",ROUND(($B19-O$5)*'점수 계산기'!$C$21+O$5*'점수 계산기'!$C$22+'점수 계산기'!$C$24,0))</f>
        <v>122</v>
      </c>
      <c r="P19" s="204" t="str">
        <f>IF(OR($B19-P$5&gt;76, $B19-P$5=75, $B19-P$5=1, $B19-P$5&lt;0),"",ROUND(($B19-P$5)*'점수 계산기'!$C$21+P$5*'점수 계산기'!$C$22+'점수 계산기'!$C$24,0))</f>
        <v/>
      </c>
      <c r="Q19" s="204" t="str">
        <f>IF(OR($B19-Q$5&gt;76, $B19-Q$5=75, $B19-Q$5=1, $B19-Q$5&lt;0),"",ROUND(($B19-Q$5)*'점수 계산기'!$C$21+Q$5*'점수 계산기'!$C$22+'점수 계산기'!$C$24,0))</f>
        <v/>
      </c>
      <c r="R19" s="204" t="str">
        <f>IF(OR($B19-R$5&gt;76, $B19-R$5=75, $B19-R$5=1, $B19-R$5&lt;0),"",ROUND(($B19-R$5)*'점수 계산기'!$C$21+R$5*'점수 계산기'!$C$22+'점수 계산기'!$C$24,0))</f>
        <v/>
      </c>
      <c r="S19" s="204" t="str">
        <f>IF(OR($B19-S$5&gt;76, $B19-S$5=75, $B19-S$5=1, $B19-S$5&lt;0),"",ROUND(($B19-S$5)*'점수 계산기'!$C$21+S$5*'점수 계산기'!$C$22+'점수 계산기'!$C$24,0))</f>
        <v/>
      </c>
      <c r="T19" s="204" t="str">
        <f>IF(OR($B19-T$5&gt;76, $B19-T$5=75, $B19-T$5=1, $B19-T$5&lt;0),"",ROUND(($B19-T$5)*'점수 계산기'!$C$21+T$5*'점수 계산기'!$C$22+'점수 계산기'!$C$24,0))</f>
        <v/>
      </c>
      <c r="U19" s="204" t="str">
        <f>IF(OR($B19-U$5&gt;76, $B19-U$5=75, $B19-U$5=1, $B19-U$5&lt;0),"",ROUND(($B19-U$5)*'점수 계산기'!$C$21+U$5*'점수 계산기'!$C$22+'점수 계산기'!$C$24,0))</f>
        <v/>
      </c>
      <c r="V19" s="204" t="str">
        <f>IF(OR($B19-V$5&gt;76, $B19-V$5=75, $B19-V$5=1, $B19-V$5&lt;0),"",ROUND(($B19-V$5)*'점수 계산기'!$C$21+V$5*'점수 계산기'!$C$22+'점수 계산기'!$C$24,0))</f>
        <v/>
      </c>
      <c r="W19" s="204" t="str">
        <f>IF(OR($B19-W$5&gt;76, $B19-W$5=75, $B19-W$5=1, $B19-W$5&lt;0),"",ROUND(($B19-W$5)*'점수 계산기'!$C$21+W$5*'점수 계산기'!$C$22+'점수 계산기'!$C$24,0))</f>
        <v/>
      </c>
      <c r="X19" s="204" t="str">
        <f>IF(OR($B19-X$5&gt;76, $B19-X$5=75, $B19-X$5=1, $B19-X$5&lt;0),"",ROUND(($B19-X$5)*'점수 계산기'!$C$21+X$5*'점수 계산기'!$C$22+'점수 계산기'!$C$24,0))</f>
        <v/>
      </c>
      <c r="Y19" s="205" t="str">
        <f>IF(OR($B19-Y$5&gt;76, $B19-Y$5=75, $B19-Y$5=1, $B19-Y$5&lt;0),"",ROUND(($B19-Y$5)*'점수 계산기'!$C$21+Y$5*'점수 계산기'!$C$22+'점수 계산기'!$C$24,0))</f>
        <v/>
      </c>
      <c r="Z19" s="140"/>
      <c r="AA19" s="195">
        <v>88</v>
      </c>
      <c r="AB19" s="195">
        <f t="shared" si="0"/>
        <v>120</v>
      </c>
      <c r="AC19" s="195" cm="1">
        <f t="array" ref="AC19">INDEX($AD$6:$AD$106, AA19, 1)</f>
        <v>56</v>
      </c>
      <c r="AD19" s="195">
        <f t="shared" si="1"/>
        <v>122</v>
      </c>
      <c r="AE19" s="195">
        <v>87</v>
      </c>
      <c r="AF19" s="195">
        <v>13</v>
      </c>
    </row>
    <row r="20" spans="1:32" s="161" customFormat="1" ht="21" customHeight="1">
      <c r="A20" s="153"/>
      <c r="B20" s="216">
        <v>86</v>
      </c>
      <c r="C20" s="506">
        <f>IF(OR($B20-C$5&gt;76, $B20-C$5=75, $B20-C$5=1, $B20-C$5&lt;0),"",ROUND(($B20-C$5)*'점수 계산기'!$C$21+C$5*'점수 계산기'!$C$22+'점수 계산기'!$C$24,0))</f>
        <v>119</v>
      </c>
      <c r="D20" s="505">
        <f>IF(OR($B20-D$5&gt;76, $B20-D$5=75, $B20-D$5=1, $B20-D$5&lt;0),"",ROUND(($B20-D$5)*'점수 계산기'!$C$21+D$5*'점수 계산기'!$C$22+'점수 계산기'!$C$24,0))</f>
        <v>119</v>
      </c>
      <c r="E20" s="505">
        <f>IF(OR($B20-E$5&gt;76, $B20-E$5=75, $B20-E$5=1, $B20-E$5&lt;0),"",ROUND(($B20-E$5)*'점수 계산기'!$C$21+E$5*'점수 계산기'!$C$22+'점수 계산기'!$C$24,0))</f>
        <v>119</v>
      </c>
      <c r="F20" s="505">
        <f>IF(OR($B20-F$5&gt;76, $B20-F$5=75, $B20-F$5=1, $B20-F$5&lt;0),"",ROUND(($B20-F$5)*'점수 계산기'!$C$21+F$5*'점수 계산기'!$C$22+'점수 계산기'!$C$24,0))</f>
        <v>120</v>
      </c>
      <c r="G20" s="505">
        <f>IF(OR($B20-G$5&gt;76, $B20-G$5=75, $B20-G$5=1, $B20-G$5&lt;0),"",ROUND(($B20-G$5)*'점수 계산기'!$C$21+G$5*'점수 계산기'!$C$22+'점수 계산기'!$C$24,0))</f>
        <v>120</v>
      </c>
      <c r="H20" s="505">
        <f>IF(OR($B20-H$5&gt;76, $B20-H$5=75, $B20-H$5=1, $B20-H$5&lt;0),"",ROUND(($B20-H$5)*'점수 계산기'!$C$21+H$5*'점수 계산기'!$C$22+'점수 계산기'!$C$24,0))</f>
        <v>120</v>
      </c>
      <c r="I20" s="505">
        <f>IF(OR($B20-I$5&gt;76, $B20-I$5=75, $B20-I$5=1, $B20-I$5&lt;0),"",ROUND(($B20-I$5)*'점수 계산기'!$C$21+I$5*'점수 계산기'!$C$22+'점수 계산기'!$C$24,0))</f>
        <v>120</v>
      </c>
      <c r="J20" s="505">
        <f>IF(OR($B20-J$5&gt;76, $B20-J$5=75, $B20-J$5=1, $B20-J$5&lt;0),"",ROUND(($B20-J$5)*'점수 계산기'!$C$21+J$5*'점수 계산기'!$C$22+'점수 계산기'!$C$24,0))</f>
        <v>120</v>
      </c>
      <c r="K20" s="204">
        <f>IF(OR($B20-K$5&gt;76, $B20-K$5=75, $B20-K$5=1, $B20-K$5&lt;0),"",ROUND(($B20-K$5)*'점수 계산기'!$C$21+K$5*'점수 계산기'!$C$22+'점수 계산기'!$C$24,0))</f>
        <v>120</v>
      </c>
      <c r="L20" s="204">
        <f>IF(OR($B20-L$5&gt;76, $B20-L$5=75, $B20-L$5=1, $B20-L$5&lt;0),"",ROUND(($B20-L$5)*'점수 계산기'!$C$21+L$5*'점수 계산기'!$C$22+'점수 계산기'!$C$24,0))</f>
        <v>121</v>
      </c>
      <c r="M20" s="204">
        <f>IF(OR($B20-M$5&gt;76, $B20-M$5=75, $B20-M$5=1, $B20-M$5&lt;0),"",ROUND(($B20-M$5)*'점수 계산기'!$C$21+M$5*'점수 계산기'!$C$22+'점수 계산기'!$C$24,0))</f>
        <v>121</v>
      </c>
      <c r="N20" s="204">
        <f>IF(OR($B20-N$5&gt;76, $B20-N$5=75, $B20-N$5=1, $B20-N$5&lt;0),"",ROUND(($B20-N$5)*'점수 계산기'!$C$21+N$5*'점수 계산기'!$C$22+'점수 계산기'!$C$24,0))</f>
        <v>121</v>
      </c>
      <c r="O20" s="204" t="str">
        <f>IF(OR($B20-O$5&gt;76, $B20-O$5=75, $B20-O$5=1, $B20-O$5&lt;0),"",ROUND(($B20-O$5)*'점수 계산기'!$C$21+O$5*'점수 계산기'!$C$22+'점수 계산기'!$C$24,0))</f>
        <v/>
      </c>
      <c r="P20" s="204">
        <f>IF(OR($B20-P$5&gt;76, $B20-P$5=75, $B20-P$5=1, $B20-P$5&lt;0),"",ROUND(($B20-P$5)*'점수 계산기'!$C$21+P$5*'점수 계산기'!$C$22+'점수 계산기'!$C$24,0))</f>
        <v>121</v>
      </c>
      <c r="Q20" s="204" t="str">
        <f>IF(OR($B20-Q$5&gt;76, $B20-Q$5=75, $B20-Q$5=1, $B20-Q$5&lt;0),"",ROUND(($B20-Q$5)*'점수 계산기'!$C$21+Q$5*'점수 계산기'!$C$22+'점수 계산기'!$C$24,0))</f>
        <v/>
      </c>
      <c r="R20" s="204" t="str">
        <f>IF(OR($B20-R$5&gt;76, $B20-R$5=75, $B20-R$5=1, $B20-R$5&lt;0),"",ROUND(($B20-R$5)*'점수 계산기'!$C$21+R$5*'점수 계산기'!$C$22+'점수 계산기'!$C$24,0))</f>
        <v/>
      </c>
      <c r="S20" s="204" t="str">
        <f>IF(OR($B20-S$5&gt;76, $B20-S$5=75, $B20-S$5=1, $B20-S$5&lt;0),"",ROUND(($B20-S$5)*'점수 계산기'!$C$21+S$5*'점수 계산기'!$C$22+'점수 계산기'!$C$24,0))</f>
        <v/>
      </c>
      <c r="T20" s="204" t="str">
        <f>IF(OR($B20-T$5&gt;76, $B20-T$5=75, $B20-T$5=1, $B20-T$5&lt;0),"",ROUND(($B20-T$5)*'점수 계산기'!$C$21+T$5*'점수 계산기'!$C$22+'점수 계산기'!$C$24,0))</f>
        <v/>
      </c>
      <c r="U20" s="204" t="str">
        <f>IF(OR($B20-U$5&gt;76, $B20-U$5=75, $B20-U$5=1, $B20-U$5&lt;0),"",ROUND(($B20-U$5)*'점수 계산기'!$C$21+U$5*'점수 계산기'!$C$22+'점수 계산기'!$C$24,0))</f>
        <v/>
      </c>
      <c r="V20" s="204" t="str">
        <f>IF(OR($B20-V$5&gt;76, $B20-V$5=75, $B20-V$5=1, $B20-V$5&lt;0),"",ROUND(($B20-V$5)*'점수 계산기'!$C$21+V$5*'점수 계산기'!$C$22+'점수 계산기'!$C$24,0))</f>
        <v/>
      </c>
      <c r="W20" s="204" t="str">
        <f>IF(OR($B20-W$5&gt;76, $B20-W$5=75, $B20-W$5=1, $B20-W$5&lt;0),"",ROUND(($B20-W$5)*'점수 계산기'!$C$21+W$5*'점수 계산기'!$C$22+'점수 계산기'!$C$24,0))</f>
        <v/>
      </c>
      <c r="X20" s="204" t="str">
        <f>IF(OR($B20-X$5&gt;76, $B20-X$5=75, $B20-X$5=1, $B20-X$5&lt;0),"",ROUND(($B20-X$5)*'점수 계산기'!$C$21+X$5*'점수 계산기'!$C$22+'점수 계산기'!$C$24,0))</f>
        <v/>
      </c>
      <c r="Y20" s="205" t="str">
        <f>IF(OR($B20-Y$5&gt;76, $B20-Y$5=75, $B20-Y$5=1, $B20-Y$5&lt;0),"",ROUND(($B20-Y$5)*'점수 계산기'!$C$21+Y$5*'점수 계산기'!$C$22+'점수 계산기'!$C$24,0))</f>
        <v/>
      </c>
      <c r="Z20" s="140"/>
      <c r="AA20" s="195">
        <v>87</v>
      </c>
      <c r="AB20" s="195">
        <f t="shared" si="0"/>
        <v>119</v>
      </c>
      <c r="AC20" s="195" cm="1">
        <f t="array" ref="AC20">INDEX($AD$6:$AD$106, AA20, 1)</f>
        <v>57</v>
      </c>
      <c r="AD20" s="195">
        <f t="shared" si="1"/>
        <v>121</v>
      </c>
      <c r="AE20" s="195">
        <v>86</v>
      </c>
      <c r="AF20" s="195">
        <v>14</v>
      </c>
    </row>
    <row r="21" spans="1:32" s="161" customFormat="1" ht="21" customHeight="1">
      <c r="A21" s="153"/>
      <c r="B21" s="216">
        <v>85</v>
      </c>
      <c r="C21" s="505">
        <f>IF(OR($B21-C$5&gt;76, $B21-C$5=75, $B21-C$5=1, $B21-C$5&lt;0),"",ROUND(($B21-C$5)*'점수 계산기'!$C$21+C$5*'점수 계산기'!$C$22+'점수 계산기'!$C$24,0))</f>
        <v>118</v>
      </c>
      <c r="D21" s="505">
        <f>IF(OR($B21-D$5&gt;76, $B21-D$5=75, $B21-D$5=1, $B21-D$5&lt;0),"",ROUND(($B21-D$5)*'점수 계산기'!$C$21+D$5*'점수 계산기'!$C$22+'점수 계산기'!$C$24,0))</f>
        <v>118</v>
      </c>
      <c r="E21" s="506">
        <f>IF(OR($B21-E$5&gt;76, $B21-E$5=75, $B21-E$5=1, $B21-E$5&lt;0),"",ROUND(($B21-E$5)*'점수 계산기'!$C$21+E$5*'점수 계산기'!$C$22+'점수 계산기'!$C$24,0))</f>
        <v>119</v>
      </c>
      <c r="F21" s="505">
        <f>IF(OR($B21-F$5&gt;76, $B21-F$5=75, $B21-F$5=1, $B21-F$5&lt;0),"",ROUND(($B21-F$5)*'점수 계산기'!$C$21+F$5*'점수 계산기'!$C$22+'점수 계산기'!$C$24,0))</f>
        <v>119</v>
      </c>
      <c r="G21" s="505">
        <f>IF(OR($B21-G$5&gt;76, $B21-G$5=75, $B21-G$5=1, $B21-G$5&lt;0),"",ROUND(($B21-G$5)*'점수 계산기'!$C$21+G$5*'점수 계산기'!$C$22+'점수 계산기'!$C$24,0))</f>
        <v>119</v>
      </c>
      <c r="H21" s="505">
        <f>IF(OR($B21-H$5&gt;76, $B21-H$5=75, $B21-H$5=1, $B21-H$5&lt;0),"",ROUND(($B21-H$5)*'점수 계산기'!$C$21+H$5*'점수 계산기'!$C$22+'점수 계산기'!$C$24,0))</f>
        <v>119</v>
      </c>
      <c r="I21" s="505">
        <f>IF(OR($B21-I$5&gt;76, $B21-I$5=75, $B21-I$5=1, $B21-I$5&lt;0),"",ROUND(($B21-I$5)*'점수 계산기'!$C$21+I$5*'점수 계산기'!$C$22+'점수 계산기'!$C$24,0))</f>
        <v>119</v>
      </c>
      <c r="J21" s="505">
        <f>IF(OR($B21-J$5&gt;76, $B21-J$5=75, $B21-J$5=1, $B21-J$5&lt;0),"",ROUND(($B21-J$5)*'점수 계산기'!$C$21+J$5*'점수 계산기'!$C$22+'점수 계산기'!$C$24,0))</f>
        <v>119</v>
      </c>
      <c r="K21" s="204">
        <f>IF(OR($B21-K$5&gt;76, $B21-K$5=75, $B21-K$5=1, $B21-K$5&lt;0),"",ROUND(($B21-K$5)*'점수 계산기'!$C$21+K$5*'점수 계산기'!$C$22+'점수 계산기'!$C$24,0))</f>
        <v>119</v>
      </c>
      <c r="L21" s="204">
        <f>IF(OR($B21-L$5&gt;76, $B21-L$5=75, $B21-L$5=1, $B21-L$5&lt;0),"",ROUND(($B21-L$5)*'점수 계산기'!$C$21+L$5*'점수 계산기'!$C$22+'점수 계산기'!$C$24,0))</f>
        <v>120</v>
      </c>
      <c r="M21" s="204">
        <f>IF(OR($B21-M$5&gt;76, $B21-M$5=75, $B21-M$5=1, $B21-M$5&lt;0),"",ROUND(($B21-M$5)*'점수 계산기'!$C$21+M$5*'점수 계산기'!$C$22+'점수 계산기'!$C$24,0))</f>
        <v>120</v>
      </c>
      <c r="N21" s="204">
        <f>IF(OR($B21-N$5&gt;76, $B21-N$5=75, $B21-N$5=1, $B21-N$5&lt;0),"",ROUND(($B21-N$5)*'점수 계산기'!$C$21+N$5*'점수 계산기'!$C$22+'점수 계산기'!$C$24,0))</f>
        <v>120</v>
      </c>
      <c r="O21" s="204">
        <f>IF(OR($B21-O$5&gt;76, $B21-O$5=75, $B21-O$5=1, $B21-O$5&lt;0),"",ROUND(($B21-O$5)*'점수 계산기'!$C$21+O$5*'점수 계산기'!$C$22+'점수 계산기'!$C$24,0))</f>
        <v>120</v>
      </c>
      <c r="P21" s="204" t="str">
        <f>IF(OR($B21-P$5&gt;76, $B21-P$5=75, $B21-P$5=1, $B21-P$5&lt;0),"",ROUND(($B21-P$5)*'점수 계산기'!$C$21+P$5*'점수 계산기'!$C$22+'점수 계산기'!$C$24,0))</f>
        <v/>
      </c>
      <c r="Q21" s="204">
        <f>IF(OR($B21-Q$5&gt;76, $B21-Q$5=75, $B21-Q$5=1, $B21-Q$5&lt;0),"",ROUND(($B21-Q$5)*'점수 계산기'!$C$21+Q$5*'점수 계산기'!$C$22+'점수 계산기'!$C$24,0))</f>
        <v>120</v>
      </c>
      <c r="R21" s="204" t="str">
        <f>IF(OR($B21-R$5&gt;76, $B21-R$5=75, $B21-R$5=1, $B21-R$5&lt;0),"",ROUND(($B21-R$5)*'점수 계산기'!$C$21+R$5*'점수 계산기'!$C$22+'점수 계산기'!$C$24,0))</f>
        <v/>
      </c>
      <c r="S21" s="204" t="str">
        <f>IF(OR($B21-S$5&gt;76, $B21-S$5=75, $B21-S$5=1, $B21-S$5&lt;0),"",ROUND(($B21-S$5)*'점수 계산기'!$C$21+S$5*'점수 계산기'!$C$22+'점수 계산기'!$C$24,0))</f>
        <v/>
      </c>
      <c r="T21" s="204" t="str">
        <f>IF(OR($B21-T$5&gt;76, $B21-T$5=75, $B21-T$5=1, $B21-T$5&lt;0),"",ROUND(($B21-T$5)*'점수 계산기'!$C$21+T$5*'점수 계산기'!$C$22+'점수 계산기'!$C$24,0))</f>
        <v/>
      </c>
      <c r="U21" s="204" t="str">
        <f>IF(OR($B21-U$5&gt;76, $B21-U$5=75, $B21-U$5=1, $B21-U$5&lt;0),"",ROUND(($B21-U$5)*'점수 계산기'!$C$21+U$5*'점수 계산기'!$C$22+'점수 계산기'!$C$24,0))</f>
        <v/>
      </c>
      <c r="V21" s="204" t="str">
        <f>IF(OR($B21-V$5&gt;76, $B21-V$5=75, $B21-V$5=1, $B21-V$5&lt;0),"",ROUND(($B21-V$5)*'점수 계산기'!$C$21+V$5*'점수 계산기'!$C$22+'점수 계산기'!$C$24,0))</f>
        <v/>
      </c>
      <c r="W21" s="204" t="str">
        <f>IF(OR($B21-W$5&gt;76, $B21-W$5=75, $B21-W$5=1, $B21-W$5&lt;0),"",ROUND(($B21-W$5)*'점수 계산기'!$C$21+W$5*'점수 계산기'!$C$22+'점수 계산기'!$C$24,0))</f>
        <v/>
      </c>
      <c r="X21" s="204" t="str">
        <f>IF(OR($B21-X$5&gt;76, $B21-X$5=75, $B21-X$5=1, $B21-X$5&lt;0),"",ROUND(($B21-X$5)*'점수 계산기'!$C$21+X$5*'점수 계산기'!$C$22+'점수 계산기'!$C$24,0))</f>
        <v/>
      </c>
      <c r="Y21" s="205" t="str">
        <f>IF(OR($B21-Y$5&gt;76, $B21-Y$5=75, $B21-Y$5=1, $B21-Y$5&lt;0),"",ROUND(($B21-Y$5)*'점수 계산기'!$C$21+Y$5*'점수 계산기'!$C$22+'점수 계산기'!$C$24,0))</f>
        <v/>
      </c>
      <c r="Z21" s="140"/>
      <c r="AA21" s="195">
        <v>86</v>
      </c>
      <c r="AB21" s="195">
        <f t="shared" si="0"/>
        <v>118</v>
      </c>
      <c r="AC21" s="195" cm="1">
        <f t="array" ref="AC21">INDEX($AD$6:$AD$106, AA21, 1)</f>
        <v>58</v>
      </c>
      <c r="AD21" s="195">
        <f t="shared" si="1"/>
        <v>120</v>
      </c>
      <c r="AE21" s="195">
        <v>85</v>
      </c>
      <c r="AF21" s="195">
        <v>15</v>
      </c>
    </row>
    <row r="22" spans="1:32" s="161" customFormat="1" ht="21" customHeight="1">
      <c r="A22" s="153"/>
      <c r="B22" s="217">
        <v>84</v>
      </c>
      <c r="C22" s="507">
        <f>IF(OR($B22-C$5&gt;76, $B22-C$5=75, $B22-C$5=1, $B22-C$5&lt;0),"",ROUND(($B22-C$5)*'점수 계산기'!$C$21+C$5*'점수 계산기'!$C$22+'점수 계산기'!$C$24,0))</f>
        <v>117</v>
      </c>
      <c r="D22" s="508">
        <f>IF(OR($B22-D$5&gt;76, $B22-D$5=75, $B22-D$5=1, $B22-D$5&lt;0),"",ROUND(($B22-D$5)*'점수 계산기'!$C$21+D$5*'점수 계산기'!$C$22+'점수 계산기'!$C$24,0))</f>
        <v>117</v>
      </c>
      <c r="E22" s="508">
        <f>IF(OR($B22-E$5&gt;76, $B22-E$5=75, $B22-E$5=1, $B22-E$5&lt;0),"",ROUND(($B22-E$5)*'점수 계산기'!$C$21+E$5*'점수 계산기'!$C$22+'점수 계산기'!$C$24,0))</f>
        <v>118</v>
      </c>
      <c r="F22" s="508">
        <f>IF(OR($B22-F$5&gt;76, $B22-F$5=75, $B22-F$5=1, $B22-F$5&lt;0),"",ROUND(($B22-F$5)*'점수 계산기'!$C$21+F$5*'점수 계산기'!$C$22+'점수 계산기'!$C$24,0))</f>
        <v>118</v>
      </c>
      <c r="G22" s="508">
        <f>IF(OR($B22-G$5&gt;76, $B22-G$5=75, $B22-G$5=1, $B22-G$5&lt;0),"",ROUND(($B22-G$5)*'점수 계산기'!$C$21+G$5*'점수 계산기'!$C$22+'점수 계산기'!$C$24,0))</f>
        <v>118</v>
      </c>
      <c r="H22" s="508">
        <f>IF(OR($B22-H$5&gt;76, $B22-H$5=75, $B22-H$5=1, $B22-H$5&lt;0),"",ROUND(($B22-H$5)*'점수 계산기'!$C$21+H$5*'점수 계산기'!$C$22+'점수 계산기'!$C$24,0))</f>
        <v>118</v>
      </c>
      <c r="I22" s="508">
        <f>IF(OR($B22-I$5&gt;76, $B22-I$5=75, $B22-I$5=1, $B22-I$5&lt;0),"",ROUND(($B22-I$5)*'점수 계산기'!$C$21+I$5*'점수 계산기'!$C$22+'점수 계산기'!$C$24,0))</f>
        <v>118</v>
      </c>
      <c r="J22" s="508">
        <f>IF(OR($B22-J$5&gt;76, $B22-J$5=75, $B22-J$5=1, $B22-J$5&lt;0),"",ROUND(($B22-J$5)*'점수 계산기'!$C$21+J$5*'점수 계산기'!$C$22+'점수 계산기'!$C$24,0))</f>
        <v>118</v>
      </c>
      <c r="K22" s="207">
        <f>IF(OR($B22-K$5&gt;76, $B22-K$5=75, $B22-K$5=1, $B22-K$5&lt;0),"",ROUND(($B22-K$5)*'점수 계산기'!$C$21+K$5*'점수 계산기'!$C$22+'점수 계산기'!$C$24,0))</f>
        <v>119</v>
      </c>
      <c r="L22" s="207">
        <f>IF(OR($B22-L$5&gt;76, $B22-L$5=75, $B22-L$5=1, $B22-L$5&lt;0),"",ROUND(($B22-L$5)*'점수 계산기'!$C$21+L$5*'점수 계산기'!$C$22+'점수 계산기'!$C$24,0))</f>
        <v>119</v>
      </c>
      <c r="M22" s="207">
        <f>IF(OR($B22-M$5&gt;76, $B22-M$5=75, $B22-M$5=1, $B22-M$5&lt;0),"",ROUND(($B22-M$5)*'점수 계산기'!$C$21+M$5*'점수 계산기'!$C$22+'점수 계산기'!$C$24,0))</f>
        <v>119</v>
      </c>
      <c r="N22" s="207">
        <f>IF(OR($B22-N$5&gt;76, $B22-N$5=75, $B22-N$5=1, $B22-N$5&lt;0),"",ROUND(($B22-N$5)*'점수 계산기'!$C$21+N$5*'점수 계산기'!$C$22+'점수 계산기'!$C$24,0))</f>
        <v>119</v>
      </c>
      <c r="O22" s="207">
        <f>IF(OR($B22-O$5&gt;76, $B22-O$5=75, $B22-O$5=1, $B22-O$5&lt;0),"",ROUND(($B22-O$5)*'점수 계산기'!$C$21+O$5*'점수 계산기'!$C$22+'점수 계산기'!$C$24,0))</f>
        <v>119</v>
      </c>
      <c r="P22" s="207">
        <f>IF(OR($B22-P$5&gt;76, $B22-P$5=75, $B22-P$5=1, $B22-P$5&lt;0),"",ROUND(($B22-P$5)*'점수 계산기'!$C$21+P$5*'점수 계산기'!$C$22+'점수 계산기'!$C$24,0))</f>
        <v>119</v>
      </c>
      <c r="Q22" s="207" t="str">
        <f>IF(OR($B22-Q$5&gt;76, $B22-Q$5=75, $B22-Q$5=1, $B22-Q$5&lt;0),"",ROUND(($B22-Q$5)*'점수 계산기'!$C$21+Q$5*'점수 계산기'!$C$22+'점수 계산기'!$C$24,0))</f>
        <v/>
      </c>
      <c r="R22" s="207">
        <f>IF(OR($B22-R$5&gt;76, $B22-R$5=75, $B22-R$5=1, $B22-R$5&lt;0),"",ROUND(($B22-R$5)*'점수 계산기'!$C$21+R$5*'점수 계산기'!$C$22+'점수 계산기'!$C$24,0))</f>
        <v>120</v>
      </c>
      <c r="S22" s="207" t="str">
        <f>IF(OR($B22-S$5&gt;76, $B22-S$5=75, $B22-S$5=1, $B22-S$5&lt;0),"",ROUND(($B22-S$5)*'점수 계산기'!$C$21+S$5*'점수 계산기'!$C$22+'점수 계산기'!$C$24,0))</f>
        <v/>
      </c>
      <c r="T22" s="207" t="str">
        <f>IF(OR($B22-T$5&gt;76, $B22-T$5=75, $B22-T$5=1, $B22-T$5&lt;0),"",ROUND(($B22-T$5)*'점수 계산기'!$C$21+T$5*'점수 계산기'!$C$22+'점수 계산기'!$C$24,0))</f>
        <v/>
      </c>
      <c r="U22" s="207" t="str">
        <f>IF(OR($B22-U$5&gt;76, $B22-U$5=75, $B22-U$5=1, $B22-U$5&lt;0),"",ROUND(($B22-U$5)*'점수 계산기'!$C$21+U$5*'점수 계산기'!$C$22+'점수 계산기'!$C$24,0))</f>
        <v/>
      </c>
      <c r="V22" s="207" t="str">
        <f>IF(OR($B22-V$5&gt;76, $B22-V$5=75, $B22-V$5=1, $B22-V$5&lt;0),"",ROUND(($B22-V$5)*'점수 계산기'!$C$21+V$5*'점수 계산기'!$C$22+'점수 계산기'!$C$24,0))</f>
        <v/>
      </c>
      <c r="W22" s="207" t="str">
        <f>IF(OR($B22-W$5&gt;76, $B22-W$5=75, $B22-W$5=1, $B22-W$5&lt;0),"",ROUND(($B22-W$5)*'점수 계산기'!$C$21+W$5*'점수 계산기'!$C$22+'점수 계산기'!$C$24,0))</f>
        <v/>
      </c>
      <c r="X22" s="207" t="str">
        <f>IF(OR($B22-X$5&gt;76, $B22-X$5=75, $B22-X$5=1, $B22-X$5&lt;0),"",ROUND(($B22-X$5)*'점수 계산기'!$C$21+X$5*'점수 계산기'!$C$22+'점수 계산기'!$C$24,0))</f>
        <v/>
      </c>
      <c r="Y22" s="208" t="str">
        <f>IF(OR($B22-Y$5&gt;76, $B22-Y$5=75, $B22-Y$5=1, $B22-Y$5&lt;0),"",ROUND(($B22-Y$5)*'점수 계산기'!$C$21+Y$5*'점수 계산기'!$C$22+'점수 계산기'!$C$24,0))</f>
        <v/>
      </c>
      <c r="Z22" s="140"/>
      <c r="AA22" s="195">
        <v>85</v>
      </c>
      <c r="AB22" s="195">
        <f t="shared" si="0"/>
        <v>117</v>
      </c>
      <c r="AC22" s="195" cm="1">
        <f t="array" ref="AC22">INDEX($AD$6:$AD$106, AA22, 1)</f>
        <v>59</v>
      </c>
      <c r="AD22" s="195">
        <f t="shared" si="1"/>
        <v>120</v>
      </c>
      <c r="AE22" s="195">
        <v>84</v>
      </c>
      <c r="AF22" s="195">
        <v>16</v>
      </c>
    </row>
    <row r="23" spans="1:32" s="161" customFormat="1" ht="21" customHeight="1">
      <c r="A23" s="153"/>
      <c r="B23" s="217">
        <v>83</v>
      </c>
      <c r="C23" s="508">
        <f>IF(OR($B23-C$5&gt;76, $B23-C$5=75, $B23-C$5=1, $B23-C$5&lt;0),"",ROUND(($B23-C$5)*'점수 계산기'!$C$21+C$5*'점수 계산기'!$C$22+'점수 계산기'!$C$24,0))</f>
        <v>116</v>
      </c>
      <c r="D23" s="508">
        <f>IF(OR($B23-D$5&gt;76, $B23-D$5=75, $B23-D$5=1, $B23-D$5&lt;0),"",ROUND(($B23-D$5)*'점수 계산기'!$C$21+D$5*'점수 계산기'!$C$22+'점수 계산기'!$C$24,0))</f>
        <v>117</v>
      </c>
      <c r="E23" s="507">
        <f>IF(OR($B23-E$5&gt;76, $B23-E$5=75, $B23-E$5=1, $B23-E$5&lt;0),"",ROUND(($B23-E$5)*'점수 계산기'!$C$21+E$5*'점수 계산기'!$C$22+'점수 계산기'!$C$24,0))</f>
        <v>117</v>
      </c>
      <c r="F23" s="508">
        <f>IF(OR($B23-F$5&gt;76, $B23-F$5=75, $B23-F$5=1, $B23-F$5&lt;0),"",ROUND(($B23-F$5)*'점수 계산기'!$C$21+F$5*'점수 계산기'!$C$22+'점수 계산기'!$C$24,0))</f>
        <v>117</v>
      </c>
      <c r="G23" s="508">
        <f>IF(OR($B23-G$5&gt;76, $B23-G$5=75, $B23-G$5=1, $B23-G$5&lt;0),"",ROUND(($B23-G$5)*'점수 계산기'!$C$21+G$5*'점수 계산기'!$C$22+'점수 계산기'!$C$24,0))</f>
        <v>117</v>
      </c>
      <c r="H23" s="507">
        <f>IF(OR($B23-H$5&gt;76, $B23-H$5=75, $B23-H$5=1, $B23-H$5&lt;0),"",ROUND(($B23-H$5)*'점수 계산기'!$C$21+H$5*'점수 계산기'!$C$22+'점수 계산기'!$C$24,0))</f>
        <v>117</v>
      </c>
      <c r="I23" s="508">
        <f>IF(OR($B23-I$5&gt;76, $B23-I$5=75, $B23-I$5=1, $B23-I$5&lt;0),"",ROUND(($B23-I$5)*'점수 계산기'!$C$21+I$5*'점수 계산기'!$C$22+'점수 계산기'!$C$24,0))</f>
        <v>117</v>
      </c>
      <c r="J23" s="508">
        <f>IF(OR($B23-J$5&gt;76, $B23-J$5=75, $B23-J$5=1, $B23-J$5&lt;0),"",ROUND(($B23-J$5)*'점수 계산기'!$C$21+J$5*'점수 계산기'!$C$22+'점수 계산기'!$C$24,0))</f>
        <v>117</v>
      </c>
      <c r="K23" s="207">
        <f>IF(OR($B23-K$5&gt;76, $B23-K$5=75, $B23-K$5=1, $B23-K$5&lt;0),"",ROUND(($B23-K$5)*'점수 계산기'!$C$21+K$5*'점수 계산기'!$C$22+'점수 계산기'!$C$24,0))</f>
        <v>118</v>
      </c>
      <c r="L23" s="207">
        <f>IF(OR($B23-L$5&gt;76, $B23-L$5=75, $B23-L$5=1, $B23-L$5&lt;0),"",ROUND(($B23-L$5)*'점수 계산기'!$C$21+L$5*'점수 계산기'!$C$22+'점수 계산기'!$C$24,0))</f>
        <v>118</v>
      </c>
      <c r="M23" s="207">
        <f>IF(OR($B23-M$5&gt;76, $B23-M$5=75, $B23-M$5=1, $B23-M$5&lt;0),"",ROUND(($B23-M$5)*'점수 계산기'!$C$21+M$5*'점수 계산기'!$C$22+'점수 계산기'!$C$24,0))</f>
        <v>118</v>
      </c>
      <c r="N23" s="207">
        <f>IF(OR($B23-N$5&gt;76, $B23-N$5=75, $B23-N$5=1, $B23-N$5&lt;0),"",ROUND(($B23-N$5)*'점수 계산기'!$C$21+N$5*'점수 계산기'!$C$22+'점수 계산기'!$C$24,0))</f>
        <v>118</v>
      </c>
      <c r="O23" s="207">
        <f>IF(OR($B23-O$5&gt;76, $B23-O$5=75, $B23-O$5=1, $B23-O$5&lt;0),"",ROUND(($B23-O$5)*'점수 계산기'!$C$21+O$5*'점수 계산기'!$C$22+'점수 계산기'!$C$24,0))</f>
        <v>118</v>
      </c>
      <c r="P23" s="207">
        <f>IF(OR($B23-P$5&gt;76, $B23-P$5=75, $B23-P$5=1, $B23-P$5&lt;0),"",ROUND(($B23-P$5)*'점수 계산기'!$C$21+P$5*'점수 계산기'!$C$22+'점수 계산기'!$C$24,0))</f>
        <v>118</v>
      </c>
      <c r="Q23" s="207">
        <f>IF(OR($B23-Q$5&gt;76, $B23-Q$5=75, $B23-Q$5=1, $B23-Q$5&lt;0),"",ROUND(($B23-Q$5)*'점수 계산기'!$C$21+Q$5*'점수 계산기'!$C$22+'점수 계산기'!$C$24,0))</f>
        <v>119</v>
      </c>
      <c r="R23" s="207" t="str">
        <f>IF(OR($B23-R$5&gt;76, $B23-R$5=75, $B23-R$5=1, $B23-R$5&lt;0),"",ROUND(($B23-R$5)*'점수 계산기'!$C$21+R$5*'점수 계산기'!$C$22+'점수 계산기'!$C$24,0))</f>
        <v/>
      </c>
      <c r="S23" s="207">
        <f>IF(OR($B23-S$5&gt;76, $B23-S$5=75, $B23-S$5=1, $B23-S$5&lt;0),"",ROUND(($B23-S$5)*'점수 계산기'!$C$21+S$5*'점수 계산기'!$C$22+'점수 계산기'!$C$24,0))</f>
        <v>119</v>
      </c>
      <c r="T23" s="207" t="str">
        <f>IF(OR($B23-T$5&gt;76, $B23-T$5=75, $B23-T$5=1, $B23-T$5&lt;0),"",ROUND(($B23-T$5)*'점수 계산기'!$C$21+T$5*'점수 계산기'!$C$22+'점수 계산기'!$C$24,0))</f>
        <v/>
      </c>
      <c r="U23" s="207" t="str">
        <f>IF(OR($B23-U$5&gt;76, $B23-U$5=75, $B23-U$5=1, $B23-U$5&lt;0),"",ROUND(($B23-U$5)*'점수 계산기'!$C$21+U$5*'점수 계산기'!$C$22+'점수 계산기'!$C$24,0))</f>
        <v/>
      </c>
      <c r="V23" s="207" t="str">
        <f>IF(OR($B23-V$5&gt;76, $B23-V$5=75, $B23-V$5=1, $B23-V$5&lt;0),"",ROUND(($B23-V$5)*'점수 계산기'!$C$21+V$5*'점수 계산기'!$C$22+'점수 계산기'!$C$24,0))</f>
        <v/>
      </c>
      <c r="W23" s="207" t="str">
        <f>IF(OR($B23-W$5&gt;76, $B23-W$5=75, $B23-W$5=1, $B23-W$5&lt;0),"",ROUND(($B23-W$5)*'점수 계산기'!$C$21+W$5*'점수 계산기'!$C$22+'점수 계산기'!$C$24,0))</f>
        <v/>
      </c>
      <c r="X23" s="207" t="str">
        <f>IF(OR($B23-X$5&gt;76, $B23-X$5=75, $B23-X$5=1, $B23-X$5&lt;0),"",ROUND(($B23-X$5)*'점수 계산기'!$C$21+X$5*'점수 계산기'!$C$22+'점수 계산기'!$C$24,0))</f>
        <v/>
      </c>
      <c r="Y23" s="208" t="str">
        <f>IF(OR($B23-Y$5&gt;76, $B23-Y$5=75, $B23-Y$5=1, $B23-Y$5&lt;0),"",ROUND(($B23-Y$5)*'점수 계산기'!$C$21+Y$5*'점수 계산기'!$C$22+'점수 계산기'!$C$24,0))</f>
        <v/>
      </c>
      <c r="Z23" s="140"/>
      <c r="AA23" s="195">
        <v>84</v>
      </c>
      <c r="AB23" s="195">
        <f t="shared" si="0"/>
        <v>116</v>
      </c>
      <c r="AC23" s="195" cm="1">
        <f t="array" ref="AC23">INDEX($AD$6:$AD$106, AA23, 1)</f>
        <v>59</v>
      </c>
      <c r="AD23" s="195">
        <f t="shared" si="1"/>
        <v>119</v>
      </c>
      <c r="AE23" s="195">
        <v>83</v>
      </c>
      <c r="AF23" s="195">
        <v>17</v>
      </c>
    </row>
    <row r="24" spans="1:32" s="161" customFormat="1" ht="21" customHeight="1">
      <c r="A24" s="153"/>
      <c r="B24" s="217">
        <v>82</v>
      </c>
      <c r="C24" s="508">
        <f>IF(OR($B24-C$5&gt;76, $B24-C$5=75, $B24-C$5=1, $B24-C$5&lt;0),"",ROUND(($B24-C$5)*'점수 계산기'!$C$21+C$5*'점수 계산기'!$C$22+'점수 계산기'!$C$24,0))</f>
        <v>115</v>
      </c>
      <c r="D24" s="508">
        <f>IF(OR($B24-D$5&gt;76, $B24-D$5=75, $B24-D$5=1, $B24-D$5&lt;0),"",ROUND(($B24-D$5)*'점수 계산기'!$C$21+D$5*'점수 계산기'!$C$22+'점수 계산기'!$C$24,0))</f>
        <v>116</v>
      </c>
      <c r="E24" s="508">
        <f>IF(OR($B24-E$5&gt;76, $B24-E$5=75, $B24-E$5=1, $B24-E$5&lt;0),"",ROUND(($B24-E$5)*'점수 계산기'!$C$21+E$5*'점수 계산기'!$C$22+'점수 계산기'!$C$24,0))</f>
        <v>116</v>
      </c>
      <c r="F24" s="508">
        <f>IF(OR($B24-F$5&gt;76, $B24-F$5=75, $B24-F$5=1, $B24-F$5&lt;0),"",ROUND(($B24-F$5)*'점수 계산기'!$C$21+F$5*'점수 계산기'!$C$22+'점수 계산기'!$C$24,0))</f>
        <v>116</v>
      </c>
      <c r="G24" s="508">
        <f>IF(OR($B24-G$5&gt;76, $B24-G$5=75, $B24-G$5=1, $B24-G$5&lt;0),"",ROUND(($B24-G$5)*'점수 계산기'!$C$21+G$5*'점수 계산기'!$C$22+'점수 계산기'!$C$24,0))</f>
        <v>116</v>
      </c>
      <c r="H24" s="508">
        <f>IF(OR($B24-H$5&gt;76, $B24-H$5=75, $B24-H$5=1, $B24-H$5&lt;0),"",ROUND(($B24-H$5)*'점수 계산기'!$C$21+H$5*'점수 계산기'!$C$22+'점수 계산기'!$C$24,0))</f>
        <v>116</v>
      </c>
      <c r="I24" s="508">
        <f>IF(OR($B24-I$5&gt;76, $B24-I$5=75, $B24-I$5=1, $B24-I$5&lt;0),"",ROUND(($B24-I$5)*'점수 계산기'!$C$21+I$5*'점수 계산기'!$C$22+'점수 계산기'!$C$24,0))</f>
        <v>116</v>
      </c>
      <c r="J24" s="508">
        <f>IF(OR($B24-J$5&gt;76, $B24-J$5=75, $B24-J$5=1, $B24-J$5&lt;0),"",ROUND(($B24-J$5)*'점수 계산기'!$C$21+J$5*'점수 계산기'!$C$22+'점수 계산기'!$C$24,0))</f>
        <v>117</v>
      </c>
      <c r="K24" s="207">
        <f>IF(OR($B24-K$5&gt;76, $B24-K$5=75, $B24-K$5=1, $B24-K$5&lt;0),"",ROUND(($B24-K$5)*'점수 계산기'!$C$21+K$5*'점수 계산기'!$C$22+'점수 계산기'!$C$24,0))</f>
        <v>117</v>
      </c>
      <c r="L24" s="207">
        <f>IF(OR($B24-L$5&gt;76, $B24-L$5=75, $B24-L$5=1, $B24-L$5&lt;0),"",ROUND(($B24-L$5)*'점수 계산기'!$C$21+L$5*'점수 계산기'!$C$22+'점수 계산기'!$C$24,0))</f>
        <v>117</v>
      </c>
      <c r="M24" s="207">
        <f>IF(OR($B24-M$5&gt;76, $B24-M$5=75, $B24-M$5=1, $B24-M$5&lt;0),"",ROUND(($B24-M$5)*'점수 계산기'!$C$21+M$5*'점수 계산기'!$C$22+'점수 계산기'!$C$24,0))</f>
        <v>117</v>
      </c>
      <c r="N24" s="207">
        <f>IF(OR($B24-N$5&gt;76, $B24-N$5=75, $B24-N$5=1, $B24-N$5&lt;0),"",ROUND(($B24-N$5)*'점수 계산기'!$C$21+N$5*'점수 계산기'!$C$22+'점수 계산기'!$C$24,0))</f>
        <v>117</v>
      </c>
      <c r="O24" s="207">
        <f>IF(OR($B24-O$5&gt;76, $B24-O$5=75, $B24-O$5=1, $B24-O$5&lt;0),"",ROUND(($B24-O$5)*'점수 계산기'!$C$21+O$5*'점수 계산기'!$C$22+'점수 계산기'!$C$24,0))</f>
        <v>117</v>
      </c>
      <c r="P24" s="207">
        <f>IF(OR($B24-P$5&gt;76, $B24-P$5=75, $B24-P$5=1, $B24-P$5&lt;0),"",ROUND(($B24-P$5)*'점수 계산기'!$C$21+P$5*'점수 계산기'!$C$22+'점수 계산기'!$C$24,0))</f>
        <v>118</v>
      </c>
      <c r="Q24" s="207">
        <f>IF(OR($B24-Q$5&gt;76, $B24-Q$5=75, $B24-Q$5=1, $B24-Q$5&lt;0),"",ROUND(($B24-Q$5)*'점수 계산기'!$C$21+Q$5*'점수 계산기'!$C$22+'점수 계산기'!$C$24,0))</f>
        <v>118</v>
      </c>
      <c r="R24" s="207">
        <f>IF(OR($B24-R$5&gt;76, $B24-R$5=75, $B24-R$5=1, $B24-R$5&lt;0),"",ROUND(($B24-R$5)*'점수 계산기'!$C$21+R$5*'점수 계산기'!$C$22+'점수 계산기'!$C$24,0))</f>
        <v>118</v>
      </c>
      <c r="S24" s="207" t="str">
        <f>IF(OR($B24-S$5&gt;76, $B24-S$5=75, $B24-S$5=1, $B24-S$5&lt;0),"",ROUND(($B24-S$5)*'점수 계산기'!$C$21+S$5*'점수 계산기'!$C$22+'점수 계산기'!$C$24,0))</f>
        <v/>
      </c>
      <c r="T24" s="207">
        <f>IF(OR($B24-T$5&gt;76, $B24-T$5=75, $B24-T$5=1, $B24-T$5&lt;0),"",ROUND(($B24-T$5)*'점수 계산기'!$C$21+T$5*'점수 계산기'!$C$22+'점수 계산기'!$C$24,0))</f>
        <v>118</v>
      </c>
      <c r="U24" s="207" t="str">
        <f>IF(OR($B24-U$5&gt;76, $B24-U$5=75, $B24-U$5=1, $B24-U$5&lt;0),"",ROUND(($B24-U$5)*'점수 계산기'!$C$21+U$5*'점수 계산기'!$C$22+'점수 계산기'!$C$24,0))</f>
        <v/>
      </c>
      <c r="V24" s="207" t="str">
        <f>IF(OR($B24-V$5&gt;76, $B24-V$5=75, $B24-V$5=1, $B24-V$5&lt;0),"",ROUND(($B24-V$5)*'점수 계산기'!$C$21+V$5*'점수 계산기'!$C$22+'점수 계산기'!$C$24,0))</f>
        <v/>
      </c>
      <c r="W24" s="207" t="str">
        <f>IF(OR($B24-W$5&gt;76, $B24-W$5=75, $B24-W$5=1, $B24-W$5&lt;0),"",ROUND(($B24-W$5)*'점수 계산기'!$C$21+W$5*'점수 계산기'!$C$22+'점수 계산기'!$C$24,0))</f>
        <v/>
      </c>
      <c r="X24" s="207" t="str">
        <f>IF(OR($B24-X$5&gt;76, $B24-X$5=75, $B24-X$5=1, $B24-X$5&lt;0),"",ROUND(($B24-X$5)*'점수 계산기'!$C$21+X$5*'점수 계산기'!$C$22+'점수 계산기'!$C$24,0))</f>
        <v/>
      </c>
      <c r="Y24" s="208" t="str">
        <f>IF(OR($B24-Y$5&gt;76, $B24-Y$5=75, $B24-Y$5=1, $B24-Y$5&lt;0),"",ROUND(($B24-Y$5)*'점수 계산기'!$C$21+Y$5*'점수 계산기'!$C$22+'점수 계산기'!$C$24,0))</f>
        <v/>
      </c>
      <c r="Z24" s="140"/>
      <c r="AA24" s="195">
        <v>83</v>
      </c>
      <c r="AB24" s="195">
        <f t="shared" si="0"/>
        <v>115</v>
      </c>
      <c r="AC24" s="195" cm="1">
        <f t="array" ref="AC24">INDEX($AD$6:$AD$106, AA24, 1)</f>
        <v>60</v>
      </c>
      <c r="AD24" s="195">
        <f t="shared" si="1"/>
        <v>118</v>
      </c>
      <c r="AE24" s="195">
        <v>82</v>
      </c>
      <c r="AF24" s="195">
        <v>18</v>
      </c>
    </row>
    <row r="25" spans="1:32" s="161" customFormat="1" ht="21" customHeight="1">
      <c r="A25" s="153"/>
      <c r="B25" s="217">
        <v>81</v>
      </c>
      <c r="C25" s="508">
        <f>IF(OR($B25-C$5&gt;76, $B25-C$5=75, $B25-C$5=1, $B25-C$5&lt;0),"",ROUND(($B25-C$5)*'점수 계산기'!$C$21+C$5*'점수 계산기'!$C$22+'점수 계산기'!$C$24,0))</f>
        <v>114</v>
      </c>
      <c r="D25" s="508">
        <f>IF(OR($B25-D$5&gt;76, $B25-D$5=75, $B25-D$5=1, $B25-D$5&lt;0),"",ROUND(($B25-D$5)*'점수 계산기'!$C$21+D$5*'점수 계산기'!$C$22+'점수 계산기'!$C$24,0))</f>
        <v>115</v>
      </c>
      <c r="E25" s="508">
        <f>IF(OR($B25-E$5&gt;76, $B25-E$5=75, $B25-E$5=1, $B25-E$5&lt;0),"",ROUND(($B25-E$5)*'점수 계산기'!$C$21+E$5*'점수 계산기'!$C$22+'점수 계산기'!$C$24,0))</f>
        <v>115</v>
      </c>
      <c r="F25" s="508">
        <f>IF(OR($B25-F$5&gt;76, $B25-F$5=75, $B25-F$5=1, $B25-F$5&lt;0),"",ROUND(($B25-F$5)*'점수 계산기'!$C$21+F$5*'점수 계산기'!$C$22+'점수 계산기'!$C$24,0))</f>
        <v>115</v>
      </c>
      <c r="G25" s="508">
        <f>IF(OR($B25-G$5&gt;76, $B25-G$5=75, $B25-G$5=1, $B25-G$5&lt;0),"",ROUND(($B25-G$5)*'점수 계산기'!$C$21+G$5*'점수 계산기'!$C$22+'점수 계산기'!$C$24,0))</f>
        <v>115</v>
      </c>
      <c r="H25" s="508">
        <f>IF(OR($B25-H$5&gt;76, $B25-H$5=75, $B25-H$5=1, $B25-H$5&lt;0),"",ROUND(($B25-H$5)*'점수 계산기'!$C$21+H$5*'점수 계산기'!$C$22+'점수 계산기'!$C$24,0))</f>
        <v>115</v>
      </c>
      <c r="I25" s="508">
        <f>IF(OR($B25-I$5&gt;76, $B25-I$5=75, $B25-I$5=1, $B25-I$5&lt;0),"",ROUND(($B25-I$5)*'점수 계산기'!$C$21+I$5*'점수 계산기'!$C$22+'점수 계산기'!$C$24,0))</f>
        <v>116</v>
      </c>
      <c r="J25" s="508">
        <f>IF(OR($B25-J$5&gt;76, $B25-J$5=75, $B25-J$5=1, $B25-J$5&lt;0),"",ROUND(($B25-J$5)*'점수 계산기'!$C$21+J$5*'점수 계산기'!$C$22+'점수 계산기'!$C$24,0))</f>
        <v>116</v>
      </c>
      <c r="K25" s="207">
        <f>IF(OR($B25-K$5&gt;76, $B25-K$5=75, $B25-K$5=1, $B25-K$5&lt;0),"",ROUND(($B25-K$5)*'점수 계산기'!$C$21+K$5*'점수 계산기'!$C$22+'점수 계산기'!$C$24,0))</f>
        <v>116</v>
      </c>
      <c r="L25" s="207">
        <f>IF(OR($B25-L$5&gt;76, $B25-L$5=75, $B25-L$5=1, $B25-L$5&lt;0),"",ROUND(($B25-L$5)*'점수 계산기'!$C$21+L$5*'점수 계산기'!$C$22+'점수 계산기'!$C$24,0))</f>
        <v>116</v>
      </c>
      <c r="M25" s="207">
        <f>IF(OR($B25-M$5&gt;76, $B25-M$5=75, $B25-M$5=1, $B25-M$5&lt;0),"",ROUND(($B25-M$5)*'점수 계산기'!$C$21+M$5*'점수 계산기'!$C$22+'점수 계산기'!$C$24,0))</f>
        <v>116</v>
      </c>
      <c r="N25" s="207">
        <f>IF(OR($B25-N$5&gt;76, $B25-N$5=75, $B25-N$5=1, $B25-N$5&lt;0),"",ROUND(($B25-N$5)*'점수 계산기'!$C$21+N$5*'점수 계산기'!$C$22+'점수 계산기'!$C$24,0))</f>
        <v>116</v>
      </c>
      <c r="O25" s="207">
        <f>IF(OR($B25-O$5&gt;76, $B25-O$5=75, $B25-O$5=1, $B25-O$5&lt;0),"",ROUND(($B25-O$5)*'점수 계산기'!$C$21+O$5*'점수 계산기'!$C$22+'점수 계산기'!$C$24,0))</f>
        <v>116</v>
      </c>
      <c r="P25" s="207">
        <f>IF(OR($B25-P$5&gt;76, $B25-P$5=75, $B25-P$5=1, $B25-P$5&lt;0),"",ROUND(($B25-P$5)*'점수 계산기'!$C$21+P$5*'점수 계산기'!$C$22+'점수 계산기'!$C$24,0))</f>
        <v>117</v>
      </c>
      <c r="Q25" s="207">
        <f>IF(OR($B25-Q$5&gt;76, $B25-Q$5=75, $B25-Q$5=1, $B25-Q$5&lt;0),"",ROUND(($B25-Q$5)*'점수 계산기'!$C$21+Q$5*'점수 계산기'!$C$22+'점수 계산기'!$C$24,0))</f>
        <v>117</v>
      </c>
      <c r="R25" s="207">
        <f>IF(OR($B25-R$5&gt;76, $B25-R$5=75, $B25-R$5=1, $B25-R$5&lt;0),"",ROUND(($B25-R$5)*'점수 계산기'!$C$21+R$5*'점수 계산기'!$C$22+'점수 계산기'!$C$24,0))</f>
        <v>117</v>
      </c>
      <c r="S25" s="207">
        <f>IF(OR($B25-S$5&gt;76, $B25-S$5=75, $B25-S$5=1, $B25-S$5&lt;0),"",ROUND(($B25-S$5)*'점수 계산기'!$C$21+S$5*'점수 계산기'!$C$22+'점수 계산기'!$C$24,0))</f>
        <v>117</v>
      </c>
      <c r="T25" s="207" t="str">
        <f>IF(OR($B25-T$5&gt;76, $B25-T$5=75, $B25-T$5=1, $B25-T$5&lt;0),"",ROUND(($B25-T$5)*'점수 계산기'!$C$21+T$5*'점수 계산기'!$C$22+'점수 계산기'!$C$24,0))</f>
        <v/>
      </c>
      <c r="U25" s="207">
        <f>IF(OR($B25-U$5&gt;76, $B25-U$5=75, $B25-U$5=1, $B25-U$5&lt;0),"",ROUND(($B25-U$5)*'점수 계산기'!$C$21+U$5*'점수 계산기'!$C$22+'점수 계산기'!$C$24,0))</f>
        <v>117</v>
      </c>
      <c r="V25" s="207" t="str">
        <f>IF(OR($B25-V$5&gt;76, $B25-V$5=75, $B25-V$5=1, $B25-V$5&lt;0),"",ROUND(($B25-V$5)*'점수 계산기'!$C$21+V$5*'점수 계산기'!$C$22+'점수 계산기'!$C$24,0))</f>
        <v/>
      </c>
      <c r="W25" s="207" t="str">
        <f>IF(OR($B25-W$5&gt;76, $B25-W$5=75, $B25-W$5=1, $B25-W$5&lt;0),"",ROUND(($B25-W$5)*'점수 계산기'!$C$21+W$5*'점수 계산기'!$C$22+'점수 계산기'!$C$24,0))</f>
        <v/>
      </c>
      <c r="X25" s="207" t="str">
        <f>IF(OR($B25-X$5&gt;76, $B25-X$5=75, $B25-X$5=1, $B25-X$5&lt;0),"",ROUND(($B25-X$5)*'점수 계산기'!$C$21+X$5*'점수 계산기'!$C$22+'점수 계산기'!$C$24,0))</f>
        <v/>
      </c>
      <c r="Y25" s="208" t="str">
        <f>IF(OR($B25-Y$5&gt;76, $B25-Y$5=75, $B25-Y$5=1, $B25-Y$5&lt;0),"",ROUND(($B25-Y$5)*'점수 계산기'!$C$21+Y$5*'점수 계산기'!$C$22+'점수 계산기'!$C$24,0))</f>
        <v/>
      </c>
      <c r="Z25" s="140"/>
      <c r="AA25" s="195">
        <v>82</v>
      </c>
      <c r="AB25" s="195">
        <f t="shared" si="0"/>
        <v>114</v>
      </c>
      <c r="AC25" s="195" cm="1">
        <f t="array" ref="AC25">INDEX($AD$6:$AD$106, AA25, 1)</f>
        <v>61</v>
      </c>
      <c r="AD25" s="195">
        <f t="shared" si="1"/>
        <v>117</v>
      </c>
      <c r="AE25" s="195">
        <v>81</v>
      </c>
      <c r="AF25" s="195">
        <v>19</v>
      </c>
    </row>
    <row r="26" spans="1:32" s="161" customFormat="1" ht="21" customHeight="1">
      <c r="A26" s="153"/>
      <c r="B26" s="213">
        <v>80</v>
      </c>
      <c r="C26" s="500">
        <f>IF(OR($B26-C$5&gt;76, $B26-C$5=75, $B26-C$5=1, $B26-C$5&lt;0),"",ROUND(($B26-C$5)*'점수 계산기'!$C$21+C$5*'점수 계산기'!$C$22+'점수 계산기'!$C$24,0))</f>
        <v>113</v>
      </c>
      <c r="D26" s="500">
        <f>IF(OR($B26-D$5&gt;76, $B26-D$5=75, $B26-D$5=1, $B26-D$5&lt;0),"",ROUND(($B26-D$5)*'점수 계산기'!$C$21+D$5*'점수 계산기'!$C$22+'점수 계산기'!$C$24,0))</f>
        <v>114</v>
      </c>
      <c r="E26" s="500">
        <f>IF(OR($B26-E$5&gt;76, $B26-E$5=75, $B26-E$5=1, $B26-E$5&lt;0),"",ROUND(($B26-E$5)*'점수 계산기'!$C$21+E$5*'점수 계산기'!$C$22+'점수 계산기'!$C$24,0))</f>
        <v>114</v>
      </c>
      <c r="F26" s="500">
        <f>IF(OR($B26-F$5&gt;76, $B26-F$5=75, $B26-F$5=1, $B26-F$5&lt;0),"",ROUND(($B26-F$5)*'점수 계산기'!$C$21+F$5*'점수 계산기'!$C$22+'점수 계산기'!$C$24,0))</f>
        <v>114</v>
      </c>
      <c r="G26" s="500">
        <f>IF(OR($B26-G$5&gt;76, $B26-G$5=75, $B26-G$5=1, $B26-G$5&lt;0),"",ROUND(($B26-G$5)*'점수 계산기'!$C$21+G$5*'점수 계산기'!$C$22+'점수 계산기'!$C$24,0))</f>
        <v>114</v>
      </c>
      <c r="H26" s="500">
        <f>IF(OR($B26-H$5&gt;76, $B26-H$5=75, $B26-H$5=1, $B26-H$5&lt;0),"",ROUND(($B26-H$5)*'점수 계산기'!$C$21+H$5*'점수 계산기'!$C$22+'점수 계산기'!$C$24,0))</f>
        <v>114</v>
      </c>
      <c r="I26" s="500">
        <f>IF(OR($B26-I$5&gt;76, $B26-I$5=75, $B26-I$5=1, $B26-I$5&lt;0),"",ROUND(($B26-I$5)*'점수 계산기'!$C$21+I$5*'점수 계산기'!$C$22+'점수 계산기'!$C$24,0))</f>
        <v>115</v>
      </c>
      <c r="J26" s="500">
        <f>IF(OR($B26-J$5&gt;76, $B26-J$5=75, $B26-J$5=1, $B26-J$5&lt;0),"",ROUND(($B26-J$5)*'점수 계산기'!$C$21+J$5*'점수 계산기'!$C$22+'점수 계산기'!$C$24,0))</f>
        <v>115</v>
      </c>
      <c r="K26" s="193">
        <f>IF(OR($B26-K$5&gt;76, $B26-K$5=75, $B26-K$5=1, $B26-K$5&lt;0),"",ROUND(($B26-K$5)*'점수 계산기'!$C$21+K$5*'점수 계산기'!$C$22+'점수 계산기'!$C$24,0))</f>
        <v>115</v>
      </c>
      <c r="L26" s="193">
        <f>IF(OR($B26-L$5&gt;76, $B26-L$5=75, $B26-L$5=1, $B26-L$5&lt;0),"",ROUND(($B26-L$5)*'점수 계산기'!$C$21+L$5*'점수 계산기'!$C$22+'점수 계산기'!$C$24,0))</f>
        <v>115</v>
      </c>
      <c r="M26" s="193">
        <f>IF(OR($B26-M$5&gt;76, $B26-M$5=75, $B26-M$5=1, $B26-M$5&lt;0),"",ROUND(($B26-M$5)*'점수 계산기'!$C$21+M$5*'점수 계산기'!$C$22+'점수 계산기'!$C$24,0))</f>
        <v>115</v>
      </c>
      <c r="N26" s="193">
        <f>IF(OR($B26-N$5&gt;76, $B26-N$5=75, $B26-N$5=1, $B26-N$5&lt;0),"",ROUND(($B26-N$5)*'점수 계산기'!$C$21+N$5*'점수 계산기'!$C$22+'점수 계산기'!$C$24,0))</f>
        <v>115</v>
      </c>
      <c r="O26" s="193">
        <f>IF(OR($B26-O$5&gt;76, $B26-O$5=75, $B26-O$5=1, $B26-O$5&lt;0),"",ROUND(($B26-O$5)*'점수 계산기'!$C$21+O$5*'점수 계산기'!$C$22+'점수 계산기'!$C$24,0))</f>
        <v>116</v>
      </c>
      <c r="P26" s="193">
        <f>IF(OR($B26-P$5&gt;76, $B26-P$5=75, $B26-P$5=1, $B26-P$5&lt;0),"",ROUND(($B26-P$5)*'점수 계산기'!$C$21+P$5*'점수 계산기'!$C$22+'점수 계산기'!$C$24,0))</f>
        <v>116</v>
      </c>
      <c r="Q26" s="193">
        <f>IF(OR($B26-Q$5&gt;76, $B26-Q$5=75, $B26-Q$5=1, $B26-Q$5&lt;0),"",ROUND(($B26-Q$5)*'점수 계산기'!$C$21+Q$5*'점수 계산기'!$C$22+'점수 계산기'!$C$24,0))</f>
        <v>116</v>
      </c>
      <c r="R26" s="193">
        <f>IF(OR($B26-R$5&gt;76, $B26-R$5=75, $B26-R$5=1, $B26-R$5&lt;0),"",ROUND(($B26-R$5)*'점수 계산기'!$C$21+R$5*'점수 계산기'!$C$22+'점수 계산기'!$C$24,0))</f>
        <v>116</v>
      </c>
      <c r="S26" s="193">
        <f>IF(OR($B26-S$5&gt;76, $B26-S$5=75, $B26-S$5=1, $B26-S$5&lt;0),"",ROUND(($B26-S$5)*'점수 계산기'!$C$21+S$5*'점수 계산기'!$C$22+'점수 계산기'!$C$24,0))</f>
        <v>116</v>
      </c>
      <c r="T26" s="193">
        <f>IF(OR($B26-T$5&gt;76, $B26-T$5=75, $B26-T$5=1, $B26-T$5&lt;0),"",ROUND(($B26-T$5)*'점수 계산기'!$C$21+T$5*'점수 계산기'!$C$22+'점수 계산기'!$C$24,0))</f>
        <v>116</v>
      </c>
      <c r="U26" s="193" t="str">
        <f>IF(OR($B26-U$5&gt;76, $B26-U$5=75, $B26-U$5=1, $B26-U$5&lt;0),"",ROUND(($B26-U$5)*'점수 계산기'!$C$21+U$5*'점수 계산기'!$C$22+'점수 계산기'!$C$24,0))</f>
        <v/>
      </c>
      <c r="V26" s="193">
        <f>IF(OR($B26-V$5&gt;76, $B26-V$5=75, $B26-V$5=1, $B26-V$5&lt;0),"",ROUND(($B26-V$5)*'점수 계산기'!$C$21+V$5*'점수 계산기'!$C$22+'점수 계산기'!$C$24,0))</f>
        <v>117</v>
      </c>
      <c r="W26" s="193" t="str">
        <f>IF(OR($B26-W$5&gt;76, $B26-W$5=75, $B26-W$5=1, $B26-W$5&lt;0),"",ROUND(($B26-W$5)*'점수 계산기'!$C$21+W$5*'점수 계산기'!$C$22+'점수 계산기'!$C$24,0))</f>
        <v/>
      </c>
      <c r="X26" s="193" t="str">
        <f>IF(OR($B26-X$5&gt;76, $B26-X$5=75, $B26-X$5=1, $B26-X$5&lt;0),"",ROUND(($B26-X$5)*'점수 계산기'!$C$21+X$5*'점수 계산기'!$C$22+'점수 계산기'!$C$24,0))</f>
        <v/>
      </c>
      <c r="Y26" s="194" t="str">
        <f>IF(OR($B26-Y$5&gt;76, $B26-Y$5=75, $B26-Y$5=1, $B26-Y$5&lt;0),"",ROUND(($B26-Y$5)*'점수 계산기'!$C$21+Y$5*'점수 계산기'!$C$22+'점수 계산기'!$C$24,0))</f>
        <v/>
      </c>
      <c r="Z26" s="140"/>
      <c r="AA26" s="195">
        <v>81</v>
      </c>
      <c r="AB26" s="195">
        <f t="shared" si="0"/>
        <v>113</v>
      </c>
      <c r="AC26" s="195" cm="1">
        <f t="array" ref="AC26">INDEX($AD$6:$AD$106, AA26, 1)</f>
        <v>62</v>
      </c>
      <c r="AD26" s="195">
        <f t="shared" si="1"/>
        <v>117</v>
      </c>
      <c r="AE26" s="195">
        <v>80</v>
      </c>
      <c r="AF26" s="195">
        <v>20</v>
      </c>
    </row>
    <row r="27" spans="1:32" s="161" customFormat="1" ht="21" customHeight="1">
      <c r="A27" s="153"/>
      <c r="B27" s="213">
        <v>79</v>
      </c>
      <c r="C27" s="500">
        <f>IF(OR($B27-C$5&gt;76, $B27-C$5=75, $B27-C$5=1, $B27-C$5&lt;0),"",ROUND(($B27-C$5)*'점수 계산기'!$C$21+C$5*'점수 계산기'!$C$22+'점수 계산기'!$C$24,0))</f>
        <v>113</v>
      </c>
      <c r="D27" s="500">
        <f>IF(OR($B27-D$5&gt;76, $B27-D$5=75, $B27-D$5=1, $B27-D$5&lt;0),"",ROUND(($B27-D$5)*'점수 계산기'!$C$21+D$5*'점수 계산기'!$C$22+'점수 계산기'!$C$24,0))</f>
        <v>113</v>
      </c>
      <c r="E27" s="500">
        <f>IF(OR($B27-E$5&gt;76, $B27-E$5=75, $B27-E$5=1, $B27-E$5&lt;0),"",ROUND(($B27-E$5)*'점수 계산기'!$C$21+E$5*'점수 계산기'!$C$22+'점수 계산기'!$C$24,0))</f>
        <v>113</v>
      </c>
      <c r="F27" s="500">
        <f>IF(OR($B27-F$5&gt;76, $B27-F$5=75, $B27-F$5=1, $B27-F$5&lt;0),"",ROUND(($B27-F$5)*'점수 계산기'!$C$21+F$5*'점수 계산기'!$C$22+'점수 계산기'!$C$24,0))</f>
        <v>113</v>
      </c>
      <c r="G27" s="500">
        <f>IF(OR($B27-G$5&gt;76, $B27-G$5=75, $B27-G$5=1, $B27-G$5&lt;0),"",ROUND(($B27-G$5)*'점수 계산기'!$C$21+G$5*'점수 계산기'!$C$22+'점수 계산기'!$C$24,0))</f>
        <v>113</v>
      </c>
      <c r="H27" s="500">
        <f>IF(OR($B27-H$5&gt;76, $B27-H$5=75, $B27-H$5=1, $B27-H$5&lt;0),"",ROUND(($B27-H$5)*'점수 계산기'!$C$21+H$5*'점수 계산기'!$C$22+'점수 계산기'!$C$24,0))</f>
        <v>114</v>
      </c>
      <c r="I27" s="500">
        <f>IF(OR($B27-I$5&gt;76, $B27-I$5=75, $B27-I$5=1, $B27-I$5&lt;0),"",ROUND(($B27-I$5)*'점수 계산기'!$C$21+I$5*'점수 계산기'!$C$22+'점수 계산기'!$C$24,0))</f>
        <v>114</v>
      </c>
      <c r="J27" s="500">
        <f>IF(OR($B27-J$5&gt;76, $B27-J$5=75, $B27-J$5=1, $B27-J$5&lt;0),"",ROUND(($B27-J$5)*'점수 계산기'!$C$21+J$5*'점수 계산기'!$C$22+'점수 계산기'!$C$24,0))</f>
        <v>114</v>
      </c>
      <c r="K27" s="193">
        <f>IF(OR($B27-K$5&gt;76, $B27-K$5=75, $B27-K$5=1, $B27-K$5&lt;0),"",ROUND(($B27-K$5)*'점수 계산기'!$C$21+K$5*'점수 계산기'!$C$22+'점수 계산기'!$C$24,0))</f>
        <v>114</v>
      </c>
      <c r="L27" s="193">
        <f>IF(OR($B27-L$5&gt;76, $B27-L$5=75, $B27-L$5=1, $B27-L$5&lt;0),"",ROUND(($B27-L$5)*'점수 계산기'!$C$21+L$5*'점수 계산기'!$C$22+'점수 계산기'!$C$24,0))</f>
        <v>114</v>
      </c>
      <c r="M27" s="193">
        <f>IF(OR($B27-M$5&gt;76, $B27-M$5=75, $B27-M$5=1, $B27-M$5&lt;0),"",ROUND(($B27-M$5)*'점수 계산기'!$C$21+M$5*'점수 계산기'!$C$22+'점수 계산기'!$C$24,0))</f>
        <v>114</v>
      </c>
      <c r="N27" s="193">
        <f>IF(OR($B27-N$5&gt;76, $B27-N$5=75, $B27-N$5=1, $B27-N$5&lt;0),"",ROUND(($B27-N$5)*'점수 계산기'!$C$21+N$5*'점수 계산기'!$C$22+'점수 계산기'!$C$24,0))</f>
        <v>114</v>
      </c>
      <c r="O27" s="193">
        <f>IF(OR($B27-O$5&gt;76, $B27-O$5=75, $B27-O$5=1, $B27-O$5&lt;0),"",ROUND(($B27-O$5)*'점수 계산기'!$C$21+O$5*'점수 계산기'!$C$22+'점수 계산기'!$C$24,0))</f>
        <v>115</v>
      </c>
      <c r="P27" s="193">
        <f>IF(OR($B27-P$5&gt;76, $B27-P$5=75, $B27-P$5=1, $B27-P$5&lt;0),"",ROUND(($B27-P$5)*'점수 계산기'!$C$21+P$5*'점수 계산기'!$C$22+'점수 계산기'!$C$24,0))</f>
        <v>115</v>
      </c>
      <c r="Q27" s="193">
        <f>IF(OR($B27-Q$5&gt;76, $B27-Q$5=75, $B27-Q$5=1, $B27-Q$5&lt;0),"",ROUND(($B27-Q$5)*'점수 계산기'!$C$21+Q$5*'점수 계산기'!$C$22+'점수 계산기'!$C$24,0))</f>
        <v>115</v>
      </c>
      <c r="R27" s="193">
        <f>IF(OR($B27-R$5&gt;76, $B27-R$5=75, $B27-R$5=1, $B27-R$5&lt;0),"",ROUND(($B27-R$5)*'점수 계산기'!$C$21+R$5*'점수 계산기'!$C$22+'점수 계산기'!$C$24,0))</f>
        <v>115</v>
      </c>
      <c r="S27" s="193">
        <f>IF(OR($B27-S$5&gt;76, $B27-S$5=75, $B27-S$5=1, $B27-S$5&lt;0),"",ROUND(($B27-S$5)*'점수 계산기'!$C$21+S$5*'점수 계산기'!$C$22+'점수 계산기'!$C$24,0))</f>
        <v>115</v>
      </c>
      <c r="T27" s="193">
        <f>IF(OR($B27-T$5&gt;76, $B27-T$5=75, $B27-T$5=1, $B27-T$5&lt;0),"",ROUND(($B27-T$5)*'점수 계산기'!$C$21+T$5*'점수 계산기'!$C$22+'점수 계산기'!$C$24,0))</f>
        <v>115</v>
      </c>
      <c r="U27" s="193">
        <f>IF(OR($B27-U$5&gt;76, $B27-U$5=75, $B27-U$5=1, $B27-U$5&lt;0),"",ROUND(($B27-U$5)*'점수 계산기'!$C$21+U$5*'점수 계산기'!$C$22+'점수 계산기'!$C$24,0))</f>
        <v>116</v>
      </c>
      <c r="V27" s="193" t="str">
        <f>IF(OR($B27-V$5&gt;76, $B27-V$5=75, $B27-V$5=1, $B27-V$5&lt;0),"",ROUND(($B27-V$5)*'점수 계산기'!$C$21+V$5*'점수 계산기'!$C$22+'점수 계산기'!$C$24,0))</f>
        <v/>
      </c>
      <c r="W27" s="193">
        <f>IF(OR($B27-W$5&gt;76, $B27-W$5=75, $B27-W$5=1, $B27-W$5&lt;0),"",ROUND(($B27-W$5)*'점수 계산기'!$C$21+W$5*'점수 계산기'!$C$22+'점수 계산기'!$C$24,0))</f>
        <v>116</v>
      </c>
      <c r="X27" s="193" t="str">
        <f>IF(OR($B27-X$5&gt;76, $B27-X$5=75, $B27-X$5=1, $B27-X$5&lt;0),"",ROUND(($B27-X$5)*'점수 계산기'!$C$21+X$5*'점수 계산기'!$C$22+'점수 계산기'!$C$24,0))</f>
        <v/>
      </c>
      <c r="Y27" s="194" t="str">
        <f>IF(OR($B27-Y$5&gt;76, $B27-Y$5=75, $B27-Y$5=1, $B27-Y$5&lt;0),"",ROUND(($B27-Y$5)*'점수 계산기'!$C$21+Y$5*'점수 계산기'!$C$22+'점수 계산기'!$C$24,0))</f>
        <v/>
      </c>
      <c r="Z27" s="140"/>
      <c r="AA27" s="195">
        <v>80</v>
      </c>
      <c r="AB27" s="195">
        <f t="shared" si="0"/>
        <v>113</v>
      </c>
      <c r="AC27" s="195" cm="1">
        <f t="array" ref="AC27">INDEX($AD$6:$AD$106, AA27, 1)</f>
        <v>63</v>
      </c>
      <c r="AD27" s="195">
        <f t="shared" si="1"/>
        <v>116</v>
      </c>
      <c r="AE27" s="195">
        <v>79</v>
      </c>
      <c r="AF27" s="195">
        <v>21</v>
      </c>
    </row>
    <row r="28" spans="1:32" s="161" customFormat="1" ht="21" customHeight="1">
      <c r="A28" s="153"/>
      <c r="B28" s="213">
        <v>78</v>
      </c>
      <c r="C28" s="193">
        <f>IF(OR($B28-C$5&gt;76, $B28-C$5=75, $B28-C$5=1, $B28-C$5&lt;0),"",ROUND(($B28-C$5)*'점수 계산기'!$C$21+C$5*'점수 계산기'!$C$22+'점수 계산기'!$C$24,0))</f>
        <v>112</v>
      </c>
      <c r="D28" s="193">
        <f>IF(OR($B28-D$5&gt;76, $B28-D$5=75, $B28-D$5=1, $B28-D$5&lt;0),"",ROUND(($B28-D$5)*'점수 계산기'!$C$21+D$5*'점수 계산기'!$C$22+'점수 계산기'!$C$24,0))</f>
        <v>112</v>
      </c>
      <c r="E28" s="193">
        <f>IF(OR($B28-E$5&gt;76, $B28-E$5=75, $B28-E$5=1, $B28-E$5&lt;0),"",ROUND(($B28-E$5)*'점수 계산기'!$C$21+E$5*'점수 계산기'!$C$22+'점수 계산기'!$C$24,0))</f>
        <v>112</v>
      </c>
      <c r="F28" s="193">
        <f>IF(OR($B28-F$5&gt;76, $B28-F$5=75, $B28-F$5=1, $B28-F$5&lt;0),"",ROUND(($B28-F$5)*'점수 계산기'!$C$21+F$5*'점수 계산기'!$C$22+'점수 계산기'!$C$24,0))</f>
        <v>112</v>
      </c>
      <c r="G28" s="193">
        <f>IF(OR($B28-G$5&gt;76, $B28-G$5=75, $B28-G$5=1, $B28-G$5&lt;0),"",ROUND(($B28-G$5)*'점수 계산기'!$C$21+G$5*'점수 계산기'!$C$22+'점수 계산기'!$C$24,0))</f>
        <v>112</v>
      </c>
      <c r="H28" s="193">
        <f>IF(OR($B28-H$5&gt;76, $B28-H$5=75, $B28-H$5=1, $B28-H$5&lt;0),"",ROUND(($B28-H$5)*'점수 계산기'!$C$21+H$5*'점수 계산기'!$C$22+'점수 계산기'!$C$24,0))</f>
        <v>113</v>
      </c>
      <c r="I28" s="193">
        <f>IF(OR($B28-I$5&gt;76, $B28-I$5=75, $B28-I$5=1, $B28-I$5&lt;0),"",ROUND(($B28-I$5)*'점수 계산기'!$C$21+I$5*'점수 계산기'!$C$22+'점수 계산기'!$C$24,0))</f>
        <v>113</v>
      </c>
      <c r="J28" s="193">
        <f>IF(OR($B28-J$5&gt;76, $B28-J$5=75, $B28-J$5=1, $B28-J$5&lt;0),"",ROUND(($B28-J$5)*'점수 계산기'!$C$21+J$5*'점수 계산기'!$C$22+'점수 계산기'!$C$24,0))</f>
        <v>113</v>
      </c>
      <c r="K28" s="193">
        <f>IF(OR($B28-K$5&gt;76, $B28-K$5=75, $B28-K$5=1, $B28-K$5&lt;0),"",ROUND(($B28-K$5)*'점수 계산기'!$C$21+K$5*'점수 계산기'!$C$22+'점수 계산기'!$C$24,0))</f>
        <v>113</v>
      </c>
      <c r="L28" s="193">
        <f>IF(OR($B28-L$5&gt;76, $B28-L$5=75, $B28-L$5=1, $B28-L$5&lt;0),"",ROUND(($B28-L$5)*'점수 계산기'!$C$21+L$5*'점수 계산기'!$C$22+'점수 계산기'!$C$24,0))</f>
        <v>113</v>
      </c>
      <c r="M28" s="193">
        <f>IF(OR($B28-M$5&gt;76, $B28-M$5=75, $B28-M$5=1, $B28-M$5&lt;0),"",ROUND(($B28-M$5)*'점수 계산기'!$C$21+M$5*'점수 계산기'!$C$22+'점수 계산기'!$C$24,0))</f>
        <v>113</v>
      </c>
      <c r="N28" s="193">
        <f>IF(OR($B28-N$5&gt;76, $B28-N$5=75, $B28-N$5=1, $B28-N$5&lt;0),"",ROUND(($B28-N$5)*'점수 계산기'!$C$21+N$5*'점수 계산기'!$C$22+'점수 계산기'!$C$24,0))</f>
        <v>114</v>
      </c>
      <c r="O28" s="493">
        <f>IF(OR($B28-O$5&gt;76, $B28-O$5=75, $B28-O$5=1, $B28-O$5&lt;0),"",ROUND(($B28-O$5)*'점수 계산기'!$C$21+O$5*'점수 계산기'!$C$22+'점수 계산기'!$C$24,0))</f>
        <v>114</v>
      </c>
      <c r="P28" s="193">
        <f>IF(OR($B28-P$5&gt;76, $B28-P$5=75, $B28-P$5=1, $B28-P$5&lt;0),"",ROUND(($B28-P$5)*'점수 계산기'!$C$21+P$5*'점수 계산기'!$C$22+'점수 계산기'!$C$24,0))</f>
        <v>114</v>
      </c>
      <c r="Q28" s="193">
        <f>IF(OR($B28-Q$5&gt;76, $B28-Q$5=75, $B28-Q$5=1, $B28-Q$5&lt;0),"",ROUND(($B28-Q$5)*'점수 계산기'!$C$21+Q$5*'점수 계산기'!$C$22+'점수 계산기'!$C$24,0))</f>
        <v>114</v>
      </c>
      <c r="R28" s="193">
        <f>IF(OR($B28-R$5&gt;76, $B28-R$5=75, $B28-R$5=1, $B28-R$5&lt;0),"",ROUND(($B28-R$5)*'점수 계산기'!$C$21+R$5*'점수 계산기'!$C$22+'점수 계산기'!$C$24,0))</f>
        <v>114</v>
      </c>
      <c r="S28" s="193">
        <f>IF(OR($B28-S$5&gt;76, $B28-S$5=75, $B28-S$5=1, $B28-S$5&lt;0),"",ROUND(($B28-S$5)*'점수 계산기'!$C$21+S$5*'점수 계산기'!$C$22+'점수 계산기'!$C$24,0))</f>
        <v>114</v>
      </c>
      <c r="T28" s="193">
        <f>IF(OR($B28-T$5&gt;76, $B28-T$5=75, $B28-T$5=1, $B28-T$5&lt;0),"",ROUND(($B28-T$5)*'점수 계산기'!$C$21+T$5*'점수 계산기'!$C$22+'점수 계산기'!$C$24,0))</f>
        <v>114</v>
      </c>
      <c r="U28" s="193">
        <f>IF(OR($B28-U$5&gt;76, $B28-U$5=75, $B28-U$5=1, $B28-U$5&lt;0),"",ROUND(($B28-U$5)*'점수 계산기'!$C$21+U$5*'점수 계산기'!$C$22+'점수 계산기'!$C$24,0))</f>
        <v>115</v>
      </c>
      <c r="V28" s="193">
        <f>IF(OR($B28-V$5&gt;76, $B28-V$5=75, $B28-V$5=1, $B28-V$5&lt;0),"",ROUND(($B28-V$5)*'점수 계산기'!$C$21+V$5*'점수 계산기'!$C$22+'점수 계산기'!$C$24,0))</f>
        <v>115</v>
      </c>
      <c r="W28" s="193" t="str">
        <f>IF(OR($B28-W$5&gt;76, $B28-W$5=75, $B28-W$5=1, $B28-W$5&lt;0),"",ROUND(($B28-W$5)*'점수 계산기'!$C$21+W$5*'점수 계산기'!$C$22+'점수 계산기'!$C$24,0))</f>
        <v/>
      </c>
      <c r="X28" s="193">
        <f>IF(OR($B28-X$5&gt;76, $B28-X$5=75, $B28-X$5=1, $B28-X$5&lt;0),"",ROUND(($B28-X$5)*'점수 계산기'!$C$21+X$5*'점수 계산기'!$C$22+'점수 계산기'!$C$24,0))</f>
        <v>115</v>
      </c>
      <c r="Y28" s="194" t="str">
        <f>IF(OR($B28-Y$5&gt;76, $B28-Y$5=75, $B28-Y$5=1, $B28-Y$5&lt;0),"",ROUND(($B28-Y$5)*'점수 계산기'!$C$21+Y$5*'점수 계산기'!$C$22+'점수 계산기'!$C$24,0))</f>
        <v/>
      </c>
      <c r="Z28" s="140"/>
      <c r="AA28" s="195">
        <v>79</v>
      </c>
      <c r="AB28" s="195">
        <f t="shared" si="0"/>
        <v>112</v>
      </c>
      <c r="AC28" s="195" cm="1">
        <f t="array" ref="AC28">INDEX($AD$6:$AD$106, AA28, 1)</f>
        <v>64</v>
      </c>
      <c r="AD28" s="195">
        <f t="shared" si="1"/>
        <v>115</v>
      </c>
      <c r="AE28" s="195">
        <v>78</v>
      </c>
      <c r="AF28" s="195">
        <v>22</v>
      </c>
    </row>
    <row r="29" spans="1:32" s="161" customFormat="1" ht="21" customHeight="1">
      <c r="A29" s="153"/>
      <c r="B29" s="213">
        <v>77</v>
      </c>
      <c r="C29" s="193">
        <f>IF(OR($B29-C$5&gt;76, $B29-C$5=75, $B29-C$5=1, $B29-C$5&lt;0),"",ROUND(($B29-C$5)*'점수 계산기'!$C$21+C$5*'점수 계산기'!$C$22+'점수 계산기'!$C$24,0))</f>
        <v>111</v>
      </c>
      <c r="D29" s="193">
        <f>IF(OR($B29-D$5&gt;76, $B29-D$5=75, $B29-D$5=1, $B29-D$5&lt;0),"",ROUND(($B29-D$5)*'점수 계산기'!$C$21+D$5*'점수 계산기'!$C$22+'점수 계산기'!$C$24,0))</f>
        <v>111</v>
      </c>
      <c r="E29" s="193">
        <f>IF(OR($B29-E$5&gt;76, $B29-E$5=75, $B29-E$5=1, $B29-E$5&lt;0),"",ROUND(($B29-E$5)*'점수 계산기'!$C$21+E$5*'점수 계산기'!$C$22+'점수 계산기'!$C$24,0))</f>
        <v>111</v>
      </c>
      <c r="F29" s="193">
        <f>IF(OR($B29-F$5&gt;76, $B29-F$5=75, $B29-F$5=1, $B29-F$5&lt;0),"",ROUND(($B29-F$5)*'점수 계산기'!$C$21+F$5*'점수 계산기'!$C$22+'점수 계산기'!$C$24,0))</f>
        <v>111</v>
      </c>
      <c r="G29" s="193">
        <f>IF(OR($B29-G$5&gt;76, $B29-G$5=75, $B29-G$5=1, $B29-G$5&lt;0),"",ROUND(($B29-G$5)*'점수 계산기'!$C$21+G$5*'점수 계산기'!$C$22+'점수 계산기'!$C$24,0))</f>
        <v>112</v>
      </c>
      <c r="H29" s="193">
        <f>IF(OR($B29-H$5&gt;76, $B29-H$5=75, $B29-H$5=1, $B29-H$5&lt;0),"",ROUND(($B29-H$5)*'점수 계산기'!$C$21+H$5*'점수 계산기'!$C$22+'점수 계산기'!$C$24,0))</f>
        <v>112</v>
      </c>
      <c r="I29" s="193">
        <f>IF(OR($B29-I$5&gt;76, $B29-I$5=75, $B29-I$5=1, $B29-I$5&lt;0),"",ROUND(($B29-I$5)*'점수 계산기'!$C$21+I$5*'점수 계산기'!$C$22+'점수 계산기'!$C$24,0))</f>
        <v>112</v>
      </c>
      <c r="J29" s="193">
        <f>IF(OR($B29-J$5&gt;76, $B29-J$5=75, $B29-J$5=1, $B29-J$5&lt;0),"",ROUND(($B29-J$5)*'점수 계산기'!$C$21+J$5*'점수 계산기'!$C$22+'점수 계산기'!$C$24,0))</f>
        <v>112</v>
      </c>
      <c r="K29" s="193">
        <f>IF(OR($B29-K$5&gt;76, $B29-K$5=75, $B29-K$5=1, $B29-K$5&lt;0),"",ROUND(($B29-K$5)*'점수 계산기'!$C$21+K$5*'점수 계산기'!$C$22+'점수 계산기'!$C$24,0))</f>
        <v>112</v>
      </c>
      <c r="L29" s="193">
        <f>IF(OR($B29-L$5&gt;76, $B29-L$5=75, $B29-L$5=1, $B29-L$5&lt;0),"",ROUND(($B29-L$5)*'점수 계산기'!$C$21+L$5*'점수 계산기'!$C$22+'점수 계산기'!$C$24,0))</f>
        <v>112</v>
      </c>
      <c r="M29" s="193">
        <f>IF(OR($B29-M$5&gt;76, $B29-M$5=75, $B29-M$5=1, $B29-M$5&lt;0),"",ROUND(($B29-M$5)*'점수 계산기'!$C$21+M$5*'점수 계산기'!$C$22+'점수 계산기'!$C$24,0))</f>
        <v>112</v>
      </c>
      <c r="N29" s="193">
        <f>IF(OR($B29-N$5&gt;76, $B29-N$5=75, $B29-N$5=1, $B29-N$5&lt;0),"",ROUND(($B29-N$5)*'점수 계산기'!$C$21+N$5*'점수 계산기'!$C$22+'점수 계산기'!$C$24,0))</f>
        <v>113</v>
      </c>
      <c r="O29" s="193">
        <f>IF(OR($B29-O$5&gt;76, $B29-O$5=75, $B29-O$5=1, $B29-O$5&lt;0),"",ROUND(($B29-O$5)*'점수 계산기'!$C$21+O$5*'점수 계산기'!$C$22+'점수 계산기'!$C$24,0))</f>
        <v>113</v>
      </c>
      <c r="P29" s="193">
        <f>IF(OR($B29-P$5&gt;76, $B29-P$5=75, $B29-P$5=1, $B29-P$5&lt;0),"",ROUND(($B29-P$5)*'점수 계산기'!$C$21+P$5*'점수 계산기'!$C$22+'점수 계산기'!$C$24,0))</f>
        <v>113</v>
      </c>
      <c r="Q29" s="193">
        <f>IF(OR($B29-Q$5&gt;76, $B29-Q$5=75, $B29-Q$5=1, $B29-Q$5&lt;0),"",ROUND(($B29-Q$5)*'점수 계산기'!$C$21+Q$5*'점수 계산기'!$C$22+'점수 계산기'!$C$24,0))</f>
        <v>113</v>
      </c>
      <c r="R29" s="193">
        <f>IF(OR($B29-R$5&gt;76, $B29-R$5=75, $B29-R$5=1, $B29-R$5&lt;0),"",ROUND(($B29-R$5)*'점수 계산기'!$C$21+R$5*'점수 계산기'!$C$22+'점수 계산기'!$C$24,0))</f>
        <v>113</v>
      </c>
      <c r="S29" s="193">
        <f>IF(OR($B29-S$5&gt;76, $B29-S$5=75, $B29-S$5=1, $B29-S$5&lt;0),"",ROUND(($B29-S$5)*'점수 계산기'!$C$21+S$5*'점수 계산기'!$C$22+'점수 계산기'!$C$24,0))</f>
        <v>113</v>
      </c>
      <c r="T29" s="193">
        <f>IF(OR($B29-T$5&gt;76, $B29-T$5=75, $B29-T$5=1, $B29-T$5&lt;0),"",ROUND(($B29-T$5)*'점수 계산기'!$C$21+T$5*'점수 계산기'!$C$22+'점수 계산기'!$C$24,0))</f>
        <v>114</v>
      </c>
      <c r="U29" s="193">
        <f>IF(OR($B29-U$5&gt;76, $B29-U$5=75, $B29-U$5=1, $B29-U$5&lt;0),"",ROUND(($B29-U$5)*'점수 계산기'!$C$21+U$5*'점수 계산기'!$C$22+'점수 계산기'!$C$24,0))</f>
        <v>114</v>
      </c>
      <c r="V29" s="193">
        <f>IF(OR($B29-V$5&gt;76, $B29-V$5=75, $B29-V$5=1, $B29-V$5&lt;0),"",ROUND(($B29-V$5)*'점수 계산기'!$C$21+V$5*'점수 계산기'!$C$22+'점수 계산기'!$C$24,0))</f>
        <v>114</v>
      </c>
      <c r="W29" s="193">
        <f>IF(OR($B29-W$5&gt;76, $B29-W$5=75, $B29-W$5=1, $B29-W$5&lt;0),"",ROUND(($B29-W$5)*'점수 계산기'!$C$21+W$5*'점수 계산기'!$C$22+'점수 계산기'!$C$24,0))</f>
        <v>114</v>
      </c>
      <c r="X29" s="193" t="str">
        <f>IF(OR($B29-X$5&gt;76, $B29-X$5=75, $B29-X$5=1, $B29-X$5&lt;0),"",ROUND(($B29-X$5)*'점수 계산기'!$C$21+X$5*'점수 계산기'!$C$22+'점수 계산기'!$C$24,0))</f>
        <v/>
      </c>
      <c r="Y29" s="194" t="str">
        <f>IF(OR($B29-Y$5&gt;76, $B29-Y$5=75, $B29-Y$5=1, $B29-Y$5&lt;0),"",ROUND(($B29-Y$5)*'점수 계산기'!$C$21+Y$5*'점수 계산기'!$C$22+'점수 계산기'!$C$24,0))</f>
        <v/>
      </c>
      <c r="Z29" s="140"/>
      <c r="AA29" s="195">
        <v>78</v>
      </c>
      <c r="AB29" s="195">
        <f t="shared" si="0"/>
        <v>111</v>
      </c>
      <c r="AC29" s="195" cm="1">
        <f t="array" ref="AC29">INDEX($AD$6:$AD$106, AA29, 1)</f>
        <v>65</v>
      </c>
      <c r="AD29" s="195">
        <f t="shared" si="1"/>
        <v>114</v>
      </c>
      <c r="AE29" s="195">
        <v>77</v>
      </c>
      <c r="AF29" s="195">
        <v>23</v>
      </c>
    </row>
    <row r="30" spans="1:32" s="161" customFormat="1" ht="21" customHeight="1">
      <c r="A30" s="153"/>
      <c r="B30" s="214">
        <v>76</v>
      </c>
      <c r="C30" s="198">
        <f>IF(OR($B30-C$5&gt;76, $B30-C$5=75, $B30-C$5=1, $B30-C$5&lt;0),"",ROUND(($B30-C$5)*'점수 계산기'!$C$21+C$5*'점수 계산기'!$C$22+'점수 계산기'!$C$24,0))</f>
        <v>110</v>
      </c>
      <c r="D30" s="198">
        <f>IF(OR($B30-D$5&gt;76, $B30-D$5=75, $B30-D$5=1, $B30-D$5&lt;0),"",ROUND(($B30-D$5)*'점수 계산기'!$C$21+D$5*'점수 계산기'!$C$22+'점수 계산기'!$C$24,0))</f>
        <v>110</v>
      </c>
      <c r="E30" s="198">
        <f>IF(OR($B30-E$5&gt;76, $B30-E$5=75, $B30-E$5=1, $B30-E$5&lt;0),"",ROUND(($B30-E$5)*'점수 계산기'!$C$21+E$5*'점수 계산기'!$C$22+'점수 계산기'!$C$24,0))</f>
        <v>110</v>
      </c>
      <c r="F30" s="198">
        <f>IF(OR($B30-F$5&gt;76, $B30-F$5=75, $B30-F$5=1, $B30-F$5&lt;0),"",ROUND(($B30-F$5)*'점수 계산기'!$C$21+F$5*'점수 계산기'!$C$22+'점수 계산기'!$C$24,0))</f>
        <v>110</v>
      </c>
      <c r="G30" s="198">
        <f>IF(OR($B30-G$5&gt;76, $B30-G$5=75, $B30-G$5=1, $B30-G$5&lt;0),"",ROUND(($B30-G$5)*'점수 계산기'!$C$21+G$5*'점수 계산기'!$C$22+'점수 계산기'!$C$24,0))</f>
        <v>111</v>
      </c>
      <c r="H30" s="198">
        <f>IF(OR($B30-H$5&gt;76, $B30-H$5=75, $B30-H$5=1, $B30-H$5&lt;0),"",ROUND(($B30-H$5)*'점수 계산기'!$C$21+H$5*'점수 계산기'!$C$22+'점수 계산기'!$C$24,0))</f>
        <v>111</v>
      </c>
      <c r="I30" s="198">
        <f>IF(OR($B30-I$5&gt;76, $B30-I$5=75, $B30-I$5=1, $B30-I$5&lt;0),"",ROUND(($B30-I$5)*'점수 계산기'!$C$21+I$5*'점수 계산기'!$C$22+'점수 계산기'!$C$24,0))</f>
        <v>111</v>
      </c>
      <c r="J30" s="198">
        <f>IF(OR($B30-J$5&gt;76, $B30-J$5=75, $B30-J$5=1, $B30-J$5&lt;0),"",ROUND(($B30-J$5)*'점수 계산기'!$C$21+J$5*'점수 계산기'!$C$22+'점수 계산기'!$C$24,0))</f>
        <v>111</v>
      </c>
      <c r="K30" s="198">
        <f>IF(OR($B30-K$5&gt;76, $B30-K$5=75, $B30-K$5=1, $B30-K$5&lt;0),"",ROUND(($B30-K$5)*'점수 계산기'!$C$21+K$5*'점수 계산기'!$C$22+'점수 계산기'!$C$24,0))</f>
        <v>111</v>
      </c>
      <c r="L30" s="198">
        <f>IF(OR($B30-L$5&gt;76, $B30-L$5=75, $B30-L$5=1, $B30-L$5&lt;0),"",ROUND(($B30-L$5)*'점수 계산기'!$C$21+L$5*'점수 계산기'!$C$22+'점수 계산기'!$C$24,0))</f>
        <v>111</v>
      </c>
      <c r="M30" s="198">
        <f>IF(OR($B30-M$5&gt;76, $B30-M$5=75, $B30-M$5=1, $B30-M$5&lt;0),"",ROUND(($B30-M$5)*'점수 계산기'!$C$21+M$5*'점수 계산기'!$C$22+'점수 계산기'!$C$24,0))</f>
        <v>112</v>
      </c>
      <c r="N30" s="198">
        <f>IF(OR($B30-N$5&gt;76, $B30-N$5=75, $B30-N$5=1, $B30-N$5&lt;0),"",ROUND(($B30-N$5)*'점수 계산기'!$C$21+N$5*'점수 계산기'!$C$22+'점수 계산기'!$C$24,0))</f>
        <v>112</v>
      </c>
      <c r="O30" s="198">
        <f>IF(OR($B30-O$5&gt;76, $B30-O$5=75, $B30-O$5=1, $B30-O$5&lt;0),"",ROUND(($B30-O$5)*'점수 계산기'!$C$21+O$5*'점수 계산기'!$C$22+'점수 계산기'!$C$24,0))</f>
        <v>112</v>
      </c>
      <c r="P30" s="198">
        <f>IF(OR($B30-P$5&gt;76, $B30-P$5=75, $B30-P$5=1, $B30-P$5&lt;0),"",ROUND(($B30-P$5)*'점수 계산기'!$C$21+P$5*'점수 계산기'!$C$22+'점수 계산기'!$C$24,0))</f>
        <v>112</v>
      </c>
      <c r="Q30" s="198">
        <f>IF(OR($B30-Q$5&gt;76, $B30-Q$5=75, $B30-Q$5=1, $B30-Q$5&lt;0),"",ROUND(($B30-Q$5)*'점수 계산기'!$C$21+Q$5*'점수 계산기'!$C$22+'점수 계산기'!$C$24,0))</f>
        <v>112</v>
      </c>
      <c r="R30" s="198">
        <f>IF(OR($B30-R$5&gt;76, $B30-R$5=75, $B30-R$5=1, $B30-R$5&lt;0),"",ROUND(($B30-R$5)*'점수 계산기'!$C$21+R$5*'점수 계산기'!$C$22+'점수 계산기'!$C$24,0))</f>
        <v>112</v>
      </c>
      <c r="S30" s="198">
        <f>IF(OR($B30-S$5&gt;76, $B30-S$5=75, $B30-S$5=1, $B30-S$5&lt;0),"",ROUND(($B30-S$5)*'점수 계산기'!$C$21+S$5*'점수 계산기'!$C$22+'점수 계산기'!$C$24,0))</f>
        <v>112</v>
      </c>
      <c r="T30" s="198">
        <f>IF(OR($B30-T$5&gt;76, $B30-T$5=75, $B30-T$5=1, $B30-T$5&lt;0),"",ROUND(($B30-T$5)*'점수 계산기'!$C$21+T$5*'점수 계산기'!$C$22+'점수 계산기'!$C$24,0))</f>
        <v>113</v>
      </c>
      <c r="U30" s="198">
        <f>IF(OR($B30-U$5&gt;76, $B30-U$5=75, $B30-U$5=1, $B30-U$5&lt;0),"",ROUND(($B30-U$5)*'점수 계산기'!$C$21+U$5*'점수 계산기'!$C$22+'점수 계산기'!$C$24,0))</f>
        <v>113</v>
      </c>
      <c r="V30" s="198">
        <f>IF(OR($B30-V$5&gt;76, $B30-V$5=75, $B30-V$5=1, $B30-V$5&lt;0),"",ROUND(($B30-V$5)*'점수 계산기'!$C$21+V$5*'점수 계산기'!$C$22+'점수 계산기'!$C$24,0))</f>
        <v>113</v>
      </c>
      <c r="W30" s="198">
        <f>IF(OR($B30-W$5&gt;76, $B30-W$5=75, $B30-W$5=1, $B30-W$5&lt;0),"",ROUND(($B30-W$5)*'점수 계산기'!$C$21+W$5*'점수 계산기'!$C$22+'점수 계산기'!$C$24,0))</f>
        <v>113</v>
      </c>
      <c r="X30" s="198">
        <f>IF(OR($B30-X$5&gt;76, $B30-X$5=75, $B30-X$5=1, $B30-X$5&lt;0),"",ROUND(($B30-X$5)*'점수 계산기'!$C$21+X$5*'점수 계산기'!$C$22+'점수 계산기'!$C$24,0))</f>
        <v>113</v>
      </c>
      <c r="Y30" s="199">
        <f>IF(OR($B30-Y$5&gt;76, $B30-Y$5=75, $B30-Y$5=1, $B30-Y$5&lt;0),"",ROUND(($B30-Y$5)*'점수 계산기'!$C$21+Y$5*'점수 계산기'!$C$22+'점수 계산기'!$C$24,0))</f>
        <v>114</v>
      </c>
      <c r="Z30" s="140"/>
      <c r="AA30" s="195">
        <v>77</v>
      </c>
      <c r="AB30" s="195">
        <f t="shared" si="0"/>
        <v>110</v>
      </c>
      <c r="AC30" s="195" cm="1">
        <f t="array" ref="AC30">INDEX($AD$6:$AD$106, AA30, 1)</f>
        <v>66</v>
      </c>
      <c r="AD30" s="195">
        <f t="shared" si="1"/>
        <v>114</v>
      </c>
      <c r="AE30" s="195">
        <v>76</v>
      </c>
      <c r="AF30" s="195">
        <v>24</v>
      </c>
    </row>
    <row r="31" spans="1:32" s="161" customFormat="1" ht="21" customHeight="1">
      <c r="A31" s="153"/>
      <c r="B31" s="214">
        <v>75</v>
      </c>
      <c r="C31" s="198">
        <f>IF(OR($B31-C$5&gt;76, $B31-C$5=75, $B31-C$5=1, $B31-C$5&lt;0),"",ROUND(($B31-C$5)*'점수 계산기'!$C$21+C$5*'점수 계산기'!$C$22+'점수 계산기'!$C$24,0))</f>
        <v>109</v>
      </c>
      <c r="D31" s="198">
        <f>IF(OR($B31-D$5&gt;76, $B31-D$5=75, $B31-D$5=1, $B31-D$5&lt;0),"",ROUND(($B31-D$5)*'점수 계산기'!$C$21+D$5*'점수 계산기'!$C$22+'점수 계산기'!$C$24,0))</f>
        <v>109</v>
      </c>
      <c r="E31" s="198">
        <f>IF(OR($B31-E$5&gt;76, $B31-E$5=75, $B31-E$5=1, $B31-E$5&lt;0),"",ROUND(($B31-E$5)*'점수 계산기'!$C$21+E$5*'점수 계산기'!$C$22+'점수 계산기'!$C$24,0))</f>
        <v>109</v>
      </c>
      <c r="F31" s="198">
        <f>IF(OR($B31-F$5&gt;76, $B31-F$5=75, $B31-F$5=1, $B31-F$5&lt;0),"",ROUND(($B31-F$5)*'점수 계산기'!$C$21+F$5*'점수 계산기'!$C$22+'점수 계산기'!$C$24,0))</f>
        <v>110</v>
      </c>
      <c r="G31" s="198">
        <f>IF(OR($B31-G$5&gt;76, $B31-G$5=75, $B31-G$5=1, $B31-G$5&lt;0),"",ROUND(($B31-G$5)*'점수 계산기'!$C$21+G$5*'점수 계산기'!$C$22+'점수 계산기'!$C$24,0))</f>
        <v>110</v>
      </c>
      <c r="H31" s="198">
        <f>IF(OR($B31-H$5&gt;76, $B31-H$5=75, $B31-H$5=1, $B31-H$5&lt;0),"",ROUND(($B31-H$5)*'점수 계산기'!$C$21+H$5*'점수 계산기'!$C$22+'점수 계산기'!$C$24,0))</f>
        <v>110</v>
      </c>
      <c r="I31" s="198">
        <f>IF(OR($B31-I$5&gt;76, $B31-I$5=75, $B31-I$5=1, $B31-I$5&lt;0),"",ROUND(($B31-I$5)*'점수 계산기'!$C$21+I$5*'점수 계산기'!$C$22+'점수 계산기'!$C$24,0))</f>
        <v>110</v>
      </c>
      <c r="J31" s="198">
        <f>IF(OR($B31-J$5&gt;76, $B31-J$5=75, $B31-J$5=1, $B31-J$5&lt;0),"",ROUND(($B31-J$5)*'점수 계산기'!$C$21+J$5*'점수 계산기'!$C$22+'점수 계산기'!$C$24,0))</f>
        <v>110</v>
      </c>
      <c r="K31" s="198">
        <f>IF(OR($B31-K$5&gt;76, $B31-K$5=75, $B31-K$5=1, $B31-K$5&lt;0),"",ROUND(($B31-K$5)*'점수 계산기'!$C$21+K$5*'점수 계산기'!$C$22+'점수 계산기'!$C$24,0))</f>
        <v>110</v>
      </c>
      <c r="L31" s="198">
        <f>IF(OR($B31-L$5&gt;76, $B31-L$5=75, $B31-L$5=1, $B31-L$5&lt;0),"",ROUND(($B31-L$5)*'점수 계산기'!$C$21+L$5*'점수 계산기'!$C$22+'점수 계산기'!$C$24,0))</f>
        <v>110</v>
      </c>
      <c r="M31" s="198">
        <f>IF(OR($B31-M$5&gt;76, $B31-M$5=75, $B31-M$5=1, $B31-M$5&lt;0),"",ROUND(($B31-M$5)*'점수 계산기'!$C$21+M$5*'점수 계산기'!$C$22+'점수 계산기'!$C$24,0))</f>
        <v>111</v>
      </c>
      <c r="N31" s="198">
        <f>IF(OR($B31-N$5&gt;76, $B31-N$5=75, $B31-N$5=1, $B31-N$5&lt;0),"",ROUND(($B31-N$5)*'점수 계산기'!$C$21+N$5*'점수 계산기'!$C$22+'점수 계산기'!$C$24,0))</f>
        <v>111</v>
      </c>
      <c r="O31" s="198">
        <f>IF(OR($B31-O$5&gt;76, $B31-O$5=75, $B31-O$5=1, $B31-O$5&lt;0),"",ROUND(($B31-O$5)*'점수 계산기'!$C$21+O$5*'점수 계산기'!$C$22+'점수 계산기'!$C$24,0))</f>
        <v>111</v>
      </c>
      <c r="P31" s="198">
        <f>IF(OR($B31-P$5&gt;76, $B31-P$5=75, $B31-P$5=1, $B31-P$5&lt;0),"",ROUND(($B31-P$5)*'점수 계산기'!$C$21+P$5*'점수 계산기'!$C$22+'점수 계산기'!$C$24,0))</f>
        <v>111</v>
      </c>
      <c r="Q31" s="198">
        <f>IF(OR($B31-Q$5&gt;76, $B31-Q$5=75, $B31-Q$5=1, $B31-Q$5&lt;0),"",ROUND(($B31-Q$5)*'점수 계산기'!$C$21+Q$5*'점수 계산기'!$C$22+'점수 계산기'!$C$24,0))</f>
        <v>111</v>
      </c>
      <c r="R31" s="198">
        <f>IF(OR($B31-R$5&gt;76, $B31-R$5=75, $B31-R$5=1, $B31-R$5&lt;0),"",ROUND(($B31-R$5)*'점수 계산기'!$C$21+R$5*'점수 계산기'!$C$22+'점수 계산기'!$C$24,0))</f>
        <v>111</v>
      </c>
      <c r="S31" s="198">
        <f>IF(OR($B31-S$5&gt;76, $B31-S$5=75, $B31-S$5=1, $B31-S$5&lt;0),"",ROUND(($B31-S$5)*'점수 계산기'!$C$21+S$5*'점수 계산기'!$C$22+'점수 계산기'!$C$24,0))</f>
        <v>112</v>
      </c>
      <c r="T31" s="198">
        <f>IF(OR($B31-T$5&gt;76, $B31-T$5=75, $B31-T$5=1, $B31-T$5&lt;0),"",ROUND(($B31-T$5)*'점수 계산기'!$C$21+T$5*'점수 계산기'!$C$22+'점수 계산기'!$C$24,0))</f>
        <v>112</v>
      </c>
      <c r="U31" s="198">
        <f>IF(OR($B31-U$5&gt;76, $B31-U$5=75, $B31-U$5=1, $B31-U$5&lt;0),"",ROUND(($B31-U$5)*'점수 계산기'!$C$21+U$5*'점수 계산기'!$C$22+'점수 계산기'!$C$24,0))</f>
        <v>112</v>
      </c>
      <c r="V31" s="198">
        <f>IF(OR($B31-V$5&gt;76, $B31-V$5=75, $B31-V$5=1, $B31-V$5&lt;0),"",ROUND(($B31-V$5)*'점수 계산기'!$C$21+V$5*'점수 계산기'!$C$22+'점수 계산기'!$C$24,0))</f>
        <v>112</v>
      </c>
      <c r="W31" s="198">
        <f>IF(OR($B31-W$5&gt;76, $B31-W$5=75, $B31-W$5=1, $B31-W$5&lt;0),"",ROUND(($B31-W$5)*'점수 계산기'!$C$21+W$5*'점수 계산기'!$C$22+'점수 계산기'!$C$24,0))</f>
        <v>112</v>
      </c>
      <c r="X31" s="198">
        <f>IF(OR($B31-X$5&gt;76, $B31-X$5=75, $B31-X$5=1, $B31-X$5&lt;0),"",ROUND(($B31-X$5)*'점수 계산기'!$C$21+X$5*'점수 계산기'!$C$22+'점수 계산기'!$C$24,0))</f>
        <v>112</v>
      </c>
      <c r="Y31" s="199" t="str">
        <f>IF(OR($B31-Y$5&gt;76, $B31-Y$5=75, $B31-Y$5=1, $B31-Y$5&lt;0),"",ROUND(($B31-Y$5)*'점수 계산기'!$C$21+Y$5*'점수 계산기'!$C$22+'점수 계산기'!$C$24,0))</f>
        <v/>
      </c>
      <c r="Z31" s="140"/>
      <c r="AA31" s="195">
        <v>76</v>
      </c>
      <c r="AB31" s="195">
        <f t="shared" si="0"/>
        <v>109</v>
      </c>
      <c r="AC31" s="195" cm="1">
        <f t="array" ref="AC31">INDEX($AD$6:$AD$106, AA31, 1)</f>
        <v>67</v>
      </c>
      <c r="AD31" s="195">
        <f t="shared" si="1"/>
        <v>112</v>
      </c>
      <c r="AE31" s="195">
        <v>75</v>
      </c>
      <c r="AF31" s="195">
        <v>25</v>
      </c>
    </row>
    <row r="32" spans="1:32" s="161" customFormat="1" ht="21" customHeight="1">
      <c r="A32" s="153"/>
      <c r="B32" s="214">
        <v>74</v>
      </c>
      <c r="C32" s="198">
        <f>IF(OR($B32-C$5&gt;76, $B32-C$5=75, $B32-C$5=1, $B32-C$5&lt;0),"",ROUND(($B32-C$5)*'점수 계산기'!$C$21+C$5*'점수 계산기'!$C$22+'점수 계산기'!$C$24,0))</f>
        <v>108</v>
      </c>
      <c r="D32" s="198">
        <f>IF(OR($B32-D$5&gt;76, $B32-D$5=75, $B32-D$5=1, $B32-D$5&lt;0),"",ROUND(($B32-D$5)*'점수 계산기'!$C$21+D$5*'점수 계산기'!$C$22+'점수 계산기'!$C$24,0))</f>
        <v>108</v>
      </c>
      <c r="E32" s="198">
        <f>IF(OR($B32-E$5&gt;76, $B32-E$5=75, $B32-E$5=1, $B32-E$5&lt;0),"",ROUND(($B32-E$5)*'점수 계산기'!$C$21+E$5*'점수 계산기'!$C$22+'점수 계산기'!$C$24,0))</f>
        <v>108</v>
      </c>
      <c r="F32" s="198">
        <f>IF(OR($B32-F$5&gt;76, $B32-F$5=75, $B32-F$5=1, $B32-F$5&lt;0),"",ROUND(($B32-F$5)*'점수 계산기'!$C$21+F$5*'점수 계산기'!$C$22+'점수 계산기'!$C$24,0))</f>
        <v>109</v>
      </c>
      <c r="G32" s="198">
        <f>IF(OR($B32-G$5&gt;76, $B32-G$5=75, $B32-G$5=1, $B32-G$5&lt;0),"",ROUND(($B32-G$5)*'점수 계산기'!$C$21+G$5*'점수 계산기'!$C$22+'점수 계산기'!$C$24,0))</f>
        <v>109</v>
      </c>
      <c r="H32" s="198">
        <f>IF(OR($B32-H$5&gt;76, $B32-H$5=75, $B32-H$5=1, $B32-H$5&lt;0),"",ROUND(($B32-H$5)*'점수 계산기'!$C$21+H$5*'점수 계산기'!$C$22+'점수 계산기'!$C$24,0))</f>
        <v>109</v>
      </c>
      <c r="I32" s="198">
        <f>IF(OR($B32-I$5&gt;76, $B32-I$5=75, $B32-I$5=1, $B32-I$5&lt;0),"",ROUND(($B32-I$5)*'점수 계산기'!$C$21+I$5*'점수 계산기'!$C$22+'점수 계산기'!$C$24,0))</f>
        <v>109</v>
      </c>
      <c r="J32" s="198">
        <f>IF(OR($B32-J$5&gt;76, $B32-J$5=75, $B32-J$5=1, $B32-J$5&lt;0),"",ROUND(($B32-J$5)*'점수 계산기'!$C$21+J$5*'점수 계산기'!$C$22+'점수 계산기'!$C$24,0))</f>
        <v>109</v>
      </c>
      <c r="K32" s="198">
        <f>IF(OR($B32-K$5&gt;76, $B32-K$5=75, $B32-K$5=1, $B32-K$5&lt;0),"",ROUND(($B32-K$5)*'점수 계산기'!$C$21+K$5*'점수 계산기'!$C$22+'점수 계산기'!$C$24,0))</f>
        <v>109</v>
      </c>
      <c r="L32" s="198">
        <f>IF(OR($B32-L$5&gt;76, $B32-L$5=75, $B32-L$5=1, $B32-L$5&lt;0),"",ROUND(($B32-L$5)*'점수 계산기'!$C$21+L$5*'점수 계산기'!$C$22+'점수 계산기'!$C$24,0))</f>
        <v>110</v>
      </c>
      <c r="M32" s="198">
        <f>IF(OR($B32-M$5&gt;76, $B32-M$5=75, $B32-M$5=1, $B32-M$5&lt;0),"",ROUND(($B32-M$5)*'점수 계산기'!$C$21+M$5*'점수 계산기'!$C$22+'점수 계산기'!$C$24,0))</f>
        <v>110</v>
      </c>
      <c r="N32" s="198">
        <f>IF(OR($B32-N$5&gt;76, $B32-N$5=75, $B32-N$5=1, $B32-N$5&lt;0),"",ROUND(($B32-N$5)*'점수 계산기'!$C$21+N$5*'점수 계산기'!$C$22+'점수 계산기'!$C$24,0))</f>
        <v>110</v>
      </c>
      <c r="O32" s="198">
        <f>IF(OR($B32-O$5&gt;76, $B32-O$5=75, $B32-O$5=1, $B32-O$5&lt;0),"",ROUND(($B32-O$5)*'점수 계산기'!$C$21+O$5*'점수 계산기'!$C$22+'점수 계산기'!$C$24,0))</f>
        <v>110</v>
      </c>
      <c r="P32" s="198">
        <f>IF(OR($B32-P$5&gt;76, $B32-P$5=75, $B32-P$5=1, $B32-P$5&lt;0),"",ROUND(($B32-P$5)*'점수 계산기'!$C$21+P$5*'점수 계산기'!$C$22+'점수 계산기'!$C$24,0))</f>
        <v>110</v>
      </c>
      <c r="Q32" s="198">
        <f>IF(OR($B32-Q$5&gt;76, $B32-Q$5=75, $B32-Q$5=1, $B32-Q$5&lt;0),"",ROUND(($B32-Q$5)*'점수 계산기'!$C$21+Q$5*'점수 계산기'!$C$22+'점수 계산기'!$C$24,0))</f>
        <v>110</v>
      </c>
      <c r="R32" s="198">
        <f>IF(OR($B32-R$5&gt;76, $B32-R$5=75, $B32-R$5=1, $B32-R$5&lt;0),"",ROUND(($B32-R$5)*'점수 계산기'!$C$21+R$5*'점수 계산기'!$C$22+'점수 계산기'!$C$24,0))</f>
        <v>111</v>
      </c>
      <c r="S32" s="198">
        <f>IF(OR($B32-S$5&gt;76, $B32-S$5=75, $B32-S$5=1, $B32-S$5&lt;0),"",ROUND(($B32-S$5)*'점수 계산기'!$C$21+S$5*'점수 계산기'!$C$22+'점수 계산기'!$C$24,0))</f>
        <v>111</v>
      </c>
      <c r="T32" s="198">
        <f>IF(OR($B32-T$5&gt;76, $B32-T$5=75, $B32-T$5=1, $B32-T$5&lt;0),"",ROUND(($B32-T$5)*'점수 계산기'!$C$21+T$5*'점수 계산기'!$C$22+'점수 계산기'!$C$24,0))</f>
        <v>111</v>
      </c>
      <c r="U32" s="198">
        <f>IF(OR($B32-U$5&gt;76, $B32-U$5=75, $B32-U$5=1, $B32-U$5&lt;0),"",ROUND(($B32-U$5)*'점수 계산기'!$C$21+U$5*'점수 계산기'!$C$22+'점수 계산기'!$C$24,0))</f>
        <v>111</v>
      </c>
      <c r="V32" s="198">
        <f>IF(OR($B32-V$5&gt;76, $B32-V$5=75, $B32-V$5=1, $B32-V$5&lt;0),"",ROUND(($B32-V$5)*'점수 계산기'!$C$21+V$5*'점수 계산기'!$C$22+'점수 계산기'!$C$24,0))</f>
        <v>111</v>
      </c>
      <c r="W32" s="198">
        <f>IF(OR($B32-W$5&gt;76, $B32-W$5=75, $B32-W$5=1, $B32-W$5&lt;0),"",ROUND(($B32-W$5)*'점수 계산기'!$C$21+W$5*'점수 계산기'!$C$22+'점수 계산기'!$C$24,0))</f>
        <v>111</v>
      </c>
      <c r="X32" s="198">
        <f>IF(OR($B32-X$5&gt;76, $B32-X$5=75, $B32-X$5=1, $B32-X$5&lt;0),"",ROUND(($B32-X$5)*'점수 계산기'!$C$21+X$5*'점수 계산기'!$C$22+'점수 계산기'!$C$24,0))</f>
        <v>111</v>
      </c>
      <c r="Y32" s="199">
        <f>IF(OR($B32-Y$5&gt;76, $B32-Y$5=75, $B32-Y$5=1, $B32-Y$5&lt;0),"",ROUND(($B32-Y$5)*'점수 계산기'!$C$21+Y$5*'점수 계산기'!$C$22+'점수 계산기'!$C$24,0))</f>
        <v>112</v>
      </c>
      <c r="Z32" s="140"/>
      <c r="AA32" s="195">
        <v>75</v>
      </c>
      <c r="AB32" s="195">
        <f t="shared" si="0"/>
        <v>108</v>
      </c>
      <c r="AC32" s="195" cm="1">
        <f t="array" ref="AC32">INDEX($AD$6:$AD$106, AA32, 1)</f>
        <v>68</v>
      </c>
      <c r="AD32" s="195">
        <f t="shared" si="1"/>
        <v>112</v>
      </c>
      <c r="AE32" s="195">
        <v>74</v>
      </c>
      <c r="AF32" s="195">
        <v>26</v>
      </c>
    </row>
    <row r="33" spans="1:32" s="161" customFormat="1" ht="21" customHeight="1">
      <c r="A33" s="153"/>
      <c r="B33" s="214">
        <v>73</v>
      </c>
      <c r="C33" s="198">
        <f>IF(OR($B33-C$5&gt;76, $B33-C$5=75, $B33-C$5=1, $B33-C$5&lt;0),"",ROUND(($B33-C$5)*'점수 계산기'!$C$21+C$5*'점수 계산기'!$C$22+'점수 계산기'!$C$24,0))</f>
        <v>107</v>
      </c>
      <c r="D33" s="198">
        <f>IF(OR($B33-D$5&gt;76, $B33-D$5=75, $B33-D$5=1, $B33-D$5&lt;0),"",ROUND(($B33-D$5)*'점수 계산기'!$C$21+D$5*'점수 계산기'!$C$22+'점수 계산기'!$C$24,0))</f>
        <v>107</v>
      </c>
      <c r="E33" s="198">
        <f>IF(OR($B33-E$5&gt;76, $B33-E$5=75, $B33-E$5=1, $B33-E$5&lt;0),"",ROUND(($B33-E$5)*'점수 계산기'!$C$21+E$5*'점수 계산기'!$C$22+'점수 계산기'!$C$24,0))</f>
        <v>108</v>
      </c>
      <c r="F33" s="198">
        <f>IF(OR($B33-F$5&gt;76, $B33-F$5=75, $B33-F$5=1, $B33-F$5&lt;0),"",ROUND(($B33-F$5)*'점수 계산기'!$C$21+F$5*'점수 계산기'!$C$22+'점수 계산기'!$C$24,0))</f>
        <v>108</v>
      </c>
      <c r="G33" s="198">
        <f>IF(OR($B33-G$5&gt;76, $B33-G$5=75, $B33-G$5=1, $B33-G$5&lt;0),"",ROUND(($B33-G$5)*'점수 계산기'!$C$21+G$5*'점수 계산기'!$C$22+'점수 계산기'!$C$24,0))</f>
        <v>108</v>
      </c>
      <c r="H33" s="198">
        <f>IF(OR($B33-H$5&gt;76, $B33-H$5=75, $B33-H$5=1, $B33-H$5&lt;0),"",ROUND(($B33-H$5)*'점수 계산기'!$C$21+H$5*'점수 계산기'!$C$22+'점수 계산기'!$C$24,0))</f>
        <v>108</v>
      </c>
      <c r="I33" s="198">
        <f>IF(OR($B33-I$5&gt;76, $B33-I$5=75, $B33-I$5=1, $B33-I$5&lt;0),"",ROUND(($B33-I$5)*'점수 계산기'!$C$21+I$5*'점수 계산기'!$C$22+'점수 계산기'!$C$24,0))</f>
        <v>108</v>
      </c>
      <c r="J33" s="198">
        <f>IF(OR($B33-J$5&gt;76, $B33-J$5=75, $B33-J$5=1, $B33-J$5&lt;0),"",ROUND(($B33-J$5)*'점수 계산기'!$C$21+J$5*'점수 계산기'!$C$22+'점수 계산기'!$C$24,0))</f>
        <v>108</v>
      </c>
      <c r="K33" s="198">
        <f>IF(OR($B33-K$5&gt;76, $B33-K$5=75, $B33-K$5=1, $B33-K$5&lt;0),"",ROUND(($B33-K$5)*'점수 계산기'!$C$21+K$5*'점수 계산기'!$C$22+'점수 계산기'!$C$24,0))</f>
        <v>108</v>
      </c>
      <c r="L33" s="198">
        <f>IF(OR($B33-L$5&gt;76, $B33-L$5=75, $B33-L$5=1, $B33-L$5&lt;0),"",ROUND(($B33-L$5)*'점수 계산기'!$C$21+L$5*'점수 계산기'!$C$22+'점수 계산기'!$C$24,0))</f>
        <v>109</v>
      </c>
      <c r="M33" s="198">
        <f>IF(OR($B33-M$5&gt;76, $B33-M$5=75, $B33-M$5=1, $B33-M$5&lt;0),"",ROUND(($B33-M$5)*'점수 계산기'!$C$21+M$5*'점수 계산기'!$C$22+'점수 계산기'!$C$24,0))</f>
        <v>109</v>
      </c>
      <c r="N33" s="198">
        <f>IF(OR($B33-N$5&gt;76, $B33-N$5=75, $B33-N$5=1, $B33-N$5&lt;0),"",ROUND(($B33-N$5)*'점수 계산기'!$C$21+N$5*'점수 계산기'!$C$22+'점수 계산기'!$C$24,0))</f>
        <v>109</v>
      </c>
      <c r="O33" s="198">
        <f>IF(OR($B33-O$5&gt;76, $B33-O$5=75, $B33-O$5=1, $B33-O$5&lt;0),"",ROUND(($B33-O$5)*'점수 계산기'!$C$21+O$5*'점수 계산기'!$C$22+'점수 계산기'!$C$24,0))</f>
        <v>109</v>
      </c>
      <c r="P33" s="198">
        <f>IF(OR($B33-P$5&gt;76, $B33-P$5=75, $B33-P$5=1, $B33-P$5&lt;0),"",ROUND(($B33-P$5)*'점수 계산기'!$C$21+P$5*'점수 계산기'!$C$22+'점수 계산기'!$C$24,0))</f>
        <v>109</v>
      </c>
      <c r="Q33" s="198">
        <f>IF(OR($B33-Q$5&gt;76, $B33-Q$5=75, $B33-Q$5=1, $B33-Q$5&lt;0),"",ROUND(($B33-Q$5)*'점수 계산기'!$C$21+Q$5*'점수 계산기'!$C$22+'점수 계산기'!$C$24,0))</f>
        <v>109</v>
      </c>
      <c r="R33" s="198">
        <f>IF(OR($B33-R$5&gt;76, $B33-R$5=75, $B33-R$5=1, $B33-R$5&lt;0),"",ROUND(($B33-R$5)*'점수 계산기'!$C$21+R$5*'점수 계산기'!$C$22+'점수 계산기'!$C$24,0))</f>
        <v>110</v>
      </c>
      <c r="S33" s="198">
        <f>IF(OR($B33-S$5&gt;76, $B33-S$5=75, $B33-S$5=1, $B33-S$5&lt;0),"",ROUND(($B33-S$5)*'점수 계산기'!$C$21+S$5*'점수 계산기'!$C$22+'점수 계산기'!$C$24,0))</f>
        <v>110</v>
      </c>
      <c r="T33" s="198">
        <f>IF(OR($B33-T$5&gt;76, $B33-T$5=75, $B33-T$5=1, $B33-T$5&lt;0),"",ROUND(($B33-T$5)*'점수 계산기'!$C$21+T$5*'점수 계산기'!$C$22+'점수 계산기'!$C$24,0))</f>
        <v>110</v>
      </c>
      <c r="U33" s="198">
        <f>IF(OR($B33-U$5&gt;76, $B33-U$5=75, $B33-U$5=1, $B33-U$5&lt;0),"",ROUND(($B33-U$5)*'점수 계산기'!$C$21+U$5*'점수 계산기'!$C$22+'점수 계산기'!$C$24,0))</f>
        <v>110</v>
      </c>
      <c r="V33" s="198">
        <f>IF(OR($B33-V$5&gt;76, $B33-V$5=75, $B33-V$5=1, $B33-V$5&lt;0),"",ROUND(($B33-V$5)*'점수 계산기'!$C$21+V$5*'점수 계산기'!$C$22+'점수 계산기'!$C$24,0))</f>
        <v>110</v>
      </c>
      <c r="W33" s="198">
        <f>IF(OR($B33-W$5&gt;76, $B33-W$5=75, $B33-W$5=1, $B33-W$5&lt;0),"",ROUND(($B33-W$5)*'점수 계산기'!$C$21+W$5*'점수 계산기'!$C$22+'점수 계산기'!$C$24,0))</f>
        <v>110</v>
      </c>
      <c r="X33" s="198">
        <f>IF(OR($B33-X$5&gt;76, $B33-X$5=75, $B33-X$5=1, $B33-X$5&lt;0),"",ROUND(($B33-X$5)*'점수 계산기'!$C$21+X$5*'점수 계산기'!$C$22+'점수 계산기'!$C$24,0))</f>
        <v>111</v>
      </c>
      <c r="Y33" s="199">
        <f>IF(OR($B33-Y$5&gt;76, $B33-Y$5=75, $B33-Y$5=1, $B33-Y$5&lt;0),"",ROUND(($B33-Y$5)*'점수 계산기'!$C$21+Y$5*'점수 계산기'!$C$22+'점수 계산기'!$C$24,0))</f>
        <v>111</v>
      </c>
      <c r="Z33" s="140"/>
      <c r="AA33" s="195">
        <v>74</v>
      </c>
      <c r="AB33" s="195">
        <f t="shared" si="0"/>
        <v>107</v>
      </c>
      <c r="AC33" s="195" cm="1">
        <f t="array" ref="AC33">INDEX($AD$6:$AD$106, AA33, 1)</f>
        <v>69</v>
      </c>
      <c r="AD33" s="195">
        <f t="shared" si="1"/>
        <v>111</v>
      </c>
      <c r="AE33" s="195">
        <v>73</v>
      </c>
      <c r="AF33" s="195">
        <v>27</v>
      </c>
    </row>
    <row r="34" spans="1:32" s="161" customFormat="1" ht="21" customHeight="1">
      <c r="A34" s="153"/>
      <c r="B34" s="215">
        <v>72</v>
      </c>
      <c r="C34" s="201">
        <f>IF(OR($B34-C$5&gt;76, $B34-C$5=75, $B34-C$5=1, $B34-C$5&lt;0),"",ROUND(($B34-C$5)*'점수 계산기'!$C$21+C$5*'점수 계산기'!$C$22+'점수 계산기'!$C$24,0))</f>
        <v>106</v>
      </c>
      <c r="D34" s="201">
        <f>IF(OR($B34-D$5&gt;76, $B34-D$5=75, $B34-D$5=1, $B34-D$5&lt;0),"",ROUND(($B34-D$5)*'점수 계산기'!$C$21+D$5*'점수 계산기'!$C$22+'점수 계산기'!$C$24,0))</f>
        <v>106</v>
      </c>
      <c r="E34" s="201">
        <f>IF(OR($B34-E$5&gt;76, $B34-E$5=75, $B34-E$5=1, $B34-E$5&lt;0),"",ROUND(($B34-E$5)*'점수 계산기'!$C$21+E$5*'점수 계산기'!$C$22+'점수 계산기'!$C$24,0))</f>
        <v>107</v>
      </c>
      <c r="F34" s="201">
        <f>IF(OR($B34-F$5&gt;76, $B34-F$5=75, $B34-F$5=1, $B34-F$5&lt;0),"",ROUND(($B34-F$5)*'점수 계산기'!$C$21+F$5*'점수 계산기'!$C$22+'점수 계산기'!$C$24,0))</f>
        <v>107</v>
      </c>
      <c r="G34" s="201">
        <f>IF(OR($B34-G$5&gt;76, $B34-G$5=75, $B34-G$5=1, $B34-G$5&lt;0),"",ROUND(($B34-G$5)*'점수 계산기'!$C$21+G$5*'점수 계산기'!$C$22+'점수 계산기'!$C$24,0))</f>
        <v>107</v>
      </c>
      <c r="H34" s="201">
        <f>IF(OR($B34-H$5&gt;76, $B34-H$5=75, $B34-H$5=1, $B34-H$5&lt;0),"",ROUND(($B34-H$5)*'점수 계산기'!$C$21+H$5*'점수 계산기'!$C$22+'점수 계산기'!$C$24,0))</f>
        <v>107</v>
      </c>
      <c r="I34" s="201">
        <f>IF(OR($B34-I$5&gt;76, $B34-I$5=75, $B34-I$5=1, $B34-I$5&lt;0),"",ROUND(($B34-I$5)*'점수 계산기'!$C$21+I$5*'점수 계산기'!$C$22+'점수 계산기'!$C$24,0))</f>
        <v>107</v>
      </c>
      <c r="J34" s="201">
        <f>IF(OR($B34-J$5&gt;76, $B34-J$5=75, $B34-J$5=1, $B34-J$5&lt;0),"",ROUND(($B34-J$5)*'점수 계산기'!$C$21+J$5*'점수 계산기'!$C$22+'점수 계산기'!$C$24,0))</f>
        <v>107</v>
      </c>
      <c r="K34" s="201">
        <f>IF(OR($B34-K$5&gt;76, $B34-K$5=75, $B34-K$5=1, $B34-K$5&lt;0),"",ROUND(($B34-K$5)*'점수 계산기'!$C$21+K$5*'점수 계산기'!$C$22+'점수 계산기'!$C$24,0))</f>
        <v>108</v>
      </c>
      <c r="L34" s="201">
        <f>IF(OR($B34-L$5&gt;76, $B34-L$5=75, $B34-L$5=1, $B34-L$5&lt;0),"",ROUND(($B34-L$5)*'점수 계산기'!$C$21+L$5*'점수 계산기'!$C$22+'점수 계산기'!$C$24,0))</f>
        <v>108</v>
      </c>
      <c r="M34" s="201">
        <f>IF(OR($B34-M$5&gt;76, $B34-M$5=75, $B34-M$5=1, $B34-M$5&lt;0),"",ROUND(($B34-M$5)*'점수 계산기'!$C$21+M$5*'점수 계산기'!$C$22+'점수 계산기'!$C$24,0))</f>
        <v>108</v>
      </c>
      <c r="N34" s="201">
        <f>IF(OR($B34-N$5&gt;76, $B34-N$5=75, $B34-N$5=1, $B34-N$5&lt;0),"",ROUND(($B34-N$5)*'점수 계산기'!$C$21+N$5*'점수 계산기'!$C$22+'점수 계산기'!$C$24,0))</f>
        <v>108</v>
      </c>
      <c r="O34" s="201">
        <f>IF(OR($B34-O$5&gt;76, $B34-O$5=75, $B34-O$5=1, $B34-O$5&lt;0),"",ROUND(($B34-O$5)*'점수 계산기'!$C$21+O$5*'점수 계산기'!$C$22+'점수 계산기'!$C$24,0))</f>
        <v>108</v>
      </c>
      <c r="P34" s="201">
        <f>IF(OR($B34-P$5&gt;76, $B34-P$5=75, $B34-P$5=1, $B34-P$5&lt;0),"",ROUND(($B34-P$5)*'점수 계산기'!$C$21+P$5*'점수 계산기'!$C$22+'점수 계산기'!$C$24,0))</f>
        <v>108</v>
      </c>
      <c r="Q34" s="201">
        <f>IF(OR($B34-Q$5&gt;76, $B34-Q$5=75, $B34-Q$5=1, $B34-Q$5&lt;0),"",ROUND(($B34-Q$5)*'점수 계산기'!$C$21+Q$5*'점수 계산기'!$C$22+'점수 계산기'!$C$24,0))</f>
        <v>109</v>
      </c>
      <c r="R34" s="201">
        <f>IF(OR($B34-R$5&gt;76, $B34-R$5=75, $B34-R$5=1, $B34-R$5&lt;0),"",ROUND(($B34-R$5)*'점수 계산기'!$C$21+R$5*'점수 계산기'!$C$22+'점수 계산기'!$C$24,0))</f>
        <v>109</v>
      </c>
      <c r="S34" s="201">
        <f>IF(OR($B34-S$5&gt;76, $B34-S$5=75, $B34-S$5=1, $B34-S$5&lt;0),"",ROUND(($B34-S$5)*'점수 계산기'!$C$21+S$5*'점수 계산기'!$C$22+'점수 계산기'!$C$24,0))</f>
        <v>109</v>
      </c>
      <c r="T34" s="201">
        <f>IF(OR($B34-T$5&gt;76, $B34-T$5=75, $B34-T$5=1, $B34-T$5&lt;0),"",ROUND(($B34-T$5)*'점수 계산기'!$C$21+T$5*'점수 계산기'!$C$22+'점수 계산기'!$C$24,0))</f>
        <v>109</v>
      </c>
      <c r="U34" s="201">
        <f>IF(OR($B34-U$5&gt;76, $B34-U$5=75, $B34-U$5=1, $B34-U$5&lt;0),"",ROUND(($B34-U$5)*'점수 계산기'!$C$21+U$5*'점수 계산기'!$C$22+'점수 계산기'!$C$24,0))</f>
        <v>109</v>
      </c>
      <c r="V34" s="201">
        <f>IF(OR($B34-V$5&gt;76, $B34-V$5=75, $B34-V$5=1, $B34-V$5&lt;0),"",ROUND(($B34-V$5)*'점수 계산기'!$C$21+V$5*'점수 계산기'!$C$22+'점수 계산기'!$C$24,0))</f>
        <v>109</v>
      </c>
      <c r="W34" s="201">
        <f>IF(OR($B34-W$5&gt;76, $B34-W$5=75, $B34-W$5=1, $B34-W$5&lt;0),"",ROUND(($B34-W$5)*'점수 계산기'!$C$21+W$5*'점수 계산기'!$C$22+'점수 계산기'!$C$24,0))</f>
        <v>109</v>
      </c>
      <c r="X34" s="201">
        <f>IF(OR($B34-X$5&gt;76, $B34-X$5=75, $B34-X$5=1, $B34-X$5&lt;0),"",ROUND(($B34-X$5)*'점수 계산기'!$C$21+X$5*'점수 계산기'!$C$22+'점수 계산기'!$C$24,0))</f>
        <v>110</v>
      </c>
      <c r="Y34" s="202">
        <f>IF(OR($B34-Y$5&gt;76, $B34-Y$5=75, $B34-Y$5=1, $B34-Y$5&lt;0),"",ROUND(($B34-Y$5)*'점수 계산기'!$C$21+Y$5*'점수 계산기'!$C$22+'점수 계산기'!$C$24,0))</f>
        <v>110</v>
      </c>
      <c r="Z34" s="140"/>
      <c r="AA34" s="195">
        <v>73</v>
      </c>
      <c r="AB34" s="195">
        <f t="shared" si="0"/>
        <v>106</v>
      </c>
      <c r="AC34" s="195" cm="1">
        <f t="array" ref="AC34">INDEX($AD$6:$AD$106, AA34, 1)</f>
        <v>70</v>
      </c>
      <c r="AD34" s="195">
        <f t="shared" si="1"/>
        <v>110</v>
      </c>
      <c r="AE34" s="195">
        <v>72</v>
      </c>
      <c r="AF34" s="195">
        <v>28</v>
      </c>
    </row>
    <row r="35" spans="1:32" s="161" customFormat="1" ht="21" customHeight="1">
      <c r="A35" s="153"/>
      <c r="B35" s="215">
        <v>71</v>
      </c>
      <c r="C35" s="201">
        <f>IF(OR($B35-C$5&gt;76, $B35-C$5=75, $B35-C$5=1, $B35-C$5&lt;0),"",ROUND(($B35-C$5)*'점수 계산기'!$C$21+C$5*'점수 계산기'!$C$22+'점수 계산기'!$C$24,0))</f>
        <v>105</v>
      </c>
      <c r="D35" s="201">
        <f>IF(OR($B35-D$5&gt;76, $B35-D$5=75, $B35-D$5=1, $B35-D$5&lt;0),"",ROUND(($B35-D$5)*'점수 계산기'!$C$21+D$5*'점수 계산기'!$C$22+'점수 계산기'!$C$24,0))</f>
        <v>106</v>
      </c>
      <c r="E35" s="201">
        <f>IF(OR($B35-E$5&gt;76, $B35-E$5=75, $B35-E$5=1, $B35-E$5&lt;0),"",ROUND(($B35-E$5)*'점수 계산기'!$C$21+E$5*'점수 계산기'!$C$22+'점수 계산기'!$C$24,0))</f>
        <v>106</v>
      </c>
      <c r="F35" s="201">
        <f>IF(OR($B35-F$5&gt;76, $B35-F$5=75, $B35-F$5=1, $B35-F$5&lt;0),"",ROUND(($B35-F$5)*'점수 계산기'!$C$21+F$5*'점수 계산기'!$C$22+'점수 계산기'!$C$24,0))</f>
        <v>106</v>
      </c>
      <c r="G35" s="201">
        <f>IF(OR($B35-G$5&gt;76, $B35-G$5=75, $B35-G$5=1, $B35-G$5&lt;0),"",ROUND(($B35-G$5)*'점수 계산기'!$C$21+G$5*'점수 계산기'!$C$22+'점수 계산기'!$C$24,0))</f>
        <v>106</v>
      </c>
      <c r="H35" s="201">
        <f>IF(OR($B35-H$5&gt;76, $B35-H$5=75, $B35-H$5=1, $B35-H$5&lt;0),"",ROUND(($B35-H$5)*'점수 계산기'!$C$21+H$5*'점수 계산기'!$C$22+'점수 계산기'!$C$24,0))</f>
        <v>106</v>
      </c>
      <c r="I35" s="201">
        <f>IF(OR($B35-I$5&gt;76, $B35-I$5=75, $B35-I$5=1, $B35-I$5&lt;0),"",ROUND(($B35-I$5)*'점수 계산기'!$C$21+I$5*'점수 계산기'!$C$22+'점수 계산기'!$C$24,0))</f>
        <v>106</v>
      </c>
      <c r="J35" s="201">
        <f>IF(OR($B35-J$5&gt;76, $B35-J$5=75, $B35-J$5=1, $B35-J$5&lt;0),"",ROUND(($B35-J$5)*'점수 계산기'!$C$21+J$5*'점수 계산기'!$C$22+'점수 계산기'!$C$24,0))</f>
        <v>106</v>
      </c>
      <c r="K35" s="201">
        <f>IF(OR($B35-K$5&gt;76, $B35-K$5=75, $B35-K$5=1, $B35-K$5&lt;0),"",ROUND(($B35-K$5)*'점수 계산기'!$C$21+K$5*'점수 계산기'!$C$22+'점수 계산기'!$C$24,0))</f>
        <v>107</v>
      </c>
      <c r="L35" s="201">
        <f>IF(OR($B35-L$5&gt;76, $B35-L$5=75, $B35-L$5=1, $B35-L$5&lt;0),"",ROUND(($B35-L$5)*'점수 계산기'!$C$21+L$5*'점수 계산기'!$C$22+'점수 계산기'!$C$24,0))</f>
        <v>107</v>
      </c>
      <c r="M35" s="201">
        <f>IF(OR($B35-M$5&gt;76, $B35-M$5=75, $B35-M$5=1, $B35-M$5&lt;0),"",ROUND(($B35-M$5)*'점수 계산기'!$C$21+M$5*'점수 계산기'!$C$22+'점수 계산기'!$C$24,0))</f>
        <v>107</v>
      </c>
      <c r="N35" s="201">
        <f>IF(OR($B35-N$5&gt;76, $B35-N$5=75, $B35-N$5=1, $B35-N$5&lt;0),"",ROUND(($B35-N$5)*'점수 계산기'!$C$21+N$5*'점수 계산기'!$C$22+'점수 계산기'!$C$24,0))</f>
        <v>107</v>
      </c>
      <c r="O35" s="201">
        <f>IF(OR($B35-O$5&gt;76, $B35-O$5=75, $B35-O$5=1, $B35-O$5&lt;0),"",ROUND(($B35-O$5)*'점수 계산기'!$C$21+O$5*'점수 계산기'!$C$22+'점수 계산기'!$C$24,0))</f>
        <v>107</v>
      </c>
      <c r="P35" s="201">
        <f>IF(OR($B35-P$5&gt;76, $B35-P$5=75, $B35-P$5=1, $B35-P$5&lt;0),"",ROUND(($B35-P$5)*'점수 계산기'!$C$21+P$5*'점수 계산기'!$C$22+'점수 계산기'!$C$24,0))</f>
        <v>107</v>
      </c>
      <c r="Q35" s="201">
        <f>IF(OR($B35-Q$5&gt;76, $B35-Q$5=75, $B35-Q$5=1, $B35-Q$5&lt;0),"",ROUND(($B35-Q$5)*'점수 계산기'!$C$21+Q$5*'점수 계산기'!$C$22+'점수 계산기'!$C$24,0))</f>
        <v>108</v>
      </c>
      <c r="R35" s="201">
        <f>IF(OR($B35-R$5&gt;76, $B35-R$5=75, $B35-R$5=1, $B35-R$5&lt;0),"",ROUND(($B35-R$5)*'점수 계산기'!$C$21+R$5*'점수 계산기'!$C$22+'점수 계산기'!$C$24,0))</f>
        <v>108</v>
      </c>
      <c r="S35" s="201">
        <f>IF(OR($B35-S$5&gt;76, $B35-S$5=75, $B35-S$5=1, $B35-S$5&lt;0),"",ROUND(($B35-S$5)*'점수 계산기'!$C$21+S$5*'점수 계산기'!$C$22+'점수 계산기'!$C$24,0))</f>
        <v>108</v>
      </c>
      <c r="T35" s="201">
        <f>IF(OR($B35-T$5&gt;76, $B35-T$5=75, $B35-T$5=1, $B35-T$5&lt;0),"",ROUND(($B35-T$5)*'점수 계산기'!$C$21+T$5*'점수 계산기'!$C$22+'점수 계산기'!$C$24,0))</f>
        <v>108</v>
      </c>
      <c r="U35" s="201">
        <f>IF(OR($B35-U$5&gt;76, $B35-U$5=75, $B35-U$5=1, $B35-U$5&lt;0),"",ROUND(($B35-U$5)*'점수 계산기'!$C$21+U$5*'점수 계산기'!$C$22+'점수 계산기'!$C$24,0))</f>
        <v>108</v>
      </c>
      <c r="V35" s="201">
        <f>IF(OR($B35-V$5&gt;76, $B35-V$5=75, $B35-V$5=1, $B35-V$5&lt;0),"",ROUND(($B35-V$5)*'점수 계산기'!$C$21+V$5*'점수 계산기'!$C$22+'점수 계산기'!$C$24,0))</f>
        <v>108</v>
      </c>
      <c r="W35" s="201">
        <f>IF(OR($B35-W$5&gt;76, $B35-W$5=75, $B35-W$5=1, $B35-W$5&lt;0),"",ROUND(($B35-W$5)*'점수 계산기'!$C$21+W$5*'점수 계산기'!$C$22+'점수 계산기'!$C$24,0))</f>
        <v>109</v>
      </c>
      <c r="X35" s="201">
        <f>IF(OR($B35-X$5&gt;76, $B35-X$5=75, $B35-X$5=1, $B35-X$5&lt;0),"",ROUND(($B35-X$5)*'점수 계산기'!$C$21+X$5*'점수 계산기'!$C$22+'점수 계산기'!$C$24,0))</f>
        <v>109</v>
      </c>
      <c r="Y35" s="202">
        <f>IF(OR($B35-Y$5&gt;76, $B35-Y$5=75, $B35-Y$5=1, $B35-Y$5&lt;0),"",ROUND(($B35-Y$5)*'점수 계산기'!$C$21+Y$5*'점수 계산기'!$C$22+'점수 계산기'!$C$24,0))</f>
        <v>109</v>
      </c>
      <c r="Z35" s="140"/>
      <c r="AA35" s="195">
        <v>72</v>
      </c>
      <c r="AB35" s="195">
        <f t="shared" si="0"/>
        <v>105</v>
      </c>
      <c r="AC35" s="195" cm="1">
        <f t="array" ref="AC35">INDEX($AD$6:$AD$106, AA35, 1)</f>
        <v>70</v>
      </c>
      <c r="AD35" s="195">
        <f t="shared" si="1"/>
        <v>109</v>
      </c>
      <c r="AE35" s="195">
        <v>71</v>
      </c>
      <c r="AF35" s="195">
        <v>29</v>
      </c>
    </row>
    <row r="36" spans="1:32" s="161" customFormat="1" ht="21" customHeight="1">
      <c r="A36" s="153"/>
      <c r="B36" s="215">
        <v>70</v>
      </c>
      <c r="C36" s="201">
        <f>IF(OR($B36-C$5&gt;76, $B36-C$5=75, $B36-C$5=1, $B36-C$5&lt;0),"",ROUND(($B36-C$5)*'점수 계산기'!$C$21+C$5*'점수 계산기'!$C$22+'점수 계산기'!$C$24,0))</f>
        <v>104</v>
      </c>
      <c r="D36" s="201">
        <f>IF(OR($B36-D$5&gt;76, $B36-D$5=75, $B36-D$5=1, $B36-D$5&lt;0),"",ROUND(($B36-D$5)*'점수 계산기'!$C$21+D$5*'점수 계산기'!$C$22+'점수 계산기'!$C$24,0))</f>
        <v>105</v>
      </c>
      <c r="E36" s="201">
        <f>IF(OR($B36-E$5&gt;76, $B36-E$5=75, $B36-E$5=1, $B36-E$5&lt;0),"",ROUND(($B36-E$5)*'점수 계산기'!$C$21+E$5*'점수 계산기'!$C$22+'점수 계산기'!$C$24,0))</f>
        <v>105</v>
      </c>
      <c r="F36" s="201">
        <f>IF(OR($B36-F$5&gt;76, $B36-F$5=75, $B36-F$5=1, $B36-F$5&lt;0),"",ROUND(($B36-F$5)*'점수 계산기'!$C$21+F$5*'점수 계산기'!$C$22+'점수 계산기'!$C$24,0))</f>
        <v>105</v>
      </c>
      <c r="G36" s="201">
        <f>IF(OR($B36-G$5&gt;76, $B36-G$5=75, $B36-G$5=1, $B36-G$5&lt;0),"",ROUND(($B36-G$5)*'점수 계산기'!$C$21+G$5*'점수 계산기'!$C$22+'점수 계산기'!$C$24,0))</f>
        <v>105</v>
      </c>
      <c r="H36" s="201">
        <f>IF(OR($B36-H$5&gt;76, $B36-H$5=75, $B36-H$5=1, $B36-H$5&lt;0),"",ROUND(($B36-H$5)*'점수 계산기'!$C$21+H$5*'점수 계산기'!$C$22+'점수 계산기'!$C$24,0))</f>
        <v>105</v>
      </c>
      <c r="I36" s="201">
        <f>IF(OR($B36-I$5&gt;76, $B36-I$5=75, $B36-I$5=1, $B36-I$5&lt;0),"",ROUND(($B36-I$5)*'점수 계산기'!$C$21+I$5*'점수 계산기'!$C$22+'점수 계산기'!$C$24,0))</f>
        <v>105</v>
      </c>
      <c r="J36" s="201">
        <f>IF(OR($B36-J$5&gt;76, $B36-J$5=75, $B36-J$5=1, $B36-J$5&lt;0),"",ROUND(($B36-J$5)*'점수 계산기'!$C$21+J$5*'점수 계산기'!$C$22+'점수 계산기'!$C$24,0))</f>
        <v>106</v>
      </c>
      <c r="K36" s="201">
        <f>IF(OR($B36-K$5&gt;76, $B36-K$5=75, $B36-K$5=1, $B36-K$5&lt;0),"",ROUND(($B36-K$5)*'점수 계산기'!$C$21+K$5*'점수 계산기'!$C$22+'점수 계산기'!$C$24,0))</f>
        <v>106</v>
      </c>
      <c r="L36" s="201">
        <f>IF(OR($B36-L$5&gt;76, $B36-L$5=75, $B36-L$5=1, $B36-L$5&lt;0),"",ROUND(($B36-L$5)*'점수 계산기'!$C$21+L$5*'점수 계산기'!$C$22+'점수 계산기'!$C$24,0))</f>
        <v>106</v>
      </c>
      <c r="M36" s="201">
        <f>IF(OR($B36-M$5&gt;76, $B36-M$5=75, $B36-M$5=1, $B36-M$5&lt;0),"",ROUND(($B36-M$5)*'점수 계산기'!$C$21+M$5*'점수 계산기'!$C$22+'점수 계산기'!$C$24,0))</f>
        <v>106</v>
      </c>
      <c r="N36" s="201">
        <f>IF(OR($B36-N$5&gt;76, $B36-N$5=75, $B36-N$5=1, $B36-N$5&lt;0),"",ROUND(($B36-N$5)*'점수 계산기'!$C$21+N$5*'점수 계산기'!$C$22+'점수 계산기'!$C$24,0))</f>
        <v>106</v>
      </c>
      <c r="O36" s="201">
        <f>IF(OR($B36-O$5&gt;76, $B36-O$5=75, $B36-O$5=1, $B36-O$5&lt;0),"",ROUND(($B36-O$5)*'점수 계산기'!$C$21+O$5*'점수 계산기'!$C$22+'점수 계산기'!$C$24,0))</f>
        <v>106</v>
      </c>
      <c r="P36" s="201">
        <f>IF(OR($B36-P$5&gt;76, $B36-P$5=75, $B36-P$5=1, $B36-P$5&lt;0),"",ROUND(($B36-P$5)*'점수 계산기'!$C$21+P$5*'점수 계산기'!$C$22+'점수 계산기'!$C$24,0))</f>
        <v>107</v>
      </c>
      <c r="Q36" s="201">
        <f>IF(OR($B36-Q$5&gt;76, $B36-Q$5=75, $B36-Q$5=1, $B36-Q$5&lt;0),"",ROUND(($B36-Q$5)*'점수 계산기'!$C$21+Q$5*'점수 계산기'!$C$22+'점수 계산기'!$C$24,0))</f>
        <v>107</v>
      </c>
      <c r="R36" s="201">
        <f>IF(OR($B36-R$5&gt;76, $B36-R$5=75, $B36-R$5=1, $B36-R$5&lt;0),"",ROUND(($B36-R$5)*'점수 계산기'!$C$21+R$5*'점수 계산기'!$C$22+'점수 계산기'!$C$24,0))</f>
        <v>107</v>
      </c>
      <c r="S36" s="201">
        <f>IF(OR($B36-S$5&gt;76, $B36-S$5=75, $B36-S$5=1, $B36-S$5&lt;0),"",ROUND(($B36-S$5)*'점수 계산기'!$C$21+S$5*'점수 계산기'!$C$22+'점수 계산기'!$C$24,0))</f>
        <v>107</v>
      </c>
      <c r="T36" s="201">
        <f>IF(OR($B36-T$5&gt;76, $B36-T$5=75, $B36-T$5=1, $B36-T$5&lt;0),"",ROUND(($B36-T$5)*'점수 계산기'!$C$21+T$5*'점수 계산기'!$C$22+'점수 계산기'!$C$24,0))</f>
        <v>107</v>
      </c>
      <c r="U36" s="201">
        <f>IF(OR($B36-U$5&gt;76, $B36-U$5=75, $B36-U$5=1, $B36-U$5&lt;0),"",ROUND(($B36-U$5)*'점수 계산기'!$C$21+U$5*'점수 계산기'!$C$22+'점수 계산기'!$C$24,0))</f>
        <v>107</v>
      </c>
      <c r="V36" s="201">
        <f>IF(OR($B36-V$5&gt;76, $B36-V$5=75, $B36-V$5=1, $B36-V$5&lt;0),"",ROUND(($B36-V$5)*'점수 계산기'!$C$21+V$5*'점수 계산기'!$C$22+'점수 계산기'!$C$24,0))</f>
        <v>107</v>
      </c>
      <c r="W36" s="201">
        <f>IF(OR($B36-W$5&gt;76, $B36-W$5=75, $B36-W$5=1, $B36-W$5&lt;0),"",ROUND(($B36-W$5)*'점수 계산기'!$C$21+W$5*'점수 계산기'!$C$22+'점수 계산기'!$C$24,0))</f>
        <v>108</v>
      </c>
      <c r="X36" s="201">
        <f>IF(OR($B36-X$5&gt;76, $B36-X$5=75, $B36-X$5=1, $B36-X$5&lt;0),"",ROUND(($B36-X$5)*'점수 계산기'!$C$21+X$5*'점수 계산기'!$C$22+'점수 계산기'!$C$24,0))</f>
        <v>108</v>
      </c>
      <c r="Y36" s="202">
        <f>IF(OR($B36-Y$5&gt;76, $B36-Y$5=75, $B36-Y$5=1, $B36-Y$5&lt;0),"",ROUND(($B36-Y$5)*'점수 계산기'!$C$21+Y$5*'점수 계산기'!$C$22+'점수 계산기'!$C$24,0))</f>
        <v>108</v>
      </c>
      <c r="Z36" s="140"/>
      <c r="AA36" s="195">
        <v>71</v>
      </c>
      <c r="AB36" s="195">
        <f t="shared" si="0"/>
        <v>104</v>
      </c>
      <c r="AC36" s="195" cm="1">
        <f t="array" ref="AC36">INDEX($AD$6:$AD$106, AA36, 1)</f>
        <v>71</v>
      </c>
      <c r="AD36" s="195">
        <f t="shared" si="1"/>
        <v>108</v>
      </c>
      <c r="AE36" s="195">
        <v>70</v>
      </c>
      <c r="AF36" s="195">
        <v>30</v>
      </c>
    </row>
    <row r="37" spans="1:32" s="161" customFormat="1" ht="21" customHeight="1">
      <c r="A37" s="153"/>
      <c r="B37" s="215">
        <v>69</v>
      </c>
      <c r="C37" s="495">
        <f>IF(OR($B37-C$5&gt;76, $B37-C$5=75, $B37-C$5=1, $B37-C$5&lt;0),"",ROUND(($B37-C$5)*'점수 계산기'!$C$21+C$5*'점수 계산기'!$C$22+'점수 계산기'!$C$24,0))</f>
        <v>103</v>
      </c>
      <c r="D37" s="201">
        <f>IF(OR($B37-D$5&gt;76, $B37-D$5=75, $B37-D$5=1, $B37-D$5&lt;0),"",ROUND(($B37-D$5)*'점수 계산기'!$C$21+D$5*'점수 계산기'!$C$22+'점수 계산기'!$C$24,0))</f>
        <v>104</v>
      </c>
      <c r="E37" s="201">
        <f>IF(OR($B37-E$5&gt;76, $B37-E$5=75, $B37-E$5=1, $B37-E$5&lt;0),"",ROUND(($B37-E$5)*'점수 계산기'!$C$21+E$5*'점수 계산기'!$C$22+'점수 계산기'!$C$24,0))</f>
        <v>104</v>
      </c>
      <c r="F37" s="201">
        <f>IF(OR($B37-F$5&gt;76, $B37-F$5=75, $B37-F$5=1, $B37-F$5&lt;0),"",ROUND(($B37-F$5)*'점수 계산기'!$C$21+F$5*'점수 계산기'!$C$22+'점수 계산기'!$C$24,0))</f>
        <v>104</v>
      </c>
      <c r="G37" s="201">
        <f>IF(OR($B37-G$5&gt;76, $B37-G$5=75, $B37-G$5=1, $B37-G$5&lt;0),"",ROUND(($B37-G$5)*'점수 계산기'!$C$21+G$5*'점수 계산기'!$C$22+'점수 계산기'!$C$24,0))</f>
        <v>104</v>
      </c>
      <c r="H37" s="201">
        <f>IF(OR($B37-H$5&gt;76, $B37-H$5=75, $B37-H$5=1, $B37-H$5&lt;0),"",ROUND(($B37-H$5)*'점수 계산기'!$C$21+H$5*'점수 계산기'!$C$22+'점수 계산기'!$C$24,0))</f>
        <v>104</v>
      </c>
      <c r="I37" s="201">
        <f>IF(OR($B37-I$5&gt;76, $B37-I$5=75, $B37-I$5=1, $B37-I$5&lt;0),"",ROUND(($B37-I$5)*'점수 계산기'!$C$21+I$5*'점수 계산기'!$C$22+'점수 계산기'!$C$24,0))</f>
        <v>105</v>
      </c>
      <c r="J37" s="201">
        <f>IF(OR($B37-J$5&gt;76, $B37-J$5=75, $B37-J$5=1, $B37-J$5&lt;0),"",ROUND(($B37-J$5)*'점수 계산기'!$C$21+J$5*'점수 계산기'!$C$22+'점수 계산기'!$C$24,0))</f>
        <v>105</v>
      </c>
      <c r="K37" s="201">
        <f>IF(OR($B37-K$5&gt;76, $B37-K$5=75, $B37-K$5=1, $B37-K$5&lt;0),"",ROUND(($B37-K$5)*'점수 계산기'!$C$21+K$5*'점수 계산기'!$C$22+'점수 계산기'!$C$24,0))</f>
        <v>105</v>
      </c>
      <c r="L37" s="201">
        <f>IF(OR($B37-L$5&gt;76, $B37-L$5=75, $B37-L$5=1, $B37-L$5&lt;0),"",ROUND(($B37-L$5)*'점수 계산기'!$C$21+L$5*'점수 계산기'!$C$22+'점수 계산기'!$C$24,0))</f>
        <v>105</v>
      </c>
      <c r="M37" s="201">
        <f>IF(OR($B37-M$5&gt;76, $B37-M$5=75, $B37-M$5=1, $B37-M$5&lt;0),"",ROUND(($B37-M$5)*'점수 계산기'!$C$21+M$5*'점수 계산기'!$C$22+'점수 계산기'!$C$24,0))</f>
        <v>105</v>
      </c>
      <c r="N37" s="201">
        <f>IF(OR($B37-N$5&gt;76, $B37-N$5=75, $B37-N$5=1, $B37-N$5&lt;0),"",ROUND(($B37-N$5)*'점수 계산기'!$C$21+N$5*'점수 계산기'!$C$22+'점수 계산기'!$C$24,0))</f>
        <v>105</v>
      </c>
      <c r="O37" s="201">
        <f>IF(OR($B37-O$5&gt;76, $B37-O$5=75, $B37-O$5=1, $B37-O$5&lt;0),"",ROUND(($B37-O$5)*'점수 계산기'!$C$21+O$5*'점수 계산기'!$C$22+'점수 계산기'!$C$24,0))</f>
        <v>105</v>
      </c>
      <c r="P37" s="201">
        <f>IF(OR($B37-P$5&gt;76, $B37-P$5=75, $B37-P$5=1, $B37-P$5&lt;0),"",ROUND(($B37-P$5)*'점수 계산기'!$C$21+P$5*'점수 계산기'!$C$22+'점수 계산기'!$C$24,0))</f>
        <v>106</v>
      </c>
      <c r="Q37" s="201">
        <f>IF(OR($B37-Q$5&gt;76, $B37-Q$5=75, $B37-Q$5=1, $B37-Q$5&lt;0),"",ROUND(($B37-Q$5)*'점수 계산기'!$C$21+Q$5*'점수 계산기'!$C$22+'점수 계산기'!$C$24,0))</f>
        <v>106</v>
      </c>
      <c r="R37" s="201">
        <f>IF(OR($B37-R$5&gt;76, $B37-R$5=75, $B37-R$5=1, $B37-R$5&lt;0),"",ROUND(($B37-R$5)*'점수 계산기'!$C$21+R$5*'점수 계산기'!$C$22+'점수 계산기'!$C$24,0))</f>
        <v>106</v>
      </c>
      <c r="S37" s="201">
        <f>IF(OR($B37-S$5&gt;76, $B37-S$5=75, $B37-S$5=1, $B37-S$5&lt;0),"",ROUND(($B37-S$5)*'점수 계산기'!$C$21+S$5*'점수 계산기'!$C$22+'점수 계산기'!$C$24,0))</f>
        <v>106</v>
      </c>
      <c r="T37" s="201">
        <f>IF(OR($B37-T$5&gt;76, $B37-T$5=75, $B37-T$5=1, $B37-T$5&lt;0),"",ROUND(($B37-T$5)*'점수 계산기'!$C$21+T$5*'점수 계산기'!$C$22+'점수 계산기'!$C$24,0))</f>
        <v>106</v>
      </c>
      <c r="U37" s="201">
        <f>IF(OR($B37-U$5&gt;76, $B37-U$5=75, $B37-U$5=1, $B37-U$5&lt;0),"",ROUND(($B37-U$5)*'점수 계산기'!$C$21+U$5*'점수 계산기'!$C$22+'점수 계산기'!$C$24,0))</f>
        <v>106</v>
      </c>
      <c r="V37" s="201">
        <f>IF(OR($B37-V$5&gt;76, $B37-V$5=75, $B37-V$5=1, $B37-V$5&lt;0),"",ROUND(($B37-V$5)*'점수 계산기'!$C$21+V$5*'점수 계산기'!$C$22+'점수 계산기'!$C$24,0))</f>
        <v>107</v>
      </c>
      <c r="W37" s="201">
        <f>IF(OR($B37-W$5&gt;76, $B37-W$5=75, $B37-W$5=1, $B37-W$5&lt;0),"",ROUND(($B37-W$5)*'점수 계산기'!$C$21+W$5*'점수 계산기'!$C$22+'점수 계산기'!$C$24,0))</f>
        <v>107</v>
      </c>
      <c r="X37" s="201">
        <f>IF(OR($B37-X$5&gt;76, $B37-X$5=75, $B37-X$5=1, $B37-X$5&lt;0),"",ROUND(($B37-X$5)*'점수 계산기'!$C$21+X$5*'점수 계산기'!$C$22+'점수 계산기'!$C$24,0))</f>
        <v>107</v>
      </c>
      <c r="Y37" s="202">
        <f>IF(OR($B37-Y$5&gt;76, $B37-Y$5=75, $B37-Y$5=1, $B37-Y$5&lt;0),"",ROUND(($B37-Y$5)*'점수 계산기'!$C$21+Y$5*'점수 계산기'!$C$22+'점수 계산기'!$C$24,0))</f>
        <v>107</v>
      </c>
      <c r="Z37" s="140"/>
      <c r="AA37" s="195">
        <v>70</v>
      </c>
      <c r="AB37" s="195">
        <f t="shared" si="0"/>
        <v>103</v>
      </c>
      <c r="AC37" s="195" cm="1">
        <f t="array" ref="AC37">INDEX($AD$6:$AD$106, AA37, 1)</f>
        <v>72</v>
      </c>
      <c r="AD37" s="195">
        <f t="shared" si="1"/>
        <v>107</v>
      </c>
      <c r="AE37" s="195">
        <v>69</v>
      </c>
      <c r="AF37" s="195">
        <v>31</v>
      </c>
    </row>
    <row r="38" spans="1:32" s="161" customFormat="1" ht="21" customHeight="1">
      <c r="A38" s="153"/>
      <c r="B38" s="216">
        <v>68</v>
      </c>
      <c r="C38" s="204">
        <f>IF(OR($B38-C$5&gt;76, $B38-C$5=75, $B38-C$5=1, $B38-C$5&lt;0),"",ROUND(($B38-C$5)*'점수 계산기'!$C$21+C$5*'점수 계산기'!$C$22+'점수 계산기'!$C$24,0))</f>
        <v>102</v>
      </c>
      <c r="D38" s="204">
        <f>IF(OR($B38-D$5&gt;76, $B38-D$5=75, $B38-D$5=1, $B38-D$5&lt;0),"",ROUND(($B38-D$5)*'점수 계산기'!$C$21+D$5*'점수 계산기'!$C$22+'점수 계산기'!$C$24,0))</f>
        <v>103</v>
      </c>
      <c r="E38" s="204">
        <f>IF(OR($B38-E$5&gt;76, $B38-E$5=75, $B38-E$5=1, $B38-E$5&lt;0),"",ROUND(($B38-E$5)*'점수 계산기'!$C$21+E$5*'점수 계산기'!$C$22+'점수 계산기'!$C$24,0))</f>
        <v>103</v>
      </c>
      <c r="F38" s="204">
        <f>IF(OR($B38-F$5&gt;76, $B38-F$5=75, $B38-F$5=1, $B38-F$5&lt;0),"",ROUND(($B38-F$5)*'점수 계산기'!$C$21+F$5*'점수 계산기'!$C$22+'점수 계산기'!$C$24,0))</f>
        <v>103</v>
      </c>
      <c r="G38" s="204">
        <f>IF(OR($B38-G$5&gt;76, $B38-G$5=75, $B38-G$5=1, $B38-G$5&lt;0),"",ROUND(($B38-G$5)*'점수 계산기'!$C$21+G$5*'점수 계산기'!$C$22+'점수 계산기'!$C$24,0))</f>
        <v>103</v>
      </c>
      <c r="H38" s="204">
        <f>IF(OR($B38-H$5&gt;76, $B38-H$5=75, $B38-H$5=1, $B38-H$5&lt;0),"",ROUND(($B38-H$5)*'점수 계산기'!$C$21+H$5*'점수 계산기'!$C$22+'점수 계산기'!$C$24,0))</f>
        <v>103</v>
      </c>
      <c r="I38" s="204">
        <f>IF(OR($B38-I$5&gt;76, $B38-I$5=75, $B38-I$5=1, $B38-I$5&lt;0),"",ROUND(($B38-I$5)*'점수 계산기'!$C$21+I$5*'점수 계산기'!$C$22+'점수 계산기'!$C$24,0))</f>
        <v>104</v>
      </c>
      <c r="J38" s="204">
        <f>IF(OR($B38-J$5&gt;76, $B38-J$5=75, $B38-J$5=1, $B38-J$5&lt;0),"",ROUND(($B38-J$5)*'점수 계산기'!$C$21+J$5*'점수 계산기'!$C$22+'점수 계산기'!$C$24,0))</f>
        <v>104</v>
      </c>
      <c r="K38" s="204">
        <f>IF(OR($B38-K$5&gt;76, $B38-K$5=75, $B38-K$5=1, $B38-K$5&lt;0),"",ROUND(($B38-K$5)*'점수 계산기'!$C$21+K$5*'점수 계산기'!$C$22+'점수 계산기'!$C$24,0))</f>
        <v>104</v>
      </c>
      <c r="L38" s="204">
        <f>IF(OR($B38-L$5&gt;76, $B38-L$5=75, $B38-L$5=1, $B38-L$5&lt;0),"",ROUND(($B38-L$5)*'점수 계산기'!$C$21+L$5*'점수 계산기'!$C$22+'점수 계산기'!$C$24,0))</f>
        <v>104</v>
      </c>
      <c r="M38" s="204">
        <f>IF(OR($B38-M$5&gt;76, $B38-M$5=75, $B38-M$5=1, $B38-M$5&lt;0),"",ROUND(($B38-M$5)*'점수 계산기'!$C$21+M$5*'점수 계산기'!$C$22+'점수 계산기'!$C$24,0))</f>
        <v>104</v>
      </c>
      <c r="N38" s="204">
        <f>IF(OR($B38-N$5&gt;76, $B38-N$5=75, $B38-N$5=1, $B38-N$5&lt;0),"",ROUND(($B38-N$5)*'점수 계산기'!$C$21+N$5*'점수 계산기'!$C$22+'점수 계산기'!$C$24,0))</f>
        <v>104</v>
      </c>
      <c r="O38" s="204">
        <f>IF(OR($B38-O$5&gt;76, $B38-O$5=75, $B38-O$5=1, $B38-O$5&lt;0),"",ROUND(($B38-O$5)*'점수 계산기'!$C$21+O$5*'점수 계산기'!$C$22+'점수 계산기'!$C$24,0))</f>
        <v>105</v>
      </c>
      <c r="P38" s="204">
        <f>IF(OR($B38-P$5&gt;76, $B38-P$5=75, $B38-P$5=1, $B38-P$5&lt;0),"",ROUND(($B38-P$5)*'점수 계산기'!$C$21+P$5*'점수 계산기'!$C$22+'점수 계산기'!$C$24,0))</f>
        <v>105</v>
      </c>
      <c r="Q38" s="204">
        <f>IF(OR($B38-Q$5&gt;76, $B38-Q$5=75, $B38-Q$5=1, $B38-Q$5&lt;0),"",ROUND(($B38-Q$5)*'점수 계산기'!$C$21+Q$5*'점수 계산기'!$C$22+'점수 계산기'!$C$24,0))</f>
        <v>105</v>
      </c>
      <c r="R38" s="204">
        <f>IF(OR($B38-R$5&gt;76, $B38-R$5=75, $B38-R$5=1, $B38-R$5&lt;0),"",ROUND(($B38-R$5)*'점수 계산기'!$C$21+R$5*'점수 계산기'!$C$22+'점수 계산기'!$C$24,0))</f>
        <v>105</v>
      </c>
      <c r="S38" s="204">
        <f>IF(OR($B38-S$5&gt;76, $B38-S$5=75, $B38-S$5=1, $B38-S$5&lt;0),"",ROUND(($B38-S$5)*'점수 계산기'!$C$21+S$5*'점수 계산기'!$C$22+'점수 계산기'!$C$24,0))</f>
        <v>105</v>
      </c>
      <c r="T38" s="204">
        <f>IF(OR($B38-T$5&gt;76, $B38-T$5=75, $B38-T$5=1, $B38-T$5&lt;0),"",ROUND(($B38-T$5)*'점수 계산기'!$C$21+T$5*'점수 계산기'!$C$22+'점수 계산기'!$C$24,0))</f>
        <v>105</v>
      </c>
      <c r="U38" s="204">
        <f>IF(OR($B38-U$5&gt;76, $B38-U$5=75, $B38-U$5=1, $B38-U$5&lt;0),"",ROUND(($B38-U$5)*'점수 계산기'!$C$21+U$5*'점수 계산기'!$C$22+'점수 계산기'!$C$24,0))</f>
        <v>105</v>
      </c>
      <c r="V38" s="204">
        <f>IF(OR($B38-V$5&gt;76, $B38-V$5=75, $B38-V$5=1, $B38-V$5&lt;0),"",ROUND(($B38-V$5)*'점수 계산기'!$C$21+V$5*'점수 계산기'!$C$22+'점수 계산기'!$C$24,0))</f>
        <v>106</v>
      </c>
      <c r="W38" s="204">
        <f>IF(OR($B38-W$5&gt;76, $B38-W$5=75, $B38-W$5=1, $B38-W$5&lt;0),"",ROUND(($B38-W$5)*'점수 계산기'!$C$21+W$5*'점수 계산기'!$C$22+'점수 계산기'!$C$24,0))</f>
        <v>106</v>
      </c>
      <c r="X38" s="204">
        <f>IF(OR($B38-X$5&gt;76, $B38-X$5=75, $B38-X$5=1, $B38-X$5&lt;0),"",ROUND(($B38-X$5)*'점수 계산기'!$C$21+X$5*'점수 계산기'!$C$22+'점수 계산기'!$C$24,0))</f>
        <v>106</v>
      </c>
      <c r="Y38" s="205">
        <f>IF(OR($B38-Y$5&gt;76, $B38-Y$5=75, $B38-Y$5=1, $B38-Y$5&lt;0),"",ROUND(($B38-Y$5)*'점수 계산기'!$C$21+Y$5*'점수 계산기'!$C$22+'점수 계산기'!$C$24,0))</f>
        <v>106</v>
      </c>
      <c r="Z38" s="140"/>
      <c r="AA38" s="195">
        <v>69</v>
      </c>
      <c r="AB38" s="195">
        <f t="shared" si="0"/>
        <v>102</v>
      </c>
      <c r="AC38" s="195" cm="1">
        <f t="array" ref="AC38">INDEX($AD$6:$AD$106, AA38, 1)</f>
        <v>73</v>
      </c>
      <c r="AD38" s="195">
        <f t="shared" si="1"/>
        <v>106</v>
      </c>
      <c r="AE38" s="195">
        <v>68</v>
      </c>
      <c r="AF38" s="195">
        <v>32</v>
      </c>
    </row>
    <row r="39" spans="1:32" s="161" customFormat="1" ht="21" customHeight="1">
      <c r="A39" s="153"/>
      <c r="B39" s="216">
        <v>67</v>
      </c>
      <c r="C39" s="204">
        <f>IF(OR($B39-C$5&gt;76, $B39-C$5=75, $B39-C$5=1, $B39-C$5&lt;0),"",ROUND(($B39-C$5)*'점수 계산기'!$C$21+C$5*'점수 계산기'!$C$22+'점수 계산기'!$C$24,0))</f>
        <v>102</v>
      </c>
      <c r="D39" s="204">
        <f>IF(OR($B39-D$5&gt;76, $B39-D$5=75, $B39-D$5=1, $B39-D$5&lt;0),"",ROUND(($B39-D$5)*'점수 계산기'!$C$21+D$5*'점수 계산기'!$C$22+'점수 계산기'!$C$24,0))</f>
        <v>102</v>
      </c>
      <c r="E39" s="204">
        <f>IF(OR($B39-E$5&gt;76, $B39-E$5=75, $B39-E$5=1, $B39-E$5&lt;0),"",ROUND(($B39-E$5)*'점수 계산기'!$C$21+E$5*'점수 계산기'!$C$22+'점수 계산기'!$C$24,0))</f>
        <v>102</v>
      </c>
      <c r="F39" s="204">
        <f>IF(OR($B39-F$5&gt;76, $B39-F$5=75, $B39-F$5=1, $B39-F$5&lt;0),"",ROUND(($B39-F$5)*'점수 계산기'!$C$21+F$5*'점수 계산기'!$C$22+'점수 계산기'!$C$24,0))</f>
        <v>102</v>
      </c>
      <c r="G39" s="204">
        <f>IF(OR($B39-G$5&gt;76, $B39-G$5=75, $B39-G$5=1, $B39-G$5&lt;0),"",ROUND(($B39-G$5)*'점수 계산기'!$C$21+G$5*'점수 계산기'!$C$22+'점수 계산기'!$C$24,0))</f>
        <v>102</v>
      </c>
      <c r="H39" s="204">
        <f>IF(OR($B39-H$5&gt;76, $B39-H$5=75, $B39-H$5=1, $B39-H$5&lt;0),"",ROUND(($B39-H$5)*'점수 계산기'!$C$21+H$5*'점수 계산기'!$C$22+'점수 계산기'!$C$24,0))</f>
        <v>103</v>
      </c>
      <c r="I39" s="204">
        <f>IF(OR($B39-I$5&gt;76, $B39-I$5=75, $B39-I$5=1, $B39-I$5&lt;0),"",ROUND(($B39-I$5)*'점수 계산기'!$C$21+I$5*'점수 계산기'!$C$22+'점수 계산기'!$C$24,0))</f>
        <v>103</v>
      </c>
      <c r="J39" s="204">
        <f>IF(OR($B39-J$5&gt;76, $B39-J$5=75, $B39-J$5=1, $B39-J$5&lt;0),"",ROUND(($B39-J$5)*'점수 계산기'!$C$21+J$5*'점수 계산기'!$C$22+'점수 계산기'!$C$24,0))</f>
        <v>103</v>
      </c>
      <c r="K39" s="204">
        <f>IF(OR($B39-K$5&gt;76, $B39-K$5=75, $B39-K$5=1, $B39-K$5&lt;0),"",ROUND(($B39-K$5)*'점수 계산기'!$C$21+K$5*'점수 계산기'!$C$22+'점수 계산기'!$C$24,0))</f>
        <v>103</v>
      </c>
      <c r="L39" s="204">
        <f>IF(OR($B39-L$5&gt;76, $B39-L$5=75, $B39-L$5=1, $B39-L$5&lt;0),"",ROUND(($B39-L$5)*'점수 계산기'!$C$21+L$5*'점수 계산기'!$C$22+'점수 계산기'!$C$24,0))</f>
        <v>103</v>
      </c>
      <c r="M39" s="204">
        <f>IF(OR($B39-M$5&gt;76, $B39-M$5=75, $B39-M$5=1, $B39-M$5&lt;0),"",ROUND(($B39-M$5)*'점수 계산기'!$C$21+M$5*'점수 계산기'!$C$22+'점수 계산기'!$C$24,0))</f>
        <v>103</v>
      </c>
      <c r="N39" s="204">
        <f>IF(OR($B39-N$5&gt;76, $B39-N$5=75, $B39-N$5=1, $B39-N$5&lt;0),"",ROUND(($B39-N$5)*'점수 계산기'!$C$21+N$5*'점수 계산기'!$C$22+'점수 계산기'!$C$24,0))</f>
        <v>103</v>
      </c>
      <c r="O39" s="204">
        <f>IF(OR($B39-O$5&gt;76, $B39-O$5=75, $B39-O$5=1, $B39-O$5&lt;0),"",ROUND(($B39-O$5)*'점수 계산기'!$C$21+O$5*'점수 계산기'!$C$22+'점수 계산기'!$C$24,0))</f>
        <v>104</v>
      </c>
      <c r="P39" s="204">
        <f>IF(OR($B39-P$5&gt;76, $B39-P$5=75, $B39-P$5=1, $B39-P$5&lt;0),"",ROUND(($B39-P$5)*'점수 계산기'!$C$21+P$5*'점수 계산기'!$C$22+'점수 계산기'!$C$24,0))</f>
        <v>104</v>
      </c>
      <c r="Q39" s="204">
        <f>IF(OR($B39-Q$5&gt;76, $B39-Q$5=75, $B39-Q$5=1, $B39-Q$5&lt;0),"",ROUND(($B39-Q$5)*'점수 계산기'!$C$21+Q$5*'점수 계산기'!$C$22+'점수 계산기'!$C$24,0))</f>
        <v>104</v>
      </c>
      <c r="R39" s="204">
        <f>IF(OR($B39-R$5&gt;76, $B39-R$5=75, $B39-R$5=1, $B39-R$5&lt;0),"",ROUND(($B39-R$5)*'점수 계산기'!$C$21+R$5*'점수 계산기'!$C$22+'점수 계산기'!$C$24,0))</f>
        <v>104</v>
      </c>
      <c r="S39" s="204">
        <f>IF(OR($B39-S$5&gt;76, $B39-S$5=75, $B39-S$5=1, $B39-S$5&lt;0),"",ROUND(($B39-S$5)*'점수 계산기'!$C$21+S$5*'점수 계산기'!$C$22+'점수 계산기'!$C$24,0))</f>
        <v>104</v>
      </c>
      <c r="T39" s="204">
        <f>IF(OR($B39-T$5&gt;76, $B39-T$5=75, $B39-T$5=1, $B39-T$5&lt;0),"",ROUND(($B39-T$5)*'점수 계산기'!$C$21+T$5*'점수 계산기'!$C$22+'점수 계산기'!$C$24,0))</f>
        <v>104</v>
      </c>
      <c r="U39" s="204">
        <f>IF(OR($B39-U$5&gt;76, $B39-U$5=75, $B39-U$5=1, $B39-U$5&lt;0),"",ROUND(($B39-U$5)*'점수 계산기'!$C$21+U$5*'점수 계산기'!$C$22+'점수 계산기'!$C$24,0))</f>
        <v>105</v>
      </c>
      <c r="V39" s="204">
        <f>IF(OR($B39-V$5&gt;76, $B39-V$5=75, $B39-V$5=1, $B39-V$5&lt;0),"",ROUND(($B39-V$5)*'점수 계산기'!$C$21+V$5*'점수 계산기'!$C$22+'점수 계산기'!$C$24,0))</f>
        <v>105</v>
      </c>
      <c r="W39" s="204">
        <f>IF(OR($B39-W$5&gt;76, $B39-W$5=75, $B39-W$5=1, $B39-W$5&lt;0),"",ROUND(($B39-W$5)*'점수 계산기'!$C$21+W$5*'점수 계산기'!$C$22+'점수 계산기'!$C$24,0))</f>
        <v>105</v>
      </c>
      <c r="X39" s="204">
        <f>IF(OR($B39-X$5&gt;76, $B39-X$5=75, $B39-X$5=1, $B39-X$5&lt;0),"",ROUND(($B39-X$5)*'점수 계산기'!$C$21+X$5*'점수 계산기'!$C$22+'점수 계산기'!$C$24,0))</f>
        <v>105</v>
      </c>
      <c r="Y39" s="205">
        <f>IF(OR($B39-Y$5&gt;76, $B39-Y$5=75, $B39-Y$5=1, $B39-Y$5&lt;0),"",ROUND(($B39-Y$5)*'점수 계산기'!$C$21+Y$5*'점수 계산기'!$C$22+'점수 계산기'!$C$24,0))</f>
        <v>105</v>
      </c>
      <c r="Z39" s="140"/>
      <c r="AA39" s="195">
        <v>68</v>
      </c>
      <c r="AB39" s="195">
        <f t="shared" si="0"/>
        <v>102</v>
      </c>
      <c r="AC39" s="195" cm="1">
        <f t="array" ref="AC39">INDEX($AD$6:$AD$106, AA39, 1)</f>
        <v>74</v>
      </c>
      <c r="AD39" s="195">
        <f t="shared" si="1"/>
        <v>105</v>
      </c>
      <c r="AE39" s="195">
        <v>67</v>
      </c>
      <c r="AF39" s="195">
        <v>33</v>
      </c>
    </row>
    <row r="40" spans="1:32" s="161" customFormat="1" ht="21" customHeight="1">
      <c r="A40" s="153"/>
      <c r="B40" s="216">
        <v>66</v>
      </c>
      <c r="C40" s="204">
        <f>IF(OR($B40-C$5&gt;76, $B40-C$5=75, $B40-C$5=1, $B40-C$5&lt;0),"",ROUND(($B40-C$5)*'점수 계산기'!$C$21+C$5*'점수 계산기'!$C$22+'점수 계산기'!$C$24,0))</f>
        <v>101</v>
      </c>
      <c r="D40" s="204">
        <f>IF(OR($B40-D$5&gt;76, $B40-D$5=75, $B40-D$5=1, $B40-D$5&lt;0),"",ROUND(($B40-D$5)*'점수 계산기'!$C$21+D$5*'점수 계산기'!$C$22+'점수 계산기'!$C$24,0))</f>
        <v>101</v>
      </c>
      <c r="E40" s="204">
        <f>IF(OR($B40-E$5&gt;76, $B40-E$5=75, $B40-E$5=1, $B40-E$5&lt;0),"",ROUND(($B40-E$5)*'점수 계산기'!$C$21+E$5*'점수 계산기'!$C$22+'점수 계산기'!$C$24,0))</f>
        <v>101</v>
      </c>
      <c r="F40" s="204">
        <f>IF(OR($B40-F$5&gt;76, $B40-F$5=75, $B40-F$5=1, $B40-F$5&lt;0),"",ROUND(($B40-F$5)*'점수 계산기'!$C$21+F$5*'점수 계산기'!$C$22+'점수 계산기'!$C$24,0))</f>
        <v>101</v>
      </c>
      <c r="G40" s="204">
        <f>IF(OR($B40-G$5&gt;76, $B40-G$5=75, $B40-G$5=1, $B40-G$5&lt;0),"",ROUND(($B40-G$5)*'점수 계산기'!$C$21+G$5*'점수 계산기'!$C$22+'점수 계산기'!$C$24,0))</f>
        <v>101</v>
      </c>
      <c r="H40" s="204">
        <f>IF(OR($B40-H$5&gt;76, $B40-H$5=75, $B40-H$5=1, $B40-H$5&lt;0),"",ROUND(($B40-H$5)*'점수 계산기'!$C$21+H$5*'점수 계산기'!$C$22+'점수 계산기'!$C$24,0))</f>
        <v>102</v>
      </c>
      <c r="I40" s="204">
        <f>IF(OR($B40-I$5&gt;76, $B40-I$5=75, $B40-I$5=1, $B40-I$5&lt;0),"",ROUND(($B40-I$5)*'점수 계산기'!$C$21+I$5*'점수 계산기'!$C$22+'점수 계산기'!$C$24,0))</f>
        <v>102</v>
      </c>
      <c r="J40" s="204">
        <f>IF(OR($B40-J$5&gt;76, $B40-J$5=75, $B40-J$5=1, $B40-J$5&lt;0),"",ROUND(($B40-J$5)*'점수 계산기'!$C$21+J$5*'점수 계산기'!$C$22+'점수 계산기'!$C$24,0))</f>
        <v>102</v>
      </c>
      <c r="K40" s="204">
        <f>IF(OR($B40-K$5&gt;76, $B40-K$5=75, $B40-K$5=1, $B40-K$5&lt;0),"",ROUND(($B40-K$5)*'점수 계산기'!$C$21+K$5*'점수 계산기'!$C$22+'점수 계산기'!$C$24,0))</f>
        <v>102</v>
      </c>
      <c r="L40" s="204">
        <f>IF(OR($B40-L$5&gt;76, $B40-L$5=75, $B40-L$5=1, $B40-L$5&lt;0),"",ROUND(($B40-L$5)*'점수 계산기'!$C$21+L$5*'점수 계산기'!$C$22+'점수 계산기'!$C$24,0))</f>
        <v>102</v>
      </c>
      <c r="M40" s="204">
        <f>IF(OR($B40-M$5&gt;76, $B40-M$5=75, $B40-M$5=1, $B40-M$5&lt;0),"",ROUND(($B40-M$5)*'점수 계산기'!$C$21+M$5*'점수 계산기'!$C$22+'점수 계산기'!$C$24,0))</f>
        <v>102</v>
      </c>
      <c r="N40" s="204">
        <f>IF(OR($B40-N$5&gt;76, $B40-N$5=75, $B40-N$5=1, $B40-N$5&lt;0),"",ROUND(($B40-N$5)*'점수 계산기'!$C$21+N$5*'점수 계산기'!$C$22+'점수 계산기'!$C$24,0))</f>
        <v>103</v>
      </c>
      <c r="O40" s="204">
        <f>IF(OR($B40-O$5&gt;76, $B40-O$5=75, $B40-O$5=1, $B40-O$5&lt;0),"",ROUND(($B40-O$5)*'점수 계산기'!$C$21+O$5*'점수 계산기'!$C$22+'점수 계산기'!$C$24,0))</f>
        <v>103</v>
      </c>
      <c r="P40" s="204">
        <f>IF(OR($B40-P$5&gt;76, $B40-P$5=75, $B40-P$5=1, $B40-P$5&lt;0),"",ROUND(($B40-P$5)*'점수 계산기'!$C$21+P$5*'점수 계산기'!$C$22+'점수 계산기'!$C$24,0))</f>
        <v>103</v>
      </c>
      <c r="Q40" s="204">
        <f>IF(OR($B40-Q$5&gt;76, $B40-Q$5=75, $B40-Q$5=1, $B40-Q$5&lt;0),"",ROUND(($B40-Q$5)*'점수 계산기'!$C$21+Q$5*'점수 계산기'!$C$22+'점수 계산기'!$C$24,0))</f>
        <v>103</v>
      </c>
      <c r="R40" s="204">
        <f>IF(OR($B40-R$5&gt;76, $B40-R$5=75, $B40-R$5=1, $B40-R$5&lt;0),"",ROUND(($B40-R$5)*'점수 계산기'!$C$21+R$5*'점수 계산기'!$C$22+'점수 계산기'!$C$24,0))</f>
        <v>103</v>
      </c>
      <c r="S40" s="204">
        <f>IF(OR($B40-S$5&gt;76, $B40-S$5=75, $B40-S$5=1, $B40-S$5&lt;0),"",ROUND(($B40-S$5)*'점수 계산기'!$C$21+S$5*'점수 계산기'!$C$22+'점수 계산기'!$C$24,0))</f>
        <v>103</v>
      </c>
      <c r="T40" s="204">
        <f>IF(OR($B40-T$5&gt;76, $B40-T$5=75, $B40-T$5=1, $B40-T$5&lt;0),"",ROUND(($B40-T$5)*'점수 계산기'!$C$21+T$5*'점수 계산기'!$C$22+'점수 계산기'!$C$24,0))</f>
        <v>103</v>
      </c>
      <c r="U40" s="204">
        <f>IF(OR($B40-U$5&gt;76, $B40-U$5=75, $B40-U$5=1, $B40-U$5&lt;0),"",ROUND(($B40-U$5)*'점수 계산기'!$C$21+U$5*'점수 계산기'!$C$22+'점수 계산기'!$C$24,0))</f>
        <v>104</v>
      </c>
      <c r="V40" s="204">
        <f>IF(OR($B40-V$5&gt;76, $B40-V$5=75, $B40-V$5=1, $B40-V$5&lt;0),"",ROUND(($B40-V$5)*'점수 계산기'!$C$21+V$5*'점수 계산기'!$C$22+'점수 계산기'!$C$24,0))</f>
        <v>104</v>
      </c>
      <c r="W40" s="204">
        <f>IF(OR($B40-W$5&gt;76, $B40-W$5=75, $B40-W$5=1, $B40-W$5&lt;0),"",ROUND(($B40-W$5)*'점수 계산기'!$C$21+W$5*'점수 계산기'!$C$22+'점수 계산기'!$C$24,0))</f>
        <v>104</v>
      </c>
      <c r="X40" s="204">
        <f>IF(OR($B40-X$5&gt;76, $B40-X$5=75, $B40-X$5=1, $B40-X$5&lt;0),"",ROUND(($B40-X$5)*'점수 계산기'!$C$21+X$5*'점수 계산기'!$C$22+'점수 계산기'!$C$24,0))</f>
        <v>104</v>
      </c>
      <c r="Y40" s="205">
        <f>IF(OR($B40-Y$5&gt;76, $B40-Y$5=75, $B40-Y$5=1, $B40-Y$5&lt;0),"",ROUND(($B40-Y$5)*'점수 계산기'!$C$21+Y$5*'점수 계산기'!$C$22+'점수 계산기'!$C$24,0))</f>
        <v>104</v>
      </c>
      <c r="Z40" s="140"/>
      <c r="AA40" s="195">
        <v>67</v>
      </c>
      <c r="AB40" s="195">
        <f t="shared" si="0"/>
        <v>101</v>
      </c>
      <c r="AC40" s="195" cm="1">
        <f t="array" ref="AC40">INDEX($AD$6:$AD$106, AA40, 1)</f>
        <v>75</v>
      </c>
      <c r="AD40" s="195">
        <f t="shared" si="1"/>
        <v>104</v>
      </c>
      <c r="AE40" s="195">
        <v>66</v>
      </c>
      <c r="AF40" s="195">
        <v>34</v>
      </c>
    </row>
    <row r="41" spans="1:32" s="161" customFormat="1" ht="21" customHeight="1">
      <c r="A41" s="153"/>
      <c r="B41" s="216">
        <v>65</v>
      </c>
      <c r="C41" s="204">
        <f>IF(OR($B41-C$5&gt;76, $B41-C$5=75, $B41-C$5=1, $B41-C$5&lt;0),"",ROUND(($B41-C$5)*'점수 계산기'!$C$21+C$5*'점수 계산기'!$C$22+'점수 계산기'!$C$24,0))</f>
        <v>100</v>
      </c>
      <c r="D41" s="204">
        <f>IF(OR($B41-D$5&gt;76, $B41-D$5=75, $B41-D$5=1, $B41-D$5&lt;0),"",ROUND(($B41-D$5)*'점수 계산기'!$C$21+D$5*'점수 계산기'!$C$22+'점수 계산기'!$C$24,0))</f>
        <v>100</v>
      </c>
      <c r="E41" s="204">
        <f>IF(OR($B41-E$5&gt;76, $B41-E$5=75, $B41-E$5=1, $B41-E$5&lt;0),"",ROUND(($B41-E$5)*'점수 계산기'!$C$21+E$5*'점수 계산기'!$C$22+'점수 계산기'!$C$24,0))</f>
        <v>100</v>
      </c>
      <c r="F41" s="204">
        <f>IF(OR($B41-F$5&gt;76, $B41-F$5=75, $B41-F$5=1, $B41-F$5&lt;0),"",ROUND(($B41-F$5)*'점수 계산기'!$C$21+F$5*'점수 계산기'!$C$22+'점수 계산기'!$C$24,0))</f>
        <v>100</v>
      </c>
      <c r="G41" s="204">
        <f>IF(OR($B41-G$5&gt;76, $B41-G$5=75, $B41-G$5=1, $B41-G$5&lt;0),"",ROUND(($B41-G$5)*'점수 계산기'!$C$21+G$5*'점수 계산기'!$C$22+'점수 계산기'!$C$24,0))</f>
        <v>101</v>
      </c>
      <c r="H41" s="204">
        <f>IF(OR($B41-H$5&gt;76, $B41-H$5=75, $B41-H$5=1, $B41-H$5&lt;0),"",ROUND(($B41-H$5)*'점수 계산기'!$C$21+H$5*'점수 계산기'!$C$22+'점수 계산기'!$C$24,0))</f>
        <v>101</v>
      </c>
      <c r="I41" s="204">
        <f>IF(OR($B41-I$5&gt;76, $B41-I$5=75, $B41-I$5=1, $B41-I$5&lt;0),"",ROUND(($B41-I$5)*'점수 계산기'!$C$21+I$5*'점수 계산기'!$C$22+'점수 계산기'!$C$24,0))</f>
        <v>101</v>
      </c>
      <c r="J41" s="204">
        <f>IF(OR($B41-J$5&gt;76, $B41-J$5=75, $B41-J$5=1, $B41-J$5&lt;0),"",ROUND(($B41-J$5)*'점수 계산기'!$C$21+J$5*'점수 계산기'!$C$22+'점수 계산기'!$C$24,0))</f>
        <v>101</v>
      </c>
      <c r="K41" s="204">
        <f>IF(OR($B41-K$5&gt;76, $B41-K$5=75, $B41-K$5=1, $B41-K$5&lt;0),"",ROUND(($B41-K$5)*'점수 계산기'!$C$21+K$5*'점수 계산기'!$C$22+'점수 계산기'!$C$24,0))</f>
        <v>101</v>
      </c>
      <c r="L41" s="204">
        <f>IF(OR($B41-L$5&gt;76, $B41-L$5=75, $B41-L$5=1, $B41-L$5&lt;0),"",ROUND(($B41-L$5)*'점수 계산기'!$C$21+L$5*'점수 계산기'!$C$22+'점수 계산기'!$C$24,0))</f>
        <v>101</v>
      </c>
      <c r="M41" s="204">
        <f>IF(OR($B41-M$5&gt;76, $B41-M$5=75, $B41-M$5=1, $B41-M$5&lt;0),"",ROUND(($B41-M$5)*'점수 계산기'!$C$21+M$5*'점수 계산기'!$C$22+'점수 계산기'!$C$24,0))</f>
        <v>101</v>
      </c>
      <c r="N41" s="204">
        <f>IF(OR($B41-N$5&gt;76, $B41-N$5=75, $B41-N$5=1, $B41-N$5&lt;0),"",ROUND(($B41-N$5)*'점수 계산기'!$C$21+N$5*'점수 계산기'!$C$22+'점수 계산기'!$C$24,0))</f>
        <v>102</v>
      </c>
      <c r="O41" s="204">
        <f>IF(OR($B41-O$5&gt;76, $B41-O$5=75, $B41-O$5=1, $B41-O$5&lt;0),"",ROUND(($B41-O$5)*'점수 계산기'!$C$21+O$5*'점수 계산기'!$C$22+'점수 계산기'!$C$24,0))</f>
        <v>102</v>
      </c>
      <c r="P41" s="204">
        <f>IF(OR($B41-P$5&gt;76, $B41-P$5=75, $B41-P$5=1, $B41-P$5&lt;0),"",ROUND(($B41-P$5)*'점수 계산기'!$C$21+P$5*'점수 계산기'!$C$22+'점수 계산기'!$C$24,0))</f>
        <v>102</v>
      </c>
      <c r="Q41" s="204">
        <f>IF(OR($B41-Q$5&gt;76, $B41-Q$5=75, $B41-Q$5=1, $B41-Q$5&lt;0),"",ROUND(($B41-Q$5)*'점수 계산기'!$C$21+Q$5*'점수 계산기'!$C$22+'점수 계산기'!$C$24,0))</f>
        <v>102</v>
      </c>
      <c r="R41" s="204">
        <f>IF(OR($B41-R$5&gt;76, $B41-R$5=75, $B41-R$5=1, $B41-R$5&lt;0),"",ROUND(($B41-R$5)*'점수 계산기'!$C$21+R$5*'점수 계산기'!$C$22+'점수 계산기'!$C$24,0))</f>
        <v>102</v>
      </c>
      <c r="S41" s="204">
        <f>IF(OR($B41-S$5&gt;76, $B41-S$5=75, $B41-S$5=1, $B41-S$5&lt;0),"",ROUND(($B41-S$5)*'점수 계산기'!$C$21+S$5*'점수 계산기'!$C$22+'점수 계산기'!$C$24,0))</f>
        <v>102</v>
      </c>
      <c r="T41" s="204">
        <f>IF(OR($B41-T$5&gt;76, $B41-T$5=75, $B41-T$5=1, $B41-T$5&lt;0),"",ROUND(($B41-T$5)*'점수 계산기'!$C$21+T$5*'점수 계산기'!$C$22+'점수 계산기'!$C$24,0))</f>
        <v>103</v>
      </c>
      <c r="U41" s="204">
        <f>IF(OR($B41-U$5&gt;76, $B41-U$5=75, $B41-U$5=1, $B41-U$5&lt;0),"",ROUND(($B41-U$5)*'점수 계산기'!$C$21+U$5*'점수 계산기'!$C$22+'점수 계산기'!$C$24,0))</f>
        <v>103</v>
      </c>
      <c r="V41" s="204">
        <f>IF(OR($B41-V$5&gt;76, $B41-V$5=75, $B41-V$5=1, $B41-V$5&lt;0),"",ROUND(($B41-V$5)*'점수 계산기'!$C$21+V$5*'점수 계산기'!$C$22+'점수 계산기'!$C$24,0))</f>
        <v>103</v>
      </c>
      <c r="W41" s="204">
        <f>IF(OR($B41-W$5&gt;76, $B41-W$5=75, $B41-W$5=1, $B41-W$5&lt;0),"",ROUND(($B41-W$5)*'점수 계산기'!$C$21+W$5*'점수 계산기'!$C$22+'점수 계산기'!$C$24,0))</f>
        <v>103</v>
      </c>
      <c r="X41" s="204">
        <f>IF(OR($B41-X$5&gt;76, $B41-X$5=75, $B41-X$5=1, $B41-X$5&lt;0),"",ROUND(($B41-X$5)*'점수 계산기'!$C$21+X$5*'점수 계산기'!$C$22+'점수 계산기'!$C$24,0))</f>
        <v>103</v>
      </c>
      <c r="Y41" s="205">
        <f>IF(OR($B41-Y$5&gt;76, $B41-Y$5=75, $B41-Y$5=1, $B41-Y$5&lt;0),"",ROUND(($B41-Y$5)*'점수 계산기'!$C$21+Y$5*'점수 계산기'!$C$22+'점수 계산기'!$C$24,0))</f>
        <v>104</v>
      </c>
      <c r="Z41" s="140"/>
      <c r="AA41" s="195">
        <v>66</v>
      </c>
      <c r="AB41" s="195">
        <f t="shared" si="0"/>
        <v>100</v>
      </c>
      <c r="AC41" s="195" cm="1">
        <f t="array" ref="AC41">INDEX($AD$6:$AD$106, AA41, 1)</f>
        <v>76</v>
      </c>
      <c r="AD41" s="195">
        <f t="shared" si="1"/>
        <v>104</v>
      </c>
      <c r="AE41" s="195">
        <v>65</v>
      </c>
      <c r="AF41" s="195">
        <v>35</v>
      </c>
    </row>
    <row r="42" spans="1:32" s="161" customFormat="1" ht="21" customHeight="1">
      <c r="A42" s="153"/>
      <c r="B42" s="217">
        <v>64</v>
      </c>
      <c r="C42" s="207">
        <f>IF(OR($B42-C$5&gt;76, $B42-C$5=75, $B42-C$5=1, $B42-C$5&lt;0),"",ROUND(($B42-C$5)*'점수 계산기'!$C$21+C$5*'점수 계산기'!$C$22+'점수 계산기'!$C$24,0))</f>
        <v>99</v>
      </c>
      <c r="D42" s="207">
        <f>IF(OR($B42-D$5&gt;76, $B42-D$5=75, $B42-D$5=1, $B42-D$5&lt;0),"",ROUND(($B42-D$5)*'점수 계산기'!$C$21+D$5*'점수 계산기'!$C$22+'점수 계산기'!$C$24,0))</f>
        <v>99</v>
      </c>
      <c r="E42" s="207">
        <f>IF(OR($B42-E$5&gt;76, $B42-E$5=75, $B42-E$5=1, $B42-E$5&lt;0),"",ROUND(($B42-E$5)*'점수 계산기'!$C$21+E$5*'점수 계산기'!$C$22+'점수 계산기'!$C$24,0))</f>
        <v>99</v>
      </c>
      <c r="F42" s="207">
        <f>IF(OR($B42-F$5&gt;76, $B42-F$5=75, $B42-F$5=1, $B42-F$5&lt;0),"",ROUND(($B42-F$5)*'점수 계산기'!$C$21+F$5*'점수 계산기'!$C$22+'점수 계산기'!$C$24,0))</f>
        <v>99</v>
      </c>
      <c r="G42" s="207">
        <f>IF(OR($B42-G$5&gt;76, $B42-G$5=75, $B42-G$5=1, $B42-G$5&lt;0),"",ROUND(($B42-G$5)*'점수 계산기'!$C$21+G$5*'점수 계산기'!$C$22+'점수 계산기'!$C$24,0))</f>
        <v>100</v>
      </c>
      <c r="H42" s="207">
        <f>IF(OR($B42-H$5&gt;76, $B42-H$5=75, $B42-H$5=1, $B42-H$5&lt;0),"",ROUND(($B42-H$5)*'점수 계산기'!$C$21+H$5*'점수 계산기'!$C$22+'점수 계산기'!$C$24,0))</f>
        <v>100</v>
      </c>
      <c r="I42" s="207">
        <f>IF(OR($B42-I$5&gt;76, $B42-I$5=75, $B42-I$5=1, $B42-I$5&lt;0),"",ROUND(($B42-I$5)*'점수 계산기'!$C$21+I$5*'점수 계산기'!$C$22+'점수 계산기'!$C$24,0))</f>
        <v>100</v>
      </c>
      <c r="J42" s="207">
        <f>IF(OR($B42-J$5&gt;76, $B42-J$5=75, $B42-J$5=1, $B42-J$5&lt;0),"",ROUND(($B42-J$5)*'점수 계산기'!$C$21+J$5*'점수 계산기'!$C$22+'점수 계산기'!$C$24,0))</f>
        <v>100</v>
      </c>
      <c r="K42" s="207">
        <f>IF(OR($B42-K$5&gt;76, $B42-K$5=75, $B42-K$5=1, $B42-K$5&lt;0),"",ROUND(($B42-K$5)*'점수 계산기'!$C$21+K$5*'점수 계산기'!$C$22+'점수 계산기'!$C$24,0))</f>
        <v>100</v>
      </c>
      <c r="L42" s="207">
        <f>IF(OR($B42-L$5&gt;76, $B42-L$5=75, $B42-L$5=1, $B42-L$5&lt;0),"",ROUND(($B42-L$5)*'점수 계산기'!$C$21+L$5*'점수 계산기'!$C$22+'점수 계산기'!$C$24,0))</f>
        <v>100</v>
      </c>
      <c r="M42" s="207">
        <f>IF(OR($B42-M$5&gt;76, $B42-M$5=75, $B42-M$5=1, $B42-M$5&lt;0),"",ROUND(($B42-M$5)*'점수 계산기'!$C$21+M$5*'점수 계산기'!$C$22+'점수 계산기'!$C$24,0))</f>
        <v>101</v>
      </c>
      <c r="N42" s="207">
        <f>IF(OR($B42-N$5&gt;76, $B42-N$5=75, $B42-N$5=1, $B42-N$5&lt;0),"",ROUND(($B42-N$5)*'점수 계산기'!$C$21+N$5*'점수 계산기'!$C$22+'점수 계산기'!$C$24,0))</f>
        <v>101</v>
      </c>
      <c r="O42" s="207">
        <f>IF(OR($B42-O$5&gt;76, $B42-O$5=75, $B42-O$5=1, $B42-O$5&lt;0),"",ROUND(($B42-O$5)*'점수 계산기'!$C$21+O$5*'점수 계산기'!$C$22+'점수 계산기'!$C$24,0))</f>
        <v>101</v>
      </c>
      <c r="P42" s="207">
        <f>IF(OR($B42-P$5&gt;76, $B42-P$5=75, $B42-P$5=1, $B42-P$5&lt;0),"",ROUND(($B42-P$5)*'점수 계산기'!$C$21+P$5*'점수 계산기'!$C$22+'점수 계산기'!$C$24,0))</f>
        <v>101</v>
      </c>
      <c r="Q42" s="207">
        <f>IF(OR($B42-Q$5&gt;76, $B42-Q$5=75, $B42-Q$5=1, $B42-Q$5&lt;0),"",ROUND(($B42-Q$5)*'점수 계산기'!$C$21+Q$5*'점수 계산기'!$C$22+'점수 계산기'!$C$24,0))</f>
        <v>101</v>
      </c>
      <c r="R42" s="207">
        <f>IF(OR($B42-R$5&gt;76, $B42-R$5=75, $B42-R$5=1, $B42-R$5&lt;0),"",ROUND(($B42-R$5)*'점수 계산기'!$C$21+R$5*'점수 계산기'!$C$22+'점수 계산기'!$C$24,0))</f>
        <v>101</v>
      </c>
      <c r="S42" s="207">
        <f>IF(OR($B42-S$5&gt;76, $B42-S$5=75, $B42-S$5=1, $B42-S$5&lt;0),"",ROUND(($B42-S$5)*'점수 계산기'!$C$21+S$5*'점수 계산기'!$C$22+'점수 계산기'!$C$24,0))</f>
        <v>101</v>
      </c>
      <c r="T42" s="207">
        <f>IF(OR($B42-T$5&gt;76, $B42-T$5=75, $B42-T$5=1, $B42-T$5&lt;0),"",ROUND(($B42-T$5)*'점수 계산기'!$C$21+T$5*'점수 계산기'!$C$22+'점수 계산기'!$C$24,0))</f>
        <v>102</v>
      </c>
      <c r="U42" s="207">
        <f>IF(OR($B42-U$5&gt;76, $B42-U$5=75, $B42-U$5=1, $B42-U$5&lt;0),"",ROUND(($B42-U$5)*'점수 계산기'!$C$21+U$5*'점수 계산기'!$C$22+'점수 계산기'!$C$24,0))</f>
        <v>102</v>
      </c>
      <c r="V42" s="207">
        <f>IF(OR($B42-V$5&gt;76, $B42-V$5=75, $B42-V$5=1, $B42-V$5&lt;0),"",ROUND(($B42-V$5)*'점수 계산기'!$C$21+V$5*'점수 계산기'!$C$22+'점수 계산기'!$C$24,0))</f>
        <v>102</v>
      </c>
      <c r="W42" s="207">
        <f>IF(OR($B42-W$5&gt;76, $B42-W$5=75, $B42-W$5=1, $B42-W$5&lt;0),"",ROUND(($B42-W$5)*'점수 계산기'!$C$21+W$5*'점수 계산기'!$C$22+'점수 계산기'!$C$24,0))</f>
        <v>102</v>
      </c>
      <c r="X42" s="207">
        <f>IF(OR($B42-X$5&gt;76, $B42-X$5=75, $B42-X$5=1, $B42-X$5&lt;0),"",ROUND(($B42-X$5)*'점수 계산기'!$C$21+X$5*'점수 계산기'!$C$22+'점수 계산기'!$C$24,0))</f>
        <v>102</v>
      </c>
      <c r="Y42" s="208">
        <f>IF(OR($B42-Y$5&gt;76, $B42-Y$5=75, $B42-Y$5=1, $B42-Y$5&lt;0),"",ROUND(($B42-Y$5)*'점수 계산기'!$C$21+Y$5*'점수 계산기'!$C$22+'점수 계산기'!$C$24,0))</f>
        <v>103</v>
      </c>
      <c r="Z42" s="140"/>
      <c r="AA42" s="195">
        <v>65</v>
      </c>
      <c r="AB42" s="195">
        <f t="shared" si="0"/>
        <v>99</v>
      </c>
      <c r="AC42" s="195" cm="1">
        <f t="array" ref="AC42">INDEX($AD$6:$AD$106, AA42, 1)</f>
        <v>77</v>
      </c>
      <c r="AD42" s="195">
        <f t="shared" si="1"/>
        <v>103</v>
      </c>
      <c r="AE42" s="195">
        <v>64</v>
      </c>
      <c r="AF42" s="195">
        <v>36</v>
      </c>
    </row>
    <row r="43" spans="1:32" s="161" customFormat="1" ht="21" customHeight="1">
      <c r="A43" s="153"/>
      <c r="B43" s="217">
        <v>63</v>
      </c>
      <c r="C43" s="207">
        <f>IF(OR($B43-C$5&gt;76, $B43-C$5=75, $B43-C$5=1, $B43-C$5&lt;0),"",ROUND(($B43-C$5)*'점수 계산기'!$C$21+C$5*'점수 계산기'!$C$22+'점수 계산기'!$C$24,0))</f>
        <v>98</v>
      </c>
      <c r="D43" s="207">
        <f>IF(OR($B43-D$5&gt;76, $B43-D$5=75, $B43-D$5=1, $B43-D$5&lt;0),"",ROUND(($B43-D$5)*'점수 계산기'!$C$21+D$5*'점수 계산기'!$C$22+'점수 계산기'!$C$24,0))</f>
        <v>98</v>
      </c>
      <c r="E43" s="207">
        <f>IF(OR($B43-E$5&gt;76, $B43-E$5=75, $B43-E$5=1, $B43-E$5&lt;0),"",ROUND(($B43-E$5)*'점수 계산기'!$C$21+E$5*'점수 계산기'!$C$22+'점수 계산기'!$C$24,0))</f>
        <v>98</v>
      </c>
      <c r="F43" s="207">
        <f>IF(OR($B43-F$5&gt;76, $B43-F$5=75, $B43-F$5=1, $B43-F$5&lt;0),"",ROUND(($B43-F$5)*'점수 계산기'!$C$21+F$5*'점수 계산기'!$C$22+'점수 계산기'!$C$24,0))</f>
        <v>99</v>
      </c>
      <c r="G43" s="207">
        <f>IF(OR($B43-G$5&gt;76, $B43-G$5=75, $B43-G$5=1, $B43-G$5&lt;0),"",ROUND(($B43-G$5)*'점수 계산기'!$C$21+G$5*'점수 계산기'!$C$22+'점수 계산기'!$C$24,0))</f>
        <v>99</v>
      </c>
      <c r="H43" s="207">
        <f>IF(OR($B43-H$5&gt;76, $B43-H$5=75, $B43-H$5=1, $B43-H$5&lt;0),"",ROUND(($B43-H$5)*'점수 계산기'!$C$21+H$5*'점수 계산기'!$C$22+'점수 계산기'!$C$24,0))</f>
        <v>99</v>
      </c>
      <c r="I43" s="207">
        <f>IF(OR($B43-I$5&gt;76, $B43-I$5=75, $B43-I$5=1, $B43-I$5&lt;0),"",ROUND(($B43-I$5)*'점수 계산기'!$C$21+I$5*'점수 계산기'!$C$22+'점수 계산기'!$C$24,0))</f>
        <v>99</v>
      </c>
      <c r="J43" s="207">
        <f>IF(OR($B43-J$5&gt;76, $B43-J$5=75, $B43-J$5=1, $B43-J$5&lt;0),"",ROUND(($B43-J$5)*'점수 계산기'!$C$21+J$5*'점수 계산기'!$C$22+'점수 계산기'!$C$24,0))</f>
        <v>99</v>
      </c>
      <c r="K43" s="207">
        <f>IF(OR($B43-K$5&gt;76, $B43-K$5=75, $B43-K$5=1, $B43-K$5&lt;0),"",ROUND(($B43-K$5)*'점수 계산기'!$C$21+K$5*'점수 계산기'!$C$22+'점수 계산기'!$C$24,0))</f>
        <v>99</v>
      </c>
      <c r="L43" s="207">
        <f>IF(OR($B43-L$5&gt;76, $B43-L$5=75, $B43-L$5=1, $B43-L$5&lt;0),"",ROUND(($B43-L$5)*'점수 계산기'!$C$21+L$5*'점수 계산기'!$C$22+'점수 계산기'!$C$24,0))</f>
        <v>99</v>
      </c>
      <c r="M43" s="207">
        <f>IF(OR($B43-M$5&gt;76, $B43-M$5=75, $B43-M$5=1, $B43-M$5&lt;0),"",ROUND(($B43-M$5)*'점수 계산기'!$C$21+M$5*'점수 계산기'!$C$22+'점수 계산기'!$C$24,0))</f>
        <v>100</v>
      </c>
      <c r="N43" s="207">
        <f>IF(OR($B43-N$5&gt;76, $B43-N$5=75, $B43-N$5=1, $B43-N$5&lt;0),"",ROUND(($B43-N$5)*'점수 계산기'!$C$21+N$5*'점수 계산기'!$C$22+'점수 계산기'!$C$24,0))</f>
        <v>100</v>
      </c>
      <c r="O43" s="207">
        <f>IF(OR($B43-O$5&gt;76, $B43-O$5=75, $B43-O$5=1, $B43-O$5&lt;0),"",ROUND(($B43-O$5)*'점수 계산기'!$C$21+O$5*'점수 계산기'!$C$22+'점수 계산기'!$C$24,0))</f>
        <v>100</v>
      </c>
      <c r="P43" s="207">
        <f>IF(OR($B43-P$5&gt;76, $B43-P$5=75, $B43-P$5=1, $B43-P$5&lt;0),"",ROUND(($B43-P$5)*'점수 계산기'!$C$21+P$5*'점수 계산기'!$C$22+'점수 계산기'!$C$24,0))</f>
        <v>100</v>
      </c>
      <c r="Q43" s="207">
        <f>IF(OR($B43-Q$5&gt;76, $B43-Q$5=75, $B43-Q$5=1, $B43-Q$5&lt;0),"",ROUND(($B43-Q$5)*'점수 계산기'!$C$21+Q$5*'점수 계산기'!$C$22+'점수 계산기'!$C$24,0))</f>
        <v>100</v>
      </c>
      <c r="R43" s="207">
        <f>IF(OR($B43-R$5&gt;76, $B43-R$5=75, $B43-R$5=1, $B43-R$5&lt;0),"",ROUND(($B43-R$5)*'점수 계산기'!$C$21+R$5*'점수 계산기'!$C$22+'점수 계산기'!$C$24,0))</f>
        <v>100</v>
      </c>
      <c r="S43" s="207">
        <f>IF(OR($B43-S$5&gt;76, $B43-S$5=75, $B43-S$5=1, $B43-S$5&lt;0),"",ROUND(($B43-S$5)*'점수 계산기'!$C$21+S$5*'점수 계산기'!$C$22+'점수 계산기'!$C$24,0))</f>
        <v>101</v>
      </c>
      <c r="T43" s="207">
        <f>IF(OR($B43-T$5&gt;76, $B43-T$5=75, $B43-T$5=1, $B43-T$5&lt;0),"",ROUND(($B43-T$5)*'점수 계산기'!$C$21+T$5*'점수 계산기'!$C$22+'점수 계산기'!$C$24,0))</f>
        <v>101</v>
      </c>
      <c r="U43" s="207">
        <f>IF(OR($B43-U$5&gt;76, $B43-U$5=75, $B43-U$5=1, $B43-U$5&lt;0),"",ROUND(($B43-U$5)*'점수 계산기'!$C$21+U$5*'점수 계산기'!$C$22+'점수 계산기'!$C$24,0))</f>
        <v>101</v>
      </c>
      <c r="V43" s="207">
        <f>IF(OR($B43-V$5&gt;76, $B43-V$5=75, $B43-V$5=1, $B43-V$5&lt;0),"",ROUND(($B43-V$5)*'점수 계산기'!$C$21+V$5*'점수 계산기'!$C$22+'점수 계산기'!$C$24,0))</f>
        <v>101</v>
      </c>
      <c r="W43" s="207">
        <f>IF(OR($B43-W$5&gt;76, $B43-W$5=75, $B43-W$5=1, $B43-W$5&lt;0),"",ROUND(($B43-W$5)*'점수 계산기'!$C$21+W$5*'점수 계산기'!$C$22+'점수 계산기'!$C$24,0))</f>
        <v>101</v>
      </c>
      <c r="X43" s="207">
        <f>IF(OR($B43-X$5&gt;76, $B43-X$5=75, $B43-X$5=1, $B43-X$5&lt;0),"",ROUND(($B43-X$5)*'점수 계산기'!$C$21+X$5*'점수 계산기'!$C$22+'점수 계산기'!$C$24,0))</f>
        <v>101</v>
      </c>
      <c r="Y43" s="208">
        <f>IF(OR($B43-Y$5&gt;76, $B43-Y$5=75, $B43-Y$5=1, $B43-Y$5&lt;0),"",ROUND(($B43-Y$5)*'점수 계산기'!$C$21+Y$5*'점수 계산기'!$C$22+'점수 계산기'!$C$24,0))</f>
        <v>102</v>
      </c>
      <c r="Z43" s="140"/>
      <c r="AA43" s="195">
        <v>64</v>
      </c>
      <c r="AB43" s="195">
        <f t="shared" si="0"/>
        <v>98</v>
      </c>
      <c r="AC43" s="195" cm="1">
        <f t="array" ref="AC43">INDEX($AD$6:$AD$106, AA43, 1)</f>
        <v>78</v>
      </c>
      <c r="AD43" s="195">
        <f t="shared" si="1"/>
        <v>102</v>
      </c>
      <c r="AE43" s="195">
        <v>63</v>
      </c>
      <c r="AF43" s="195">
        <v>37</v>
      </c>
    </row>
    <row r="44" spans="1:32" s="161" customFormat="1" ht="21" customHeight="1">
      <c r="A44" s="153"/>
      <c r="B44" s="217">
        <v>62</v>
      </c>
      <c r="C44" s="207">
        <f>IF(OR($B44-C$5&gt;76, $B44-C$5=75, $B44-C$5=1, $B44-C$5&lt;0),"",ROUND(($B44-C$5)*'점수 계산기'!$C$21+C$5*'점수 계산기'!$C$22+'점수 계산기'!$C$24,0))</f>
        <v>97</v>
      </c>
      <c r="D44" s="207">
        <f>IF(OR($B44-D$5&gt;76, $B44-D$5=75, $B44-D$5=1, $B44-D$5&lt;0),"",ROUND(($B44-D$5)*'점수 계산기'!$C$21+D$5*'점수 계산기'!$C$22+'점수 계산기'!$C$24,0))</f>
        <v>97</v>
      </c>
      <c r="E44" s="207">
        <f>IF(OR($B44-E$5&gt;76, $B44-E$5=75, $B44-E$5=1, $B44-E$5&lt;0),"",ROUND(($B44-E$5)*'점수 계산기'!$C$21+E$5*'점수 계산기'!$C$22+'점수 계산기'!$C$24,0))</f>
        <v>97</v>
      </c>
      <c r="F44" s="207">
        <f>IF(OR($B44-F$5&gt;76, $B44-F$5=75, $B44-F$5=1, $B44-F$5&lt;0),"",ROUND(($B44-F$5)*'점수 계산기'!$C$21+F$5*'점수 계산기'!$C$22+'점수 계산기'!$C$24,0))</f>
        <v>98</v>
      </c>
      <c r="G44" s="207">
        <f>IF(OR($B44-G$5&gt;76, $B44-G$5=75, $B44-G$5=1, $B44-G$5&lt;0),"",ROUND(($B44-G$5)*'점수 계산기'!$C$21+G$5*'점수 계산기'!$C$22+'점수 계산기'!$C$24,0))</f>
        <v>98</v>
      </c>
      <c r="H44" s="207">
        <f>IF(OR($B44-H$5&gt;76, $B44-H$5=75, $B44-H$5=1, $B44-H$5&lt;0),"",ROUND(($B44-H$5)*'점수 계산기'!$C$21+H$5*'점수 계산기'!$C$22+'점수 계산기'!$C$24,0))</f>
        <v>98</v>
      </c>
      <c r="I44" s="207">
        <f>IF(OR($B44-I$5&gt;76, $B44-I$5=75, $B44-I$5=1, $B44-I$5&lt;0),"",ROUND(($B44-I$5)*'점수 계산기'!$C$21+I$5*'점수 계산기'!$C$22+'점수 계산기'!$C$24,0))</f>
        <v>98</v>
      </c>
      <c r="J44" s="207">
        <f>IF(OR($B44-J$5&gt;76, $B44-J$5=75, $B44-J$5=1, $B44-J$5&lt;0),"",ROUND(($B44-J$5)*'점수 계산기'!$C$21+J$5*'점수 계산기'!$C$22+'점수 계산기'!$C$24,0))</f>
        <v>98</v>
      </c>
      <c r="K44" s="207">
        <f>IF(OR($B44-K$5&gt;76, $B44-K$5=75, $B44-K$5=1, $B44-K$5&lt;0),"",ROUND(($B44-K$5)*'점수 계산기'!$C$21+K$5*'점수 계산기'!$C$22+'점수 계산기'!$C$24,0))</f>
        <v>98</v>
      </c>
      <c r="L44" s="207">
        <f>IF(OR($B44-L$5&gt;76, $B44-L$5=75, $B44-L$5=1, $B44-L$5&lt;0),"",ROUND(($B44-L$5)*'점수 계산기'!$C$21+L$5*'점수 계산기'!$C$22+'점수 계산기'!$C$24,0))</f>
        <v>99</v>
      </c>
      <c r="M44" s="207">
        <f>IF(OR($B44-M$5&gt;76, $B44-M$5=75, $B44-M$5=1, $B44-M$5&lt;0),"",ROUND(($B44-M$5)*'점수 계산기'!$C$21+M$5*'점수 계산기'!$C$22+'점수 계산기'!$C$24,0))</f>
        <v>99</v>
      </c>
      <c r="N44" s="207">
        <f>IF(OR($B44-N$5&gt;76, $B44-N$5=75, $B44-N$5=1, $B44-N$5&lt;0),"",ROUND(($B44-N$5)*'점수 계산기'!$C$21+N$5*'점수 계산기'!$C$22+'점수 계산기'!$C$24,0))</f>
        <v>99</v>
      </c>
      <c r="O44" s="207">
        <f>IF(OR($B44-O$5&gt;76, $B44-O$5=75, $B44-O$5=1, $B44-O$5&lt;0),"",ROUND(($B44-O$5)*'점수 계산기'!$C$21+O$5*'점수 계산기'!$C$22+'점수 계산기'!$C$24,0))</f>
        <v>99</v>
      </c>
      <c r="P44" s="207">
        <f>IF(OR($B44-P$5&gt;76, $B44-P$5=75, $B44-P$5=1, $B44-P$5&lt;0),"",ROUND(($B44-P$5)*'점수 계산기'!$C$21+P$5*'점수 계산기'!$C$22+'점수 계산기'!$C$24,0))</f>
        <v>99</v>
      </c>
      <c r="Q44" s="207">
        <f>IF(OR($B44-Q$5&gt;76, $B44-Q$5=75, $B44-Q$5=1, $B44-Q$5&lt;0),"",ROUND(($B44-Q$5)*'점수 계산기'!$C$21+Q$5*'점수 계산기'!$C$22+'점수 계산기'!$C$24,0))</f>
        <v>99</v>
      </c>
      <c r="R44" s="207">
        <f>IF(OR($B44-R$5&gt;76, $B44-R$5=75, $B44-R$5=1, $B44-R$5&lt;0),"",ROUND(($B44-R$5)*'점수 계산기'!$C$21+R$5*'점수 계산기'!$C$22+'점수 계산기'!$C$24,0))</f>
        <v>99</v>
      </c>
      <c r="S44" s="207">
        <f>IF(OR($B44-S$5&gt;76, $B44-S$5=75, $B44-S$5=1, $B44-S$5&lt;0),"",ROUND(($B44-S$5)*'점수 계산기'!$C$21+S$5*'점수 계산기'!$C$22+'점수 계산기'!$C$24,0))</f>
        <v>100</v>
      </c>
      <c r="T44" s="207">
        <f>IF(OR($B44-T$5&gt;76, $B44-T$5=75, $B44-T$5=1, $B44-T$5&lt;0),"",ROUND(($B44-T$5)*'점수 계산기'!$C$21+T$5*'점수 계산기'!$C$22+'점수 계산기'!$C$24,0))</f>
        <v>100</v>
      </c>
      <c r="U44" s="207">
        <f>IF(OR($B44-U$5&gt;76, $B44-U$5=75, $B44-U$5=1, $B44-U$5&lt;0),"",ROUND(($B44-U$5)*'점수 계산기'!$C$21+U$5*'점수 계산기'!$C$22+'점수 계산기'!$C$24,0))</f>
        <v>100</v>
      </c>
      <c r="V44" s="207">
        <f>IF(OR($B44-V$5&gt;76, $B44-V$5=75, $B44-V$5=1, $B44-V$5&lt;0),"",ROUND(($B44-V$5)*'점수 계산기'!$C$21+V$5*'점수 계산기'!$C$22+'점수 계산기'!$C$24,0))</f>
        <v>100</v>
      </c>
      <c r="W44" s="207">
        <f>IF(OR($B44-W$5&gt;76, $B44-W$5=75, $B44-W$5=1, $B44-W$5&lt;0),"",ROUND(($B44-W$5)*'점수 계산기'!$C$21+W$5*'점수 계산기'!$C$22+'점수 계산기'!$C$24,0))</f>
        <v>100</v>
      </c>
      <c r="X44" s="207">
        <f>IF(OR($B44-X$5&gt;76, $B44-X$5=75, $B44-X$5=1, $B44-X$5&lt;0),"",ROUND(($B44-X$5)*'점수 계산기'!$C$21+X$5*'점수 계산기'!$C$22+'점수 계산기'!$C$24,0))</f>
        <v>100</v>
      </c>
      <c r="Y44" s="208">
        <f>IF(OR($B44-Y$5&gt;76, $B44-Y$5=75, $B44-Y$5=1, $B44-Y$5&lt;0),"",ROUND(($B44-Y$5)*'점수 계산기'!$C$21+Y$5*'점수 계산기'!$C$22+'점수 계산기'!$C$24,0))</f>
        <v>101</v>
      </c>
      <c r="Z44" s="140"/>
      <c r="AA44" s="195">
        <v>63</v>
      </c>
      <c r="AB44" s="195">
        <f t="shared" si="0"/>
        <v>97</v>
      </c>
      <c r="AC44" s="195" cm="1">
        <f t="array" ref="AC44">INDEX($AD$6:$AD$106, AA44, 1)</f>
        <v>79</v>
      </c>
      <c r="AD44" s="195">
        <f t="shared" si="1"/>
        <v>101</v>
      </c>
      <c r="AE44" s="195">
        <v>62</v>
      </c>
      <c r="AF44" s="195">
        <v>38</v>
      </c>
    </row>
    <row r="45" spans="1:32" s="161" customFormat="1" ht="21" customHeight="1">
      <c r="A45" s="153"/>
      <c r="B45" s="217">
        <v>61</v>
      </c>
      <c r="C45" s="207">
        <f>IF(OR($B45-C$5&gt;76, $B45-C$5=75, $B45-C$5=1, $B45-C$5&lt;0),"",ROUND(($B45-C$5)*'점수 계산기'!$C$21+C$5*'점수 계산기'!$C$22+'점수 계산기'!$C$24,0))</f>
        <v>96</v>
      </c>
      <c r="D45" s="207">
        <f>IF(OR($B45-D$5&gt;76, $B45-D$5=75, $B45-D$5=1, $B45-D$5&lt;0),"",ROUND(($B45-D$5)*'점수 계산기'!$C$21+D$5*'점수 계산기'!$C$22+'점수 계산기'!$C$24,0))</f>
        <v>96</v>
      </c>
      <c r="E45" s="207">
        <f>IF(OR($B45-E$5&gt;76, $B45-E$5=75, $B45-E$5=1, $B45-E$5&lt;0),"",ROUND(($B45-E$5)*'점수 계산기'!$C$21+E$5*'점수 계산기'!$C$22+'점수 계산기'!$C$24,0))</f>
        <v>97</v>
      </c>
      <c r="F45" s="207">
        <f>IF(OR($B45-F$5&gt;76, $B45-F$5=75, $B45-F$5=1, $B45-F$5&lt;0),"",ROUND(($B45-F$5)*'점수 계산기'!$C$21+F$5*'점수 계산기'!$C$22+'점수 계산기'!$C$24,0))</f>
        <v>97</v>
      </c>
      <c r="G45" s="207">
        <f>IF(OR($B45-G$5&gt;76, $B45-G$5=75, $B45-G$5=1, $B45-G$5&lt;0),"",ROUND(($B45-G$5)*'점수 계산기'!$C$21+G$5*'점수 계산기'!$C$22+'점수 계산기'!$C$24,0))</f>
        <v>97</v>
      </c>
      <c r="H45" s="207">
        <f>IF(OR($B45-H$5&gt;76, $B45-H$5=75, $B45-H$5=1, $B45-H$5&lt;0),"",ROUND(($B45-H$5)*'점수 계산기'!$C$21+H$5*'점수 계산기'!$C$22+'점수 계산기'!$C$24,0))</f>
        <v>97</v>
      </c>
      <c r="I45" s="207">
        <f>IF(OR($B45-I$5&gt;76, $B45-I$5=75, $B45-I$5=1, $B45-I$5&lt;0),"",ROUND(($B45-I$5)*'점수 계산기'!$C$21+I$5*'점수 계산기'!$C$22+'점수 계산기'!$C$24,0))</f>
        <v>97</v>
      </c>
      <c r="J45" s="207">
        <f>IF(OR($B45-J$5&gt;76, $B45-J$5=75, $B45-J$5=1, $B45-J$5&lt;0),"",ROUND(($B45-J$5)*'점수 계산기'!$C$21+J$5*'점수 계산기'!$C$22+'점수 계산기'!$C$24,0))</f>
        <v>97</v>
      </c>
      <c r="K45" s="207">
        <f>IF(OR($B45-K$5&gt;76, $B45-K$5=75, $B45-K$5=1, $B45-K$5&lt;0),"",ROUND(($B45-K$5)*'점수 계산기'!$C$21+K$5*'점수 계산기'!$C$22+'점수 계산기'!$C$24,0))</f>
        <v>97</v>
      </c>
      <c r="L45" s="207">
        <f>IF(OR($B45-L$5&gt;76, $B45-L$5=75, $B45-L$5=1, $B45-L$5&lt;0),"",ROUND(($B45-L$5)*'점수 계산기'!$C$21+L$5*'점수 계산기'!$C$22+'점수 계산기'!$C$24,0))</f>
        <v>98</v>
      </c>
      <c r="M45" s="207">
        <f>IF(OR($B45-M$5&gt;76, $B45-M$5=75, $B45-M$5=1, $B45-M$5&lt;0),"",ROUND(($B45-M$5)*'점수 계산기'!$C$21+M$5*'점수 계산기'!$C$22+'점수 계산기'!$C$24,0))</f>
        <v>98</v>
      </c>
      <c r="N45" s="207">
        <f>IF(OR($B45-N$5&gt;76, $B45-N$5=75, $B45-N$5=1, $B45-N$5&lt;0),"",ROUND(($B45-N$5)*'점수 계산기'!$C$21+N$5*'점수 계산기'!$C$22+'점수 계산기'!$C$24,0))</f>
        <v>98</v>
      </c>
      <c r="O45" s="207">
        <f>IF(OR($B45-O$5&gt;76, $B45-O$5=75, $B45-O$5=1, $B45-O$5&lt;0),"",ROUND(($B45-O$5)*'점수 계산기'!$C$21+O$5*'점수 계산기'!$C$22+'점수 계산기'!$C$24,0))</f>
        <v>98</v>
      </c>
      <c r="P45" s="207">
        <f>IF(OR($B45-P$5&gt;76, $B45-P$5=75, $B45-P$5=1, $B45-P$5&lt;0),"",ROUND(($B45-P$5)*'점수 계산기'!$C$21+P$5*'점수 계산기'!$C$22+'점수 계산기'!$C$24,0))</f>
        <v>98</v>
      </c>
      <c r="Q45" s="207">
        <f>IF(OR($B45-Q$5&gt;76, $B45-Q$5=75, $B45-Q$5=1, $B45-Q$5&lt;0),"",ROUND(($B45-Q$5)*'점수 계산기'!$C$21+Q$5*'점수 계산기'!$C$22+'점수 계산기'!$C$24,0))</f>
        <v>98</v>
      </c>
      <c r="R45" s="207">
        <f>IF(OR($B45-R$5&gt;76, $B45-R$5=75, $B45-R$5=1, $B45-R$5&lt;0),"",ROUND(($B45-R$5)*'점수 계산기'!$C$21+R$5*'점수 계산기'!$C$22+'점수 계산기'!$C$24,0))</f>
        <v>99</v>
      </c>
      <c r="S45" s="207">
        <f>IF(OR($B45-S$5&gt;76, $B45-S$5=75, $B45-S$5=1, $B45-S$5&lt;0),"",ROUND(($B45-S$5)*'점수 계산기'!$C$21+S$5*'점수 계산기'!$C$22+'점수 계산기'!$C$24,0))</f>
        <v>99</v>
      </c>
      <c r="T45" s="207">
        <f>IF(OR($B45-T$5&gt;76, $B45-T$5=75, $B45-T$5=1, $B45-T$5&lt;0),"",ROUND(($B45-T$5)*'점수 계산기'!$C$21+T$5*'점수 계산기'!$C$22+'점수 계산기'!$C$24,0))</f>
        <v>99</v>
      </c>
      <c r="U45" s="207">
        <f>IF(OR($B45-U$5&gt;76, $B45-U$5=75, $B45-U$5=1, $B45-U$5&lt;0),"",ROUND(($B45-U$5)*'점수 계산기'!$C$21+U$5*'점수 계산기'!$C$22+'점수 계산기'!$C$24,0))</f>
        <v>99</v>
      </c>
      <c r="V45" s="207">
        <f>IF(OR($B45-V$5&gt;76, $B45-V$5=75, $B45-V$5=1, $B45-V$5&lt;0),"",ROUND(($B45-V$5)*'점수 계산기'!$C$21+V$5*'점수 계산기'!$C$22+'점수 계산기'!$C$24,0))</f>
        <v>99</v>
      </c>
      <c r="W45" s="207">
        <f>IF(OR($B45-W$5&gt;76, $B45-W$5=75, $B45-W$5=1, $B45-W$5&lt;0),"",ROUND(($B45-W$5)*'점수 계산기'!$C$21+W$5*'점수 계산기'!$C$22+'점수 계산기'!$C$24,0))</f>
        <v>99</v>
      </c>
      <c r="X45" s="207">
        <f>IF(OR($B45-X$5&gt;76, $B45-X$5=75, $B45-X$5=1, $B45-X$5&lt;0),"",ROUND(($B45-X$5)*'점수 계산기'!$C$21+X$5*'점수 계산기'!$C$22+'점수 계산기'!$C$24,0))</f>
        <v>100</v>
      </c>
      <c r="Y45" s="208">
        <f>IF(OR($B45-Y$5&gt;76, $B45-Y$5=75, $B45-Y$5=1, $B45-Y$5&lt;0),"",ROUND(($B45-Y$5)*'점수 계산기'!$C$21+Y$5*'점수 계산기'!$C$22+'점수 계산기'!$C$24,0))</f>
        <v>100</v>
      </c>
      <c r="Z45" s="140"/>
      <c r="AA45" s="195">
        <v>62</v>
      </c>
      <c r="AB45" s="195">
        <f t="shared" si="0"/>
        <v>96</v>
      </c>
      <c r="AC45" s="195" cm="1">
        <f t="array" ref="AC45">INDEX($AD$6:$AD$106, AA45, 1)</f>
        <v>80</v>
      </c>
      <c r="AD45" s="195">
        <f t="shared" si="1"/>
        <v>100</v>
      </c>
      <c r="AE45" s="195">
        <v>61</v>
      </c>
      <c r="AF45" s="195">
        <v>39</v>
      </c>
    </row>
    <row r="46" spans="1:32" s="161" customFormat="1" ht="21" customHeight="1">
      <c r="A46" s="153"/>
      <c r="B46" s="213">
        <v>60</v>
      </c>
      <c r="C46" s="193">
        <f>IF(OR($B46-C$5&gt;76, $B46-C$5=75, $B46-C$5=1, $B46-C$5&lt;0),"",ROUND(($B46-C$5)*'점수 계산기'!$C$21+C$5*'점수 계산기'!$C$22+'점수 계산기'!$C$24,0))</f>
        <v>95</v>
      </c>
      <c r="D46" s="193">
        <f>IF(OR($B46-D$5&gt;76, $B46-D$5=75, $B46-D$5=1, $B46-D$5&lt;0),"",ROUND(($B46-D$5)*'점수 계산기'!$C$21+D$5*'점수 계산기'!$C$22+'점수 계산기'!$C$24,0))</f>
        <v>95</v>
      </c>
      <c r="E46" s="193">
        <f>IF(OR($B46-E$5&gt;76, $B46-E$5=75, $B46-E$5=1, $B46-E$5&lt;0),"",ROUND(($B46-E$5)*'점수 계산기'!$C$21+E$5*'점수 계산기'!$C$22+'점수 계산기'!$C$24,0))</f>
        <v>96</v>
      </c>
      <c r="F46" s="193">
        <f>IF(OR($B46-F$5&gt;76, $B46-F$5=75, $B46-F$5=1, $B46-F$5&lt;0),"",ROUND(($B46-F$5)*'점수 계산기'!$C$21+F$5*'점수 계산기'!$C$22+'점수 계산기'!$C$24,0))</f>
        <v>96</v>
      </c>
      <c r="G46" s="193">
        <f>IF(OR($B46-G$5&gt;76, $B46-G$5=75, $B46-G$5=1, $B46-G$5&lt;0),"",ROUND(($B46-G$5)*'점수 계산기'!$C$21+G$5*'점수 계산기'!$C$22+'점수 계산기'!$C$24,0))</f>
        <v>96</v>
      </c>
      <c r="H46" s="193">
        <f>IF(OR($B46-H$5&gt;76, $B46-H$5=75, $B46-H$5=1, $B46-H$5&lt;0),"",ROUND(($B46-H$5)*'점수 계산기'!$C$21+H$5*'점수 계산기'!$C$22+'점수 계산기'!$C$24,0))</f>
        <v>96</v>
      </c>
      <c r="I46" s="193">
        <f>IF(OR($B46-I$5&gt;76, $B46-I$5=75, $B46-I$5=1, $B46-I$5&lt;0),"",ROUND(($B46-I$5)*'점수 계산기'!$C$21+I$5*'점수 계산기'!$C$22+'점수 계산기'!$C$24,0))</f>
        <v>96</v>
      </c>
      <c r="J46" s="193">
        <f>IF(OR($B46-J$5&gt;76, $B46-J$5=75, $B46-J$5=1, $B46-J$5&lt;0),"",ROUND(($B46-J$5)*'점수 계산기'!$C$21+J$5*'점수 계산기'!$C$22+'점수 계산기'!$C$24,0))</f>
        <v>96</v>
      </c>
      <c r="K46" s="193">
        <f>IF(OR($B46-K$5&gt;76, $B46-K$5=75, $B46-K$5=1, $B46-K$5&lt;0),"",ROUND(($B46-K$5)*'점수 계산기'!$C$21+K$5*'점수 계산기'!$C$22+'점수 계산기'!$C$24,0))</f>
        <v>97</v>
      </c>
      <c r="L46" s="193">
        <f>IF(OR($B46-L$5&gt;76, $B46-L$5=75, $B46-L$5=1, $B46-L$5&lt;0),"",ROUND(($B46-L$5)*'점수 계산기'!$C$21+L$5*'점수 계산기'!$C$22+'점수 계산기'!$C$24,0))</f>
        <v>97</v>
      </c>
      <c r="M46" s="193">
        <f>IF(OR($B46-M$5&gt;76, $B46-M$5=75, $B46-M$5=1, $B46-M$5&lt;0),"",ROUND(($B46-M$5)*'점수 계산기'!$C$21+M$5*'점수 계산기'!$C$22+'점수 계산기'!$C$24,0))</f>
        <v>97</v>
      </c>
      <c r="N46" s="193">
        <f>IF(OR($B46-N$5&gt;76, $B46-N$5=75, $B46-N$5=1, $B46-N$5&lt;0),"",ROUND(($B46-N$5)*'점수 계산기'!$C$21+N$5*'점수 계산기'!$C$22+'점수 계산기'!$C$24,0))</f>
        <v>97</v>
      </c>
      <c r="O46" s="193">
        <f>IF(OR($B46-O$5&gt;76, $B46-O$5=75, $B46-O$5=1, $B46-O$5&lt;0),"",ROUND(($B46-O$5)*'점수 계산기'!$C$21+O$5*'점수 계산기'!$C$22+'점수 계산기'!$C$24,0))</f>
        <v>97</v>
      </c>
      <c r="P46" s="193">
        <f>IF(OR($B46-P$5&gt;76, $B46-P$5=75, $B46-P$5=1, $B46-P$5&lt;0),"",ROUND(($B46-P$5)*'점수 계산기'!$C$21+P$5*'점수 계산기'!$C$22+'점수 계산기'!$C$24,0))</f>
        <v>97</v>
      </c>
      <c r="Q46" s="193">
        <f>IF(OR($B46-Q$5&gt;76, $B46-Q$5=75, $B46-Q$5=1, $B46-Q$5&lt;0),"",ROUND(($B46-Q$5)*'점수 계산기'!$C$21+Q$5*'점수 계산기'!$C$22+'점수 계산기'!$C$24,0))</f>
        <v>98</v>
      </c>
      <c r="R46" s="193">
        <f>IF(OR($B46-R$5&gt;76, $B46-R$5=75, $B46-R$5=1, $B46-R$5&lt;0),"",ROUND(($B46-R$5)*'점수 계산기'!$C$21+R$5*'점수 계산기'!$C$22+'점수 계산기'!$C$24,0))</f>
        <v>98</v>
      </c>
      <c r="S46" s="193">
        <f>IF(OR($B46-S$5&gt;76, $B46-S$5=75, $B46-S$5=1, $B46-S$5&lt;0),"",ROUND(($B46-S$5)*'점수 계산기'!$C$21+S$5*'점수 계산기'!$C$22+'점수 계산기'!$C$24,0))</f>
        <v>98</v>
      </c>
      <c r="T46" s="193">
        <f>IF(OR($B46-T$5&gt;76, $B46-T$5=75, $B46-T$5=1, $B46-T$5&lt;0),"",ROUND(($B46-T$5)*'점수 계산기'!$C$21+T$5*'점수 계산기'!$C$22+'점수 계산기'!$C$24,0))</f>
        <v>98</v>
      </c>
      <c r="U46" s="193">
        <f>IF(OR($B46-U$5&gt;76, $B46-U$5=75, $B46-U$5=1, $B46-U$5&lt;0),"",ROUND(($B46-U$5)*'점수 계산기'!$C$21+U$5*'점수 계산기'!$C$22+'점수 계산기'!$C$24,0))</f>
        <v>98</v>
      </c>
      <c r="V46" s="193">
        <f>IF(OR($B46-V$5&gt;76, $B46-V$5=75, $B46-V$5=1, $B46-V$5&lt;0),"",ROUND(($B46-V$5)*'점수 계산기'!$C$21+V$5*'점수 계산기'!$C$22+'점수 계산기'!$C$24,0))</f>
        <v>98</v>
      </c>
      <c r="W46" s="193">
        <f>IF(OR($B46-W$5&gt;76, $B46-W$5=75, $B46-W$5=1, $B46-W$5&lt;0),"",ROUND(($B46-W$5)*'점수 계산기'!$C$21+W$5*'점수 계산기'!$C$22+'점수 계산기'!$C$24,0))</f>
        <v>98</v>
      </c>
      <c r="X46" s="193">
        <f>IF(OR($B46-X$5&gt;76, $B46-X$5=75, $B46-X$5=1, $B46-X$5&lt;0),"",ROUND(($B46-X$5)*'점수 계산기'!$C$21+X$5*'점수 계산기'!$C$22+'점수 계산기'!$C$24,0))</f>
        <v>99</v>
      </c>
      <c r="Y46" s="194">
        <f>IF(OR($B46-Y$5&gt;76, $B46-Y$5=75, $B46-Y$5=1, $B46-Y$5&lt;0),"",ROUND(($B46-Y$5)*'점수 계산기'!$C$21+Y$5*'점수 계산기'!$C$22+'점수 계산기'!$C$24,0))</f>
        <v>99</v>
      </c>
      <c r="Z46" s="140"/>
      <c r="AA46" s="195">
        <v>61</v>
      </c>
      <c r="AB46" s="195">
        <f t="shared" si="0"/>
        <v>95</v>
      </c>
      <c r="AC46" s="195" cm="1">
        <f t="array" ref="AC46">INDEX($AD$6:$AD$106, AA46, 1)</f>
        <v>81</v>
      </c>
      <c r="AD46" s="195">
        <f t="shared" si="1"/>
        <v>99</v>
      </c>
      <c r="AE46" s="195">
        <v>60</v>
      </c>
      <c r="AF46" s="195">
        <v>40</v>
      </c>
    </row>
    <row r="47" spans="1:32" s="161" customFormat="1" ht="21" customHeight="1">
      <c r="A47" s="153"/>
      <c r="B47" s="213">
        <v>59</v>
      </c>
      <c r="C47" s="193">
        <f>IF(OR($B47-C$5&gt;76, $B47-C$5=75, $B47-C$5=1, $B47-C$5&lt;0),"",ROUND(($B47-C$5)*'점수 계산기'!$C$21+C$5*'점수 계산기'!$C$22+'점수 계산기'!$C$24,0))</f>
        <v>94</v>
      </c>
      <c r="D47" s="193">
        <f>IF(OR($B47-D$5&gt;76, $B47-D$5=75, $B47-D$5=1, $B47-D$5&lt;0),"",ROUND(($B47-D$5)*'점수 계산기'!$C$21+D$5*'점수 계산기'!$C$22+'점수 계산기'!$C$24,0))</f>
        <v>95</v>
      </c>
      <c r="E47" s="193">
        <f>IF(OR($B47-E$5&gt;76, $B47-E$5=75, $B47-E$5=1, $B47-E$5&lt;0),"",ROUND(($B47-E$5)*'점수 계산기'!$C$21+E$5*'점수 계산기'!$C$22+'점수 계산기'!$C$24,0))</f>
        <v>95</v>
      </c>
      <c r="F47" s="193">
        <f>IF(OR($B47-F$5&gt;76, $B47-F$5=75, $B47-F$5=1, $B47-F$5&lt;0),"",ROUND(($B47-F$5)*'점수 계산기'!$C$21+F$5*'점수 계산기'!$C$22+'점수 계산기'!$C$24,0))</f>
        <v>95</v>
      </c>
      <c r="G47" s="193">
        <f>IF(OR($B47-G$5&gt;76, $B47-G$5=75, $B47-G$5=1, $B47-G$5&lt;0),"",ROUND(($B47-G$5)*'점수 계산기'!$C$21+G$5*'점수 계산기'!$C$22+'점수 계산기'!$C$24,0))</f>
        <v>95</v>
      </c>
      <c r="H47" s="193">
        <f>IF(OR($B47-H$5&gt;76, $B47-H$5=75, $B47-H$5=1, $B47-H$5&lt;0),"",ROUND(($B47-H$5)*'점수 계산기'!$C$21+H$5*'점수 계산기'!$C$22+'점수 계산기'!$C$24,0))</f>
        <v>95</v>
      </c>
      <c r="I47" s="193">
        <f>IF(OR($B47-I$5&gt;76, $B47-I$5=75, $B47-I$5=1, $B47-I$5&lt;0),"",ROUND(($B47-I$5)*'점수 계산기'!$C$21+I$5*'점수 계산기'!$C$22+'점수 계산기'!$C$24,0))</f>
        <v>95</v>
      </c>
      <c r="J47" s="193">
        <f>IF(OR($B47-J$5&gt;76, $B47-J$5=75, $B47-J$5=1, $B47-J$5&lt;0),"",ROUND(($B47-J$5)*'점수 계산기'!$C$21+J$5*'점수 계산기'!$C$22+'점수 계산기'!$C$24,0))</f>
        <v>95</v>
      </c>
      <c r="K47" s="193">
        <f>IF(OR($B47-K$5&gt;76, $B47-K$5=75, $B47-K$5=1, $B47-K$5&lt;0),"",ROUND(($B47-K$5)*'점수 계산기'!$C$21+K$5*'점수 계산기'!$C$22+'점수 계산기'!$C$24,0))</f>
        <v>96</v>
      </c>
      <c r="L47" s="193">
        <f>IF(OR($B47-L$5&gt;76, $B47-L$5=75, $B47-L$5=1, $B47-L$5&lt;0),"",ROUND(($B47-L$5)*'점수 계산기'!$C$21+L$5*'점수 계산기'!$C$22+'점수 계산기'!$C$24,0))</f>
        <v>96</v>
      </c>
      <c r="M47" s="193">
        <f>IF(OR($B47-M$5&gt;76, $B47-M$5=75, $B47-M$5=1, $B47-M$5&lt;0),"",ROUND(($B47-M$5)*'점수 계산기'!$C$21+M$5*'점수 계산기'!$C$22+'점수 계산기'!$C$24,0))</f>
        <v>96</v>
      </c>
      <c r="N47" s="193">
        <f>IF(OR($B47-N$5&gt;76, $B47-N$5=75, $B47-N$5=1, $B47-N$5&lt;0),"",ROUND(($B47-N$5)*'점수 계산기'!$C$21+N$5*'점수 계산기'!$C$22+'점수 계산기'!$C$24,0))</f>
        <v>96</v>
      </c>
      <c r="O47" s="193">
        <f>IF(OR($B47-O$5&gt;76, $B47-O$5=75, $B47-O$5=1, $B47-O$5&lt;0),"",ROUND(($B47-O$5)*'점수 계산기'!$C$21+O$5*'점수 계산기'!$C$22+'점수 계산기'!$C$24,0))</f>
        <v>96</v>
      </c>
      <c r="P47" s="193">
        <f>IF(OR($B47-P$5&gt;76, $B47-P$5=75, $B47-P$5=1, $B47-P$5&lt;0),"",ROUND(($B47-P$5)*'점수 계산기'!$C$21+P$5*'점수 계산기'!$C$22+'점수 계산기'!$C$24,0))</f>
        <v>96</v>
      </c>
      <c r="Q47" s="193">
        <f>IF(OR($B47-Q$5&gt;76, $B47-Q$5=75, $B47-Q$5=1, $B47-Q$5&lt;0),"",ROUND(($B47-Q$5)*'점수 계산기'!$C$21+Q$5*'점수 계산기'!$C$22+'점수 계산기'!$C$24,0))</f>
        <v>97</v>
      </c>
      <c r="R47" s="193">
        <f>IF(OR($B47-R$5&gt;76, $B47-R$5=75, $B47-R$5=1, $B47-R$5&lt;0),"",ROUND(($B47-R$5)*'점수 계산기'!$C$21+R$5*'점수 계산기'!$C$22+'점수 계산기'!$C$24,0))</f>
        <v>97</v>
      </c>
      <c r="S47" s="193">
        <f>IF(OR($B47-S$5&gt;76, $B47-S$5=75, $B47-S$5=1, $B47-S$5&lt;0),"",ROUND(($B47-S$5)*'점수 계산기'!$C$21+S$5*'점수 계산기'!$C$22+'점수 계산기'!$C$24,0))</f>
        <v>97</v>
      </c>
      <c r="T47" s="193">
        <f>IF(OR($B47-T$5&gt;76, $B47-T$5=75, $B47-T$5=1, $B47-T$5&lt;0),"",ROUND(($B47-T$5)*'점수 계산기'!$C$21+T$5*'점수 계산기'!$C$22+'점수 계산기'!$C$24,0))</f>
        <v>97</v>
      </c>
      <c r="U47" s="193">
        <f>IF(OR($B47-U$5&gt;76, $B47-U$5=75, $B47-U$5=1, $B47-U$5&lt;0),"",ROUND(($B47-U$5)*'점수 계산기'!$C$21+U$5*'점수 계산기'!$C$22+'점수 계산기'!$C$24,0))</f>
        <v>97</v>
      </c>
      <c r="V47" s="193">
        <f>IF(OR($B47-V$5&gt;76, $B47-V$5=75, $B47-V$5=1, $B47-V$5&lt;0),"",ROUND(($B47-V$5)*'점수 계산기'!$C$21+V$5*'점수 계산기'!$C$22+'점수 계산기'!$C$24,0))</f>
        <v>97</v>
      </c>
      <c r="W47" s="193">
        <f>IF(OR($B47-W$5&gt;76, $B47-W$5=75, $B47-W$5=1, $B47-W$5&lt;0),"",ROUND(($B47-W$5)*'점수 계산기'!$C$21+W$5*'점수 계산기'!$C$22+'점수 계산기'!$C$24,0))</f>
        <v>98</v>
      </c>
      <c r="X47" s="193">
        <f>IF(OR($B47-X$5&gt;76, $B47-X$5=75, $B47-X$5=1, $B47-X$5&lt;0),"",ROUND(($B47-X$5)*'점수 계산기'!$C$21+X$5*'점수 계산기'!$C$22+'점수 계산기'!$C$24,0))</f>
        <v>98</v>
      </c>
      <c r="Y47" s="194">
        <f>IF(OR($B47-Y$5&gt;76, $B47-Y$5=75, $B47-Y$5=1, $B47-Y$5&lt;0),"",ROUND(($B47-Y$5)*'점수 계산기'!$C$21+Y$5*'점수 계산기'!$C$22+'점수 계산기'!$C$24,0))</f>
        <v>98</v>
      </c>
      <c r="Z47" s="140"/>
      <c r="AA47" s="195">
        <v>60</v>
      </c>
      <c r="AB47" s="195">
        <f t="shared" si="0"/>
        <v>94</v>
      </c>
      <c r="AC47" s="195" cm="1">
        <f t="array" ref="AC47">INDEX($AD$6:$AD$106, AA47, 1)</f>
        <v>81</v>
      </c>
      <c r="AD47" s="195">
        <f t="shared" si="1"/>
        <v>98</v>
      </c>
      <c r="AE47" s="195">
        <v>59</v>
      </c>
      <c r="AF47" s="195">
        <v>41</v>
      </c>
    </row>
    <row r="48" spans="1:32" s="161" customFormat="1" ht="21" customHeight="1">
      <c r="A48" s="153"/>
      <c r="B48" s="213">
        <v>58</v>
      </c>
      <c r="C48" s="193">
        <f>IF(OR($B48-C$5&gt;76, $B48-C$5=75, $B48-C$5=1, $B48-C$5&lt;0),"",ROUND(($B48-C$5)*'점수 계산기'!$C$21+C$5*'점수 계산기'!$C$22+'점수 계산기'!$C$24,0))</f>
        <v>93</v>
      </c>
      <c r="D48" s="193">
        <f>IF(OR($B48-D$5&gt;76, $B48-D$5=75, $B48-D$5=1, $B48-D$5&lt;0),"",ROUND(($B48-D$5)*'점수 계산기'!$C$21+D$5*'점수 계산기'!$C$22+'점수 계산기'!$C$24,0))</f>
        <v>94</v>
      </c>
      <c r="E48" s="193">
        <f>IF(OR($B48-E$5&gt;76, $B48-E$5=75, $B48-E$5=1, $B48-E$5&lt;0),"",ROUND(($B48-E$5)*'점수 계산기'!$C$21+E$5*'점수 계산기'!$C$22+'점수 계산기'!$C$24,0))</f>
        <v>94</v>
      </c>
      <c r="F48" s="193">
        <f>IF(OR($B48-F$5&gt;76, $B48-F$5=75, $B48-F$5=1, $B48-F$5&lt;0),"",ROUND(($B48-F$5)*'점수 계산기'!$C$21+F$5*'점수 계산기'!$C$22+'점수 계산기'!$C$24,0))</f>
        <v>94</v>
      </c>
      <c r="G48" s="193">
        <f>IF(OR($B48-G$5&gt;76, $B48-G$5=75, $B48-G$5=1, $B48-G$5&lt;0),"",ROUND(($B48-G$5)*'점수 계산기'!$C$21+G$5*'점수 계산기'!$C$22+'점수 계산기'!$C$24,0))</f>
        <v>94</v>
      </c>
      <c r="H48" s="193">
        <f>IF(OR($B48-H$5&gt;76, $B48-H$5=75, $B48-H$5=1, $B48-H$5&lt;0),"",ROUND(($B48-H$5)*'점수 계산기'!$C$21+H$5*'점수 계산기'!$C$22+'점수 계산기'!$C$24,0))</f>
        <v>94</v>
      </c>
      <c r="I48" s="193">
        <f>IF(OR($B48-I$5&gt;76, $B48-I$5=75, $B48-I$5=1, $B48-I$5&lt;0),"",ROUND(($B48-I$5)*'점수 계산기'!$C$21+I$5*'점수 계산기'!$C$22+'점수 계산기'!$C$24,0))</f>
        <v>94</v>
      </c>
      <c r="J48" s="193">
        <f>IF(OR($B48-J$5&gt;76, $B48-J$5=75, $B48-J$5=1, $B48-J$5&lt;0),"",ROUND(($B48-J$5)*'점수 계산기'!$C$21+J$5*'점수 계산기'!$C$22+'점수 계산기'!$C$24,0))</f>
        <v>95</v>
      </c>
      <c r="K48" s="193">
        <f>IF(OR($B48-K$5&gt;76, $B48-K$5=75, $B48-K$5=1, $B48-K$5&lt;0),"",ROUND(($B48-K$5)*'점수 계산기'!$C$21+K$5*'점수 계산기'!$C$22+'점수 계산기'!$C$24,0))</f>
        <v>95</v>
      </c>
      <c r="L48" s="193">
        <f>IF(OR($B48-L$5&gt;76, $B48-L$5=75, $B48-L$5=1, $B48-L$5&lt;0),"",ROUND(($B48-L$5)*'점수 계산기'!$C$21+L$5*'점수 계산기'!$C$22+'점수 계산기'!$C$24,0))</f>
        <v>95</v>
      </c>
      <c r="M48" s="193">
        <f>IF(OR($B48-M$5&gt;76, $B48-M$5=75, $B48-M$5=1, $B48-M$5&lt;0),"",ROUND(($B48-M$5)*'점수 계산기'!$C$21+M$5*'점수 계산기'!$C$22+'점수 계산기'!$C$24,0))</f>
        <v>95</v>
      </c>
      <c r="N48" s="193">
        <f>IF(OR($B48-N$5&gt;76, $B48-N$5=75, $B48-N$5=1, $B48-N$5&lt;0),"",ROUND(($B48-N$5)*'점수 계산기'!$C$21+N$5*'점수 계산기'!$C$22+'점수 계산기'!$C$24,0))</f>
        <v>95</v>
      </c>
      <c r="O48" s="193">
        <f>IF(OR($B48-O$5&gt;76, $B48-O$5=75, $B48-O$5=1, $B48-O$5&lt;0),"",ROUND(($B48-O$5)*'점수 계산기'!$C$21+O$5*'점수 계산기'!$C$22+'점수 계산기'!$C$24,0))</f>
        <v>95</v>
      </c>
      <c r="P48" s="193">
        <f>IF(OR($B48-P$5&gt;76, $B48-P$5=75, $B48-P$5=1, $B48-P$5&lt;0),"",ROUND(($B48-P$5)*'점수 계산기'!$C$21+P$5*'점수 계산기'!$C$22+'점수 계산기'!$C$24,0))</f>
        <v>96</v>
      </c>
      <c r="Q48" s="193">
        <f>IF(OR($B48-Q$5&gt;76, $B48-Q$5=75, $B48-Q$5=1, $B48-Q$5&lt;0),"",ROUND(($B48-Q$5)*'점수 계산기'!$C$21+Q$5*'점수 계산기'!$C$22+'점수 계산기'!$C$24,0))</f>
        <v>96</v>
      </c>
      <c r="R48" s="193">
        <f>IF(OR($B48-R$5&gt;76, $B48-R$5=75, $B48-R$5=1, $B48-R$5&lt;0),"",ROUND(($B48-R$5)*'점수 계산기'!$C$21+R$5*'점수 계산기'!$C$22+'점수 계산기'!$C$24,0))</f>
        <v>96</v>
      </c>
      <c r="S48" s="193">
        <f>IF(OR($B48-S$5&gt;76, $B48-S$5=75, $B48-S$5=1, $B48-S$5&lt;0),"",ROUND(($B48-S$5)*'점수 계산기'!$C$21+S$5*'점수 계산기'!$C$22+'점수 계산기'!$C$24,0))</f>
        <v>96</v>
      </c>
      <c r="T48" s="193">
        <f>IF(OR($B48-T$5&gt;76, $B48-T$5=75, $B48-T$5=1, $B48-T$5&lt;0),"",ROUND(($B48-T$5)*'점수 계산기'!$C$21+T$5*'점수 계산기'!$C$22+'점수 계산기'!$C$24,0))</f>
        <v>96</v>
      </c>
      <c r="U48" s="193">
        <f>IF(OR($B48-U$5&gt;76, $B48-U$5=75, $B48-U$5=1, $B48-U$5&lt;0),"",ROUND(($B48-U$5)*'점수 계산기'!$C$21+U$5*'점수 계산기'!$C$22+'점수 계산기'!$C$24,0))</f>
        <v>96</v>
      </c>
      <c r="V48" s="193">
        <f>IF(OR($B48-V$5&gt;76, $B48-V$5=75, $B48-V$5=1, $B48-V$5&lt;0),"",ROUND(($B48-V$5)*'점수 계산기'!$C$21+V$5*'점수 계산기'!$C$22+'점수 계산기'!$C$24,0))</f>
        <v>96</v>
      </c>
      <c r="W48" s="193">
        <f>IF(OR($B48-W$5&gt;76, $B48-W$5=75, $B48-W$5=1, $B48-W$5&lt;0),"",ROUND(($B48-W$5)*'점수 계산기'!$C$21+W$5*'점수 계산기'!$C$22+'점수 계산기'!$C$24,0))</f>
        <v>97</v>
      </c>
      <c r="X48" s="193">
        <f>IF(OR($B48-X$5&gt;76, $B48-X$5=75, $B48-X$5=1, $B48-X$5&lt;0),"",ROUND(($B48-X$5)*'점수 계산기'!$C$21+X$5*'점수 계산기'!$C$22+'점수 계산기'!$C$24,0))</f>
        <v>97</v>
      </c>
      <c r="Y48" s="194">
        <f>IF(OR($B48-Y$5&gt;76, $B48-Y$5=75, $B48-Y$5=1, $B48-Y$5&lt;0),"",ROUND(($B48-Y$5)*'점수 계산기'!$C$21+Y$5*'점수 계산기'!$C$22+'점수 계산기'!$C$24,0))</f>
        <v>97</v>
      </c>
      <c r="Z48" s="140"/>
      <c r="AA48" s="195">
        <v>59</v>
      </c>
      <c r="AB48" s="195">
        <f t="shared" si="0"/>
        <v>93</v>
      </c>
      <c r="AC48" s="195" cm="1">
        <f t="array" ref="AC48">INDEX($AD$6:$AD$106, AA48, 1)</f>
        <v>82</v>
      </c>
      <c r="AD48" s="195">
        <f t="shared" si="1"/>
        <v>97</v>
      </c>
      <c r="AE48" s="195">
        <v>58</v>
      </c>
      <c r="AF48" s="195">
        <v>42</v>
      </c>
    </row>
    <row r="49" spans="1:32" s="161" customFormat="1" ht="21" customHeight="1">
      <c r="A49" s="153"/>
      <c r="B49" s="213">
        <v>57</v>
      </c>
      <c r="C49" s="193">
        <f>IF(OR($B49-C$5&gt;76, $B49-C$5=75, $B49-C$5=1, $B49-C$5&lt;0),"",ROUND(($B49-C$5)*'점수 계산기'!$C$21+C$5*'점수 계산기'!$C$22+'점수 계산기'!$C$24,0))</f>
        <v>92</v>
      </c>
      <c r="D49" s="193">
        <f>IF(OR($B49-D$5&gt;76, $B49-D$5=75, $B49-D$5=1, $B49-D$5&lt;0),"",ROUND(($B49-D$5)*'점수 계산기'!$C$21+D$5*'점수 계산기'!$C$22+'점수 계산기'!$C$24,0))</f>
        <v>93</v>
      </c>
      <c r="E49" s="193">
        <f>IF(OR($B49-E$5&gt;76, $B49-E$5=75, $B49-E$5=1, $B49-E$5&lt;0),"",ROUND(($B49-E$5)*'점수 계산기'!$C$21+E$5*'점수 계산기'!$C$22+'점수 계산기'!$C$24,0))</f>
        <v>93</v>
      </c>
      <c r="F49" s="193">
        <f>IF(OR($B49-F$5&gt;76, $B49-F$5=75, $B49-F$5=1, $B49-F$5&lt;0),"",ROUND(($B49-F$5)*'점수 계산기'!$C$21+F$5*'점수 계산기'!$C$22+'점수 계산기'!$C$24,0))</f>
        <v>93</v>
      </c>
      <c r="G49" s="193">
        <f>IF(OR($B49-G$5&gt;76, $B49-G$5=75, $B49-G$5=1, $B49-G$5&lt;0),"",ROUND(($B49-G$5)*'점수 계산기'!$C$21+G$5*'점수 계산기'!$C$22+'점수 계산기'!$C$24,0))</f>
        <v>93</v>
      </c>
      <c r="H49" s="193">
        <f>IF(OR($B49-H$5&gt;76, $B49-H$5=75, $B49-H$5=1, $B49-H$5&lt;0),"",ROUND(($B49-H$5)*'점수 계산기'!$C$21+H$5*'점수 계산기'!$C$22+'점수 계산기'!$C$24,0))</f>
        <v>93</v>
      </c>
      <c r="I49" s="193">
        <f>IF(OR($B49-I$5&gt;76, $B49-I$5=75, $B49-I$5=1, $B49-I$5&lt;0),"",ROUND(($B49-I$5)*'점수 계산기'!$C$21+I$5*'점수 계산기'!$C$22+'점수 계산기'!$C$24,0))</f>
        <v>94</v>
      </c>
      <c r="J49" s="193">
        <f>IF(OR($B49-J$5&gt;76, $B49-J$5=75, $B49-J$5=1, $B49-J$5&lt;0),"",ROUND(($B49-J$5)*'점수 계산기'!$C$21+J$5*'점수 계산기'!$C$22+'점수 계산기'!$C$24,0))</f>
        <v>94</v>
      </c>
      <c r="K49" s="193">
        <f>IF(OR($B49-K$5&gt;76, $B49-K$5=75, $B49-K$5=1, $B49-K$5&lt;0),"",ROUND(($B49-K$5)*'점수 계산기'!$C$21+K$5*'점수 계산기'!$C$22+'점수 계산기'!$C$24,0))</f>
        <v>94</v>
      </c>
      <c r="L49" s="193">
        <f>IF(OR($B49-L$5&gt;76, $B49-L$5=75, $B49-L$5=1, $B49-L$5&lt;0),"",ROUND(($B49-L$5)*'점수 계산기'!$C$21+L$5*'점수 계산기'!$C$22+'점수 계산기'!$C$24,0))</f>
        <v>94</v>
      </c>
      <c r="M49" s="193">
        <f>IF(OR($B49-M$5&gt;76, $B49-M$5=75, $B49-M$5=1, $B49-M$5&lt;0),"",ROUND(($B49-M$5)*'점수 계산기'!$C$21+M$5*'점수 계산기'!$C$22+'점수 계산기'!$C$24,0))</f>
        <v>94</v>
      </c>
      <c r="N49" s="193">
        <f>IF(OR($B49-N$5&gt;76, $B49-N$5=75, $B49-N$5=1, $B49-N$5&lt;0),"",ROUND(($B49-N$5)*'점수 계산기'!$C$21+N$5*'점수 계산기'!$C$22+'점수 계산기'!$C$24,0))</f>
        <v>94</v>
      </c>
      <c r="O49" s="193">
        <f>IF(OR($B49-O$5&gt;76, $B49-O$5=75, $B49-O$5=1, $B49-O$5&lt;0),"",ROUND(($B49-O$5)*'점수 계산기'!$C$21+O$5*'점수 계산기'!$C$22+'점수 계산기'!$C$24,0))</f>
        <v>94</v>
      </c>
      <c r="P49" s="193">
        <f>IF(OR($B49-P$5&gt;76, $B49-P$5=75, $B49-P$5=1, $B49-P$5&lt;0),"",ROUND(($B49-P$5)*'점수 계산기'!$C$21+P$5*'점수 계산기'!$C$22+'점수 계산기'!$C$24,0))</f>
        <v>95</v>
      </c>
      <c r="Q49" s="193">
        <f>IF(OR($B49-Q$5&gt;76, $B49-Q$5=75, $B49-Q$5=1, $B49-Q$5&lt;0),"",ROUND(($B49-Q$5)*'점수 계산기'!$C$21+Q$5*'점수 계산기'!$C$22+'점수 계산기'!$C$24,0))</f>
        <v>95</v>
      </c>
      <c r="R49" s="193">
        <f>IF(OR($B49-R$5&gt;76, $B49-R$5=75, $B49-R$5=1, $B49-R$5&lt;0),"",ROUND(($B49-R$5)*'점수 계산기'!$C$21+R$5*'점수 계산기'!$C$22+'점수 계산기'!$C$24,0))</f>
        <v>95</v>
      </c>
      <c r="S49" s="193">
        <f>IF(OR($B49-S$5&gt;76, $B49-S$5=75, $B49-S$5=1, $B49-S$5&lt;0),"",ROUND(($B49-S$5)*'점수 계산기'!$C$21+S$5*'점수 계산기'!$C$22+'점수 계산기'!$C$24,0))</f>
        <v>95</v>
      </c>
      <c r="T49" s="193">
        <f>IF(OR($B49-T$5&gt;76, $B49-T$5=75, $B49-T$5=1, $B49-T$5&lt;0),"",ROUND(($B49-T$5)*'점수 계산기'!$C$21+T$5*'점수 계산기'!$C$22+'점수 계산기'!$C$24,0))</f>
        <v>95</v>
      </c>
      <c r="U49" s="193">
        <f>IF(OR($B49-U$5&gt;76, $B49-U$5=75, $B49-U$5=1, $B49-U$5&lt;0),"",ROUND(($B49-U$5)*'점수 계산기'!$C$21+U$5*'점수 계산기'!$C$22+'점수 계산기'!$C$24,0))</f>
        <v>95</v>
      </c>
      <c r="V49" s="193">
        <f>IF(OR($B49-V$5&gt;76, $B49-V$5=75, $B49-V$5=1, $B49-V$5&lt;0),"",ROUND(($B49-V$5)*'점수 계산기'!$C$21+V$5*'점수 계산기'!$C$22+'점수 계산기'!$C$24,0))</f>
        <v>96</v>
      </c>
      <c r="W49" s="193">
        <f>IF(OR($B49-W$5&gt;76, $B49-W$5=75, $B49-W$5=1, $B49-W$5&lt;0),"",ROUND(($B49-W$5)*'점수 계산기'!$C$21+W$5*'점수 계산기'!$C$22+'점수 계산기'!$C$24,0))</f>
        <v>96</v>
      </c>
      <c r="X49" s="193">
        <f>IF(OR($B49-X$5&gt;76, $B49-X$5=75, $B49-X$5=1, $B49-X$5&lt;0),"",ROUND(($B49-X$5)*'점수 계산기'!$C$21+X$5*'점수 계산기'!$C$22+'점수 계산기'!$C$24,0))</f>
        <v>96</v>
      </c>
      <c r="Y49" s="194">
        <f>IF(OR($B49-Y$5&gt;76, $B49-Y$5=75, $B49-Y$5=1, $B49-Y$5&lt;0),"",ROUND(($B49-Y$5)*'점수 계산기'!$C$21+Y$5*'점수 계산기'!$C$22+'점수 계산기'!$C$24,0))</f>
        <v>96</v>
      </c>
      <c r="Z49" s="140"/>
      <c r="AA49" s="195">
        <v>58</v>
      </c>
      <c r="AB49" s="195">
        <f t="shared" si="0"/>
        <v>92</v>
      </c>
      <c r="AC49" s="195" cm="1">
        <f t="array" ref="AC49">INDEX($AD$6:$AD$106, AA49, 1)</f>
        <v>83</v>
      </c>
      <c r="AD49" s="195">
        <f t="shared" si="1"/>
        <v>96</v>
      </c>
      <c r="AE49" s="195">
        <v>57</v>
      </c>
      <c r="AF49" s="195">
        <v>43</v>
      </c>
    </row>
    <row r="50" spans="1:32" s="161" customFormat="1" ht="21" customHeight="1">
      <c r="A50" s="153"/>
      <c r="B50" s="214">
        <v>56</v>
      </c>
      <c r="C50" s="198">
        <f>IF(OR($B50-C$5&gt;76, $B50-C$5=75, $B50-C$5=1, $B50-C$5&lt;0),"",ROUND(($B50-C$5)*'점수 계산기'!$C$21+C$5*'점수 계산기'!$C$22+'점수 계산기'!$C$24,0))</f>
        <v>91</v>
      </c>
      <c r="D50" s="198">
        <f>IF(OR($B50-D$5&gt;76, $B50-D$5=75, $B50-D$5=1, $B50-D$5&lt;0),"",ROUND(($B50-D$5)*'점수 계산기'!$C$21+D$5*'점수 계산기'!$C$22+'점수 계산기'!$C$24,0))</f>
        <v>92</v>
      </c>
      <c r="E50" s="198">
        <f>IF(OR($B50-E$5&gt;76, $B50-E$5=75, $B50-E$5=1, $B50-E$5&lt;0),"",ROUND(($B50-E$5)*'점수 계산기'!$C$21+E$5*'점수 계산기'!$C$22+'점수 계산기'!$C$24,0))</f>
        <v>92</v>
      </c>
      <c r="F50" s="198">
        <f>IF(OR($B50-F$5&gt;76, $B50-F$5=75, $B50-F$5=1, $B50-F$5&lt;0),"",ROUND(($B50-F$5)*'점수 계산기'!$C$21+F$5*'점수 계산기'!$C$22+'점수 계산기'!$C$24,0))</f>
        <v>92</v>
      </c>
      <c r="G50" s="198">
        <f>IF(OR($B50-G$5&gt;76, $B50-G$5=75, $B50-G$5=1, $B50-G$5&lt;0),"",ROUND(($B50-G$5)*'점수 계산기'!$C$21+G$5*'점수 계산기'!$C$22+'점수 계산기'!$C$24,0))</f>
        <v>92</v>
      </c>
      <c r="H50" s="198">
        <f>IF(OR($B50-H$5&gt;76, $B50-H$5=75, $B50-H$5=1, $B50-H$5&lt;0),"",ROUND(($B50-H$5)*'점수 계산기'!$C$21+H$5*'점수 계산기'!$C$22+'점수 계산기'!$C$24,0))</f>
        <v>92</v>
      </c>
      <c r="I50" s="198">
        <f>IF(OR($B50-I$5&gt;76, $B50-I$5=75, $B50-I$5=1, $B50-I$5&lt;0),"",ROUND(($B50-I$5)*'점수 계산기'!$C$21+I$5*'점수 계산기'!$C$22+'점수 계산기'!$C$24,0))</f>
        <v>93</v>
      </c>
      <c r="J50" s="198">
        <f>IF(OR($B50-J$5&gt;76, $B50-J$5=75, $B50-J$5=1, $B50-J$5&lt;0),"",ROUND(($B50-J$5)*'점수 계산기'!$C$21+J$5*'점수 계산기'!$C$22+'점수 계산기'!$C$24,0))</f>
        <v>93</v>
      </c>
      <c r="K50" s="198">
        <f>IF(OR($B50-K$5&gt;76, $B50-K$5=75, $B50-K$5=1, $B50-K$5&lt;0),"",ROUND(($B50-K$5)*'점수 계산기'!$C$21+K$5*'점수 계산기'!$C$22+'점수 계산기'!$C$24,0))</f>
        <v>93</v>
      </c>
      <c r="L50" s="198">
        <f>IF(OR($B50-L$5&gt;76, $B50-L$5=75, $B50-L$5=1, $B50-L$5&lt;0),"",ROUND(($B50-L$5)*'점수 계산기'!$C$21+L$5*'점수 계산기'!$C$22+'점수 계산기'!$C$24,0))</f>
        <v>93</v>
      </c>
      <c r="M50" s="198">
        <f>IF(OR($B50-M$5&gt;76, $B50-M$5=75, $B50-M$5=1, $B50-M$5&lt;0),"",ROUND(($B50-M$5)*'점수 계산기'!$C$21+M$5*'점수 계산기'!$C$22+'점수 계산기'!$C$24,0))</f>
        <v>93</v>
      </c>
      <c r="N50" s="198">
        <f>IF(OR($B50-N$5&gt;76, $B50-N$5=75, $B50-N$5=1, $B50-N$5&lt;0),"",ROUND(($B50-N$5)*'점수 계산기'!$C$21+N$5*'점수 계산기'!$C$22+'점수 계산기'!$C$24,0))</f>
        <v>93</v>
      </c>
      <c r="O50" s="198">
        <f>IF(OR($B50-O$5&gt;76, $B50-O$5=75, $B50-O$5=1, $B50-O$5&lt;0),"",ROUND(($B50-O$5)*'점수 계산기'!$C$21+O$5*'점수 계산기'!$C$22+'점수 계산기'!$C$24,0))</f>
        <v>94</v>
      </c>
      <c r="P50" s="198">
        <f>IF(OR($B50-P$5&gt;76, $B50-P$5=75, $B50-P$5=1, $B50-P$5&lt;0),"",ROUND(($B50-P$5)*'점수 계산기'!$C$21+P$5*'점수 계산기'!$C$22+'점수 계산기'!$C$24,0))</f>
        <v>94</v>
      </c>
      <c r="Q50" s="198">
        <f>IF(OR($B50-Q$5&gt;76, $B50-Q$5=75, $B50-Q$5=1, $B50-Q$5&lt;0),"",ROUND(($B50-Q$5)*'점수 계산기'!$C$21+Q$5*'점수 계산기'!$C$22+'점수 계산기'!$C$24,0))</f>
        <v>94</v>
      </c>
      <c r="R50" s="198">
        <f>IF(OR($B50-R$5&gt;76, $B50-R$5=75, $B50-R$5=1, $B50-R$5&lt;0),"",ROUND(($B50-R$5)*'점수 계산기'!$C$21+R$5*'점수 계산기'!$C$22+'점수 계산기'!$C$24,0))</f>
        <v>94</v>
      </c>
      <c r="S50" s="198">
        <f>IF(OR($B50-S$5&gt;76, $B50-S$5=75, $B50-S$5=1, $B50-S$5&lt;0),"",ROUND(($B50-S$5)*'점수 계산기'!$C$21+S$5*'점수 계산기'!$C$22+'점수 계산기'!$C$24,0))</f>
        <v>94</v>
      </c>
      <c r="T50" s="198">
        <f>IF(OR($B50-T$5&gt;76, $B50-T$5=75, $B50-T$5=1, $B50-T$5&lt;0),"",ROUND(($B50-T$5)*'점수 계산기'!$C$21+T$5*'점수 계산기'!$C$22+'점수 계산기'!$C$24,0))</f>
        <v>94</v>
      </c>
      <c r="U50" s="198">
        <f>IF(OR($B50-U$5&gt;76, $B50-U$5=75, $B50-U$5=1, $B50-U$5&lt;0),"",ROUND(($B50-U$5)*'점수 계산기'!$C$21+U$5*'점수 계산기'!$C$22+'점수 계산기'!$C$24,0))</f>
        <v>94</v>
      </c>
      <c r="V50" s="198">
        <f>IF(OR($B50-V$5&gt;76, $B50-V$5=75, $B50-V$5=1, $B50-V$5&lt;0),"",ROUND(($B50-V$5)*'점수 계산기'!$C$21+V$5*'점수 계산기'!$C$22+'점수 계산기'!$C$24,0))</f>
        <v>95</v>
      </c>
      <c r="W50" s="198">
        <f>IF(OR($B50-W$5&gt;76, $B50-W$5=75, $B50-W$5=1, $B50-W$5&lt;0),"",ROUND(($B50-W$5)*'점수 계산기'!$C$21+W$5*'점수 계산기'!$C$22+'점수 계산기'!$C$24,0))</f>
        <v>95</v>
      </c>
      <c r="X50" s="198">
        <f>IF(OR($B50-X$5&gt;76, $B50-X$5=75, $B50-X$5=1, $B50-X$5&lt;0),"",ROUND(($B50-X$5)*'점수 계산기'!$C$21+X$5*'점수 계산기'!$C$22+'점수 계산기'!$C$24,0))</f>
        <v>95</v>
      </c>
      <c r="Y50" s="199">
        <f>IF(OR($B50-Y$5&gt;76, $B50-Y$5=75, $B50-Y$5=1, $B50-Y$5&lt;0),"",ROUND(($B50-Y$5)*'점수 계산기'!$C$21+Y$5*'점수 계산기'!$C$22+'점수 계산기'!$C$24,0))</f>
        <v>95</v>
      </c>
      <c r="Z50" s="140"/>
      <c r="AA50" s="195">
        <v>57</v>
      </c>
      <c r="AB50" s="195">
        <f t="shared" si="0"/>
        <v>91</v>
      </c>
      <c r="AC50" s="195" cm="1">
        <f t="array" ref="AC50">INDEX($AD$6:$AD$106, AA50, 1)</f>
        <v>84</v>
      </c>
      <c r="AD50" s="195">
        <f t="shared" si="1"/>
        <v>95</v>
      </c>
      <c r="AE50" s="195">
        <v>56</v>
      </c>
      <c r="AF50" s="195">
        <v>44</v>
      </c>
    </row>
    <row r="51" spans="1:32" s="161" customFormat="1" ht="21" customHeight="1">
      <c r="A51" s="153"/>
      <c r="B51" s="214">
        <v>55</v>
      </c>
      <c r="C51" s="198">
        <f>IF(OR($B51-C$5&gt;76, $B51-C$5=75, $B51-C$5=1, $B51-C$5&lt;0),"",ROUND(($B51-C$5)*'점수 계산기'!$C$21+C$5*'점수 계산기'!$C$22+'점수 계산기'!$C$24,0))</f>
        <v>91</v>
      </c>
      <c r="D51" s="198">
        <f>IF(OR($B51-D$5&gt;76, $B51-D$5=75, $B51-D$5=1, $B51-D$5&lt;0),"",ROUND(($B51-D$5)*'점수 계산기'!$C$21+D$5*'점수 계산기'!$C$22+'점수 계산기'!$C$24,0))</f>
        <v>91</v>
      </c>
      <c r="E51" s="198">
        <f>IF(OR($B51-E$5&gt;76, $B51-E$5=75, $B51-E$5=1, $B51-E$5&lt;0),"",ROUND(($B51-E$5)*'점수 계산기'!$C$21+E$5*'점수 계산기'!$C$22+'점수 계산기'!$C$24,0))</f>
        <v>91</v>
      </c>
      <c r="F51" s="198">
        <f>IF(OR($B51-F$5&gt;76, $B51-F$5=75, $B51-F$5=1, $B51-F$5&lt;0),"",ROUND(($B51-F$5)*'점수 계산기'!$C$21+F$5*'점수 계산기'!$C$22+'점수 계산기'!$C$24,0))</f>
        <v>91</v>
      </c>
      <c r="G51" s="198">
        <f>IF(OR($B51-G$5&gt;76, $B51-G$5=75, $B51-G$5=1, $B51-G$5&lt;0),"",ROUND(($B51-G$5)*'점수 계산기'!$C$21+G$5*'점수 계산기'!$C$22+'점수 계산기'!$C$24,0))</f>
        <v>91</v>
      </c>
      <c r="H51" s="198">
        <f>IF(OR($B51-H$5&gt;76, $B51-H$5=75, $B51-H$5=1, $B51-H$5&lt;0),"",ROUND(($B51-H$5)*'점수 계산기'!$C$21+H$5*'점수 계산기'!$C$22+'점수 계산기'!$C$24,0))</f>
        <v>92</v>
      </c>
      <c r="I51" s="198">
        <f>IF(OR($B51-I$5&gt;76, $B51-I$5=75, $B51-I$5=1, $B51-I$5&lt;0),"",ROUND(($B51-I$5)*'점수 계산기'!$C$21+I$5*'점수 계산기'!$C$22+'점수 계산기'!$C$24,0))</f>
        <v>92</v>
      </c>
      <c r="J51" s="198">
        <f>IF(OR($B51-J$5&gt;76, $B51-J$5=75, $B51-J$5=1, $B51-J$5&lt;0),"",ROUND(($B51-J$5)*'점수 계산기'!$C$21+J$5*'점수 계산기'!$C$22+'점수 계산기'!$C$24,0))</f>
        <v>92</v>
      </c>
      <c r="K51" s="198">
        <f>IF(OR($B51-K$5&gt;76, $B51-K$5=75, $B51-K$5=1, $B51-K$5&lt;0),"",ROUND(($B51-K$5)*'점수 계산기'!$C$21+K$5*'점수 계산기'!$C$22+'점수 계산기'!$C$24,0))</f>
        <v>92</v>
      </c>
      <c r="L51" s="198">
        <f>IF(OR($B51-L$5&gt;76, $B51-L$5=75, $B51-L$5=1, $B51-L$5&lt;0),"",ROUND(($B51-L$5)*'점수 계산기'!$C$21+L$5*'점수 계산기'!$C$22+'점수 계산기'!$C$24,0))</f>
        <v>92</v>
      </c>
      <c r="M51" s="198">
        <f>IF(OR($B51-M$5&gt;76, $B51-M$5=75, $B51-M$5=1, $B51-M$5&lt;0),"",ROUND(($B51-M$5)*'점수 계산기'!$C$21+M$5*'점수 계산기'!$C$22+'점수 계산기'!$C$24,0))</f>
        <v>92</v>
      </c>
      <c r="N51" s="494">
        <f>IF(OR($B51-N$5&gt;76, $B51-N$5=75, $B51-N$5=1, $B51-N$5&lt;0),"",ROUND(($B51-N$5)*'점수 계산기'!$C$21+N$5*'점수 계산기'!$C$22+'점수 계산기'!$C$24,0))</f>
        <v>92</v>
      </c>
      <c r="O51" s="198">
        <f>IF(OR($B51-O$5&gt;76, $B51-O$5=75, $B51-O$5=1, $B51-O$5&lt;0),"",ROUND(($B51-O$5)*'점수 계산기'!$C$21+O$5*'점수 계산기'!$C$22+'점수 계산기'!$C$24,0))</f>
        <v>93</v>
      </c>
      <c r="P51" s="198">
        <f>IF(OR($B51-P$5&gt;76, $B51-P$5=75, $B51-P$5=1, $B51-P$5&lt;0),"",ROUND(($B51-P$5)*'점수 계산기'!$C$21+P$5*'점수 계산기'!$C$22+'점수 계산기'!$C$24,0))</f>
        <v>93</v>
      </c>
      <c r="Q51" s="198">
        <f>IF(OR($B51-Q$5&gt;76, $B51-Q$5=75, $B51-Q$5=1, $B51-Q$5&lt;0),"",ROUND(($B51-Q$5)*'점수 계산기'!$C$21+Q$5*'점수 계산기'!$C$22+'점수 계산기'!$C$24,0))</f>
        <v>93</v>
      </c>
      <c r="R51" s="198">
        <f>IF(OR($B51-R$5&gt;76, $B51-R$5=75, $B51-R$5=1, $B51-R$5&lt;0),"",ROUND(($B51-R$5)*'점수 계산기'!$C$21+R$5*'점수 계산기'!$C$22+'점수 계산기'!$C$24,0))</f>
        <v>93</v>
      </c>
      <c r="S51" s="198">
        <f>IF(OR($B51-S$5&gt;76, $B51-S$5=75, $B51-S$5=1, $B51-S$5&lt;0),"",ROUND(($B51-S$5)*'점수 계산기'!$C$21+S$5*'점수 계산기'!$C$22+'점수 계산기'!$C$24,0))</f>
        <v>93</v>
      </c>
      <c r="T51" s="198">
        <f>IF(OR($B51-T$5&gt;76, $B51-T$5=75, $B51-T$5=1, $B51-T$5&lt;0),"",ROUND(($B51-T$5)*'점수 계산기'!$C$21+T$5*'점수 계산기'!$C$22+'점수 계산기'!$C$24,0))</f>
        <v>93</v>
      </c>
      <c r="U51" s="198">
        <f>IF(OR($B51-U$5&gt;76, $B51-U$5=75, $B51-U$5=1, $B51-U$5&lt;0),"",ROUND(($B51-U$5)*'점수 계산기'!$C$21+U$5*'점수 계산기'!$C$22+'점수 계산기'!$C$24,0))</f>
        <v>94</v>
      </c>
      <c r="V51" s="198">
        <f>IF(OR($B51-V$5&gt;76, $B51-V$5=75, $B51-V$5=1, $B51-V$5&lt;0),"",ROUND(($B51-V$5)*'점수 계산기'!$C$21+V$5*'점수 계산기'!$C$22+'점수 계산기'!$C$24,0))</f>
        <v>94</v>
      </c>
      <c r="W51" s="198">
        <f>IF(OR($B51-W$5&gt;76, $B51-W$5=75, $B51-W$5=1, $B51-W$5&lt;0),"",ROUND(($B51-W$5)*'점수 계산기'!$C$21+W$5*'점수 계산기'!$C$22+'점수 계산기'!$C$24,0))</f>
        <v>94</v>
      </c>
      <c r="X51" s="198">
        <f>IF(OR($B51-X$5&gt;76, $B51-X$5=75, $B51-X$5=1, $B51-X$5&lt;0),"",ROUND(($B51-X$5)*'점수 계산기'!$C$21+X$5*'점수 계산기'!$C$22+'점수 계산기'!$C$24,0))</f>
        <v>94</v>
      </c>
      <c r="Y51" s="199">
        <f>IF(OR($B51-Y$5&gt;76, $B51-Y$5=75, $B51-Y$5=1, $B51-Y$5&lt;0),"",ROUND(($B51-Y$5)*'점수 계산기'!$C$21+Y$5*'점수 계산기'!$C$22+'점수 계산기'!$C$24,0))</f>
        <v>94</v>
      </c>
      <c r="Z51" s="140"/>
      <c r="AA51" s="195">
        <v>56</v>
      </c>
      <c r="AB51" s="195">
        <f t="shared" si="0"/>
        <v>91</v>
      </c>
      <c r="AC51" s="195" cm="1">
        <f t="array" ref="AC51">INDEX($AD$6:$AD$106, AA51, 1)</f>
        <v>85</v>
      </c>
      <c r="AD51" s="195">
        <f t="shared" si="1"/>
        <v>94</v>
      </c>
      <c r="AE51" s="195">
        <v>55</v>
      </c>
      <c r="AF51" s="195">
        <v>45</v>
      </c>
    </row>
    <row r="52" spans="1:32" s="161" customFormat="1" ht="21" customHeight="1">
      <c r="A52" s="153"/>
      <c r="B52" s="214">
        <v>54</v>
      </c>
      <c r="C52" s="198">
        <f>IF(OR($B52-C$5&gt;76, $B52-C$5=75, $B52-C$5=1, $B52-C$5&lt;0),"",ROUND(($B52-C$5)*'점수 계산기'!$C$21+C$5*'점수 계산기'!$C$22+'점수 계산기'!$C$24,0))</f>
        <v>90</v>
      </c>
      <c r="D52" s="198">
        <f>IF(OR($B52-D$5&gt;76, $B52-D$5=75, $B52-D$5=1, $B52-D$5&lt;0),"",ROUND(($B52-D$5)*'점수 계산기'!$C$21+D$5*'점수 계산기'!$C$22+'점수 계산기'!$C$24,0))</f>
        <v>90</v>
      </c>
      <c r="E52" s="198">
        <f>IF(OR($B52-E$5&gt;76, $B52-E$5=75, $B52-E$5=1, $B52-E$5&lt;0),"",ROUND(($B52-E$5)*'점수 계산기'!$C$21+E$5*'점수 계산기'!$C$22+'점수 계산기'!$C$24,0))</f>
        <v>90</v>
      </c>
      <c r="F52" s="198">
        <f>IF(OR($B52-F$5&gt;76, $B52-F$5=75, $B52-F$5=1, $B52-F$5&lt;0),"",ROUND(($B52-F$5)*'점수 계산기'!$C$21+F$5*'점수 계산기'!$C$22+'점수 계산기'!$C$24,0))</f>
        <v>90</v>
      </c>
      <c r="G52" s="198">
        <f>IF(OR($B52-G$5&gt;76, $B52-G$5=75, $B52-G$5=1, $B52-G$5&lt;0),"",ROUND(($B52-G$5)*'점수 계산기'!$C$21+G$5*'점수 계산기'!$C$22+'점수 계산기'!$C$24,0))</f>
        <v>90</v>
      </c>
      <c r="H52" s="198">
        <f>IF(OR($B52-H$5&gt;76, $B52-H$5=75, $B52-H$5=1, $B52-H$5&lt;0),"",ROUND(($B52-H$5)*'점수 계산기'!$C$21+H$5*'점수 계산기'!$C$22+'점수 계산기'!$C$24,0))</f>
        <v>91</v>
      </c>
      <c r="I52" s="198">
        <f>IF(OR($B52-I$5&gt;76, $B52-I$5=75, $B52-I$5=1, $B52-I$5&lt;0),"",ROUND(($B52-I$5)*'점수 계산기'!$C$21+I$5*'점수 계산기'!$C$22+'점수 계산기'!$C$24,0))</f>
        <v>91</v>
      </c>
      <c r="J52" s="198">
        <f>IF(OR($B52-J$5&gt;76, $B52-J$5=75, $B52-J$5=1, $B52-J$5&lt;0),"",ROUND(($B52-J$5)*'점수 계산기'!$C$21+J$5*'점수 계산기'!$C$22+'점수 계산기'!$C$24,0))</f>
        <v>91</v>
      </c>
      <c r="K52" s="198">
        <f>IF(OR($B52-K$5&gt;76, $B52-K$5=75, $B52-K$5=1, $B52-K$5&lt;0),"",ROUND(($B52-K$5)*'점수 계산기'!$C$21+K$5*'점수 계산기'!$C$22+'점수 계산기'!$C$24,0))</f>
        <v>91</v>
      </c>
      <c r="L52" s="198">
        <f>IF(OR($B52-L$5&gt;76, $B52-L$5=75, $B52-L$5=1, $B52-L$5&lt;0),"",ROUND(($B52-L$5)*'점수 계산기'!$C$21+L$5*'점수 계산기'!$C$22+'점수 계산기'!$C$24,0))</f>
        <v>91</v>
      </c>
      <c r="M52" s="198">
        <f>IF(OR($B52-M$5&gt;76, $B52-M$5=75, $B52-M$5=1, $B52-M$5&lt;0),"",ROUND(($B52-M$5)*'점수 계산기'!$C$21+M$5*'점수 계산기'!$C$22+'점수 계산기'!$C$24,0))</f>
        <v>91</v>
      </c>
      <c r="N52" s="198">
        <f>IF(OR($B52-N$5&gt;76, $B52-N$5=75, $B52-N$5=1, $B52-N$5&lt;0),"",ROUND(($B52-N$5)*'점수 계산기'!$C$21+N$5*'점수 계산기'!$C$22+'점수 계산기'!$C$24,0))</f>
        <v>92</v>
      </c>
      <c r="O52" s="198">
        <f>IF(OR($B52-O$5&gt;76, $B52-O$5=75, $B52-O$5=1, $B52-O$5&lt;0),"",ROUND(($B52-O$5)*'점수 계산기'!$C$21+O$5*'점수 계산기'!$C$22+'점수 계산기'!$C$24,0))</f>
        <v>92</v>
      </c>
      <c r="P52" s="198">
        <f>IF(OR($B52-P$5&gt;76, $B52-P$5=75, $B52-P$5=1, $B52-P$5&lt;0),"",ROUND(($B52-P$5)*'점수 계산기'!$C$21+P$5*'점수 계산기'!$C$22+'점수 계산기'!$C$24,0))</f>
        <v>92</v>
      </c>
      <c r="Q52" s="198">
        <f>IF(OR($B52-Q$5&gt;76, $B52-Q$5=75, $B52-Q$5=1, $B52-Q$5&lt;0),"",ROUND(($B52-Q$5)*'점수 계산기'!$C$21+Q$5*'점수 계산기'!$C$22+'점수 계산기'!$C$24,0))</f>
        <v>92</v>
      </c>
      <c r="R52" s="198">
        <f>IF(OR($B52-R$5&gt;76, $B52-R$5=75, $B52-R$5=1, $B52-R$5&lt;0),"",ROUND(($B52-R$5)*'점수 계산기'!$C$21+R$5*'점수 계산기'!$C$22+'점수 계산기'!$C$24,0))</f>
        <v>92</v>
      </c>
      <c r="S52" s="198">
        <f>IF(OR($B52-S$5&gt;76, $B52-S$5=75, $B52-S$5=1, $B52-S$5&lt;0),"",ROUND(($B52-S$5)*'점수 계산기'!$C$21+S$5*'점수 계산기'!$C$22+'점수 계산기'!$C$24,0))</f>
        <v>92</v>
      </c>
      <c r="T52" s="198">
        <f>IF(OR($B52-T$5&gt;76, $B52-T$5=75, $B52-T$5=1, $B52-T$5&lt;0),"",ROUND(($B52-T$5)*'점수 계산기'!$C$21+T$5*'점수 계산기'!$C$22+'점수 계산기'!$C$24,0))</f>
        <v>92</v>
      </c>
      <c r="U52" s="198">
        <f>IF(OR($B52-U$5&gt;76, $B52-U$5=75, $B52-U$5=1, $B52-U$5&lt;0),"",ROUND(($B52-U$5)*'점수 계산기'!$C$21+U$5*'점수 계산기'!$C$22+'점수 계산기'!$C$24,0))</f>
        <v>93</v>
      </c>
      <c r="V52" s="198">
        <f>IF(OR($B52-V$5&gt;76, $B52-V$5=75, $B52-V$5=1, $B52-V$5&lt;0),"",ROUND(($B52-V$5)*'점수 계산기'!$C$21+V$5*'점수 계산기'!$C$22+'점수 계산기'!$C$24,0))</f>
        <v>93</v>
      </c>
      <c r="W52" s="198">
        <f>IF(OR($B52-W$5&gt;76, $B52-W$5=75, $B52-W$5=1, $B52-W$5&lt;0),"",ROUND(($B52-W$5)*'점수 계산기'!$C$21+W$5*'점수 계산기'!$C$22+'점수 계산기'!$C$24,0))</f>
        <v>93</v>
      </c>
      <c r="X52" s="198">
        <f>IF(OR($B52-X$5&gt;76, $B52-X$5=75, $B52-X$5=1, $B52-X$5&lt;0),"",ROUND(($B52-X$5)*'점수 계산기'!$C$21+X$5*'점수 계산기'!$C$22+'점수 계산기'!$C$24,0))</f>
        <v>93</v>
      </c>
      <c r="Y52" s="199">
        <f>IF(OR($B52-Y$5&gt;76, $B52-Y$5=75, $B52-Y$5=1, $B52-Y$5&lt;0),"",ROUND(($B52-Y$5)*'점수 계산기'!$C$21+Y$5*'점수 계산기'!$C$22+'점수 계산기'!$C$24,0))</f>
        <v>93</v>
      </c>
      <c r="Z52" s="140"/>
      <c r="AA52" s="195">
        <v>55</v>
      </c>
      <c r="AB52" s="195">
        <f t="shared" si="0"/>
        <v>90</v>
      </c>
      <c r="AC52" s="195" cm="1">
        <f t="array" ref="AC52">INDEX($AD$6:$AD$106, AA52, 1)</f>
        <v>86</v>
      </c>
      <c r="AD52" s="195">
        <f t="shared" si="1"/>
        <v>93</v>
      </c>
      <c r="AE52" s="195">
        <v>54</v>
      </c>
      <c r="AF52" s="195">
        <v>46</v>
      </c>
    </row>
    <row r="53" spans="1:32" s="161" customFormat="1" ht="21" customHeight="1">
      <c r="A53" s="153"/>
      <c r="B53" s="214">
        <v>53</v>
      </c>
      <c r="C53" s="198">
        <f>IF(OR($B53-C$5&gt;76, $B53-C$5=75, $B53-C$5=1, $B53-C$5&lt;0),"",ROUND(($B53-C$5)*'점수 계산기'!$C$21+C$5*'점수 계산기'!$C$22+'점수 계산기'!$C$24,0))</f>
        <v>89</v>
      </c>
      <c r="D53" s="198">
        <f>IF(OR($B53-D$5&gt;76, $B53-D$5=75, $B53-D$5=1, $B53-D$5&lt;0),"",ROUND(($B53-D$5)*'점수 계산기'!$C$21+D$5*'점수 계산기'!$C$22+'점수 계산기'!$C$24,0))</f>
        <v>89</v>
      </c>
      <c r="E53" s="198">
        <f>IF(OR($B53-E$5&gt;76, $B53-E$5=75, $B53-E$5=1, $B53-E$5&lt;0),"",ROUND(($B53-E$5)*'점수 계산기'!$C$21+E$5*'점수 계산기'!$C$22+'점수 계산기'!$C$24,0))</f>
        <v>89</v>
      </c>
      <c r="F53" s="198">
        <f>IF(OR($B53-F$5&gt;76, $B53-F$5=75, $B53-F$5=1, $B53-F$5&lt;0),"",ROUND(($B53-F$5)*'점수 계산기'!$C$21+F$5*'점수 계산기'!$C$22+'점수 계산기'!$C$24,0))</f>
        <v>89</v>
      </c>
      <c r="G53" s="198">
        <f>IF(OR($B53-G$5&gt;76, $B53-G$5=75, $B53-G$5=1, $B53-G$5&lt;0),"",ROUND(($B53-G$5)*'점수 계산기'!$C$21+G$5*'점수 계산기'!$C$22+'점수 계산기'!$C$24,0))</f>
        <v>90</v>
      </c>
      <c r="H53" s="198">
        <f>IF(OR($B53-H$5&gt;76, $B53-H$5=75, $B53-H$5=1, $B53-H$5&lt;0),"",ROUND(($B53-H$5)*'점수 계산기'!$C$21+H$5*'점수 계산기'!$C$22+'점수 계산기'!$C$24,0))</f>
        <v>90</v>
      </c>
      <c r="I53" s="198">
        <f>IF(OR($B53-I$5&gt;76, $B53-I$5=75, $B53-I$5=1, $B53-I$5&lt;0),"",ROUND(($B53-I$5)*'점수 계산기'!$C$21+I$5*'점수 계산기'!$C$22+'점수 계산기'!$C$24,0))</f>
        <v>90</v>
      </c>
      <c r="J53" s="198">
        <f>IF(OR($B53-J$5&gt;76, $B53-J$5=75, $B53-J$5=1, $B53-J$5&lt;0),"",ROUND(($B53-J$5)*'점수 계산기'!$C$21+J$5*'점수 계산기'!$C$22+'점수 계산기'!$C$24,0))</f>
        <v>90</v>
      </c>
      <c r="K53" s="198">
        <f>IF(OR($B53-K$5&gt;76, $B53-K$5=75, $B53-K$5=1, $B53-K$5&lt;0),"",ROUND(($B53-K$5)*'점수 계산기'!$C$21+K$5*'점수 계산기'!$C$22+'점수 계산기'!$C$24,0))</f>
        <v>90</v>
      </c>
      <c r="L53" s="198">
        <f>IF(OR($B53-L$5&gt;76, $B53-L$5=75, $B53-L$5=1, $B53-L$5&lt;0),"",ROUND(($B53-L$5)*'점수 계산기'!$C$21+L$5*'점수 계산기'!$C$22+'점수 계산기'!$C$24,0))</f>
        <v>90</v>
      </c>
      <c r="M53" s="198">
        <f>IF(OR($B53-M$5&gt;76, $B53-M$5=75, $B53-M$5=1, $B53-M$5&lt;0),"",ROUND(($B53-M$5)*'점수 계산기'!$C$21+M$5*'점수 계산기'!$C$22+'점수 계산기'!$C$24,0))</f>
        <v>90</v>
      </c>
      <c r="N53" s="494">
        <f>IF(OR($B53-N$5&gt;76, $B53-N$5=75, $B53-N$5=1, $B53-N$5&lt;0),"",ROUND(($B53-N$5)*'점수 계산기'!$C$21+N$5*'점수 계산기'!$C$22+'점수 계산기'!$C$24,0))</f>
        <v>91</v>
      </c>
      <c r="O53" s="198">
        <f>IF(OR($B53-O$5&gt;76, $B53-O$5=75, $B53-O$5=1, $B53-O$5&lt;0),"",ROUND(($B53-O$5)*'점수 계산기'!$C$21+O$5*'점수 계산기'!$C$22+'점수 계산기'!$C$24,0))</f>
        <v>91</v>
      </c>
      <c r="P53" s="198">
        <f>IF(OR($B53-P$5&gt;76, $B53-P$5=75, $B53-P$5=1, $B53-P$5&lt;0),"",ROUND(($B53-P$5)*'점수 계산기'!$C$21+P$5*'점수 계산기'!$C$22+'점수 계산기'!$C$24,0))</f>
        <v>91</v>
      </c>
      <c r="Q53" s="198">
        <f>IF(OR($B53-Q$5&gt;76, $B53-Q$5=75, $B53-Q$5=1, $B53-Q$5&lt;0),"",ROUND(($B53-Q$5)*'점수 계산기'!$C$21+Q$5*'점수 계산기'!$C$22+'점수 계산기'!$C$24,0))</f>
        <v>91</v>
      </c>
      <c r="R53" s="198">
        <f>IF(OR($B53-R$5&gt;76, $B53-R$5=75, $B53-R$5=1, $B53-R$5&lt;0),"",ROUND(($B53-R$5)*'점수 계산기'!$C$21+R$5*'점수 계산기'!$C$22+'점수 계산기'!$C$24,0))</f>
        <v>91</v>
      </c>
      <c r="S53" s="198">
        <f>IF(OR($B53-S$5&gt;76, $B53-S$5=75, $B53-S$5=1, $B53-S$5&lt;0),"",ROUND(($B53-S$5)*'점수 계산기'!$C$21+S$5*'점수 계산기'!$C$22+'점수 계산기'!$C$24,0))</f>
        <v>91</v>
      </c>
      <c r="T53" s="198">
        <f>IF(OR($B53-T$5&gt;76, $B53-T$5=75, $B53-T$5=1, $B53-T$5&lt;0),"",ROUND(($B53-T$5)*'점수 계산기'!$C$21+T$5*'점수 계산기'!$C$22+'점수 계산기'!$C$24,0))</f>
        <v>92</v>
      </c>
      <c r="U53" s="198">
        <f>IF(OR($B53-U$5&gt;76, $B53-U$5=75, $B53-U$5=1, $B53-U$5&lt;0),"",ROUND(($B53-U$5)*'점수 계산기'!$C$21+U$5*'점수 계산기'!$C$22+'점수 계산기'!$C$24,0))</f>
        <v>92</v>
      </c>
      <c r="V53" s="198">
        <f>IF(OR($B53-V$5&gt;76, $B53-V$5=75, $B53-V$5=1, $B53-V$5&lt;0),"",ROUND(($B53-V$5)*'점수 계산기'!$C$21+V$5*'점수 계산기'!$C$22+'점수 계산기'!$C$24,0))</f>
        <v>92</v>
      </c>
      <c r="W53" s="198">
        <f>IF(OR($B53-W$5&gt;76, $B53-W$5=75, $B53-W$5=1, $B53-W$5&lt;0),"",ROUND(($B53-W$5)*'점수 계산기'!$C$21+W$5*'점수 계산기'!$C$22+'점수 계산기'!$C$24,0))</f>
        <v>92</v>
      </c>
      <c r="X53" s="198">
        <f>IF(OR($B53-X$5&gt;76, $B53-X$5=75, $B53-X$5=1, $B53-X$5&lt;0),"",ROUND(($B53-X$5)*'점수 계산기'!$C$21+X$5*'점수 계산기'!$C$22+'점수 계산기'!$C$24,0))</f>
        <v>92</v>
      </c>
      <c r="Y53" s="199">
        <f>IF(OR($B53-Y$5&gt;76, $B53-Y$5=75, $B53-Y$5=1, $B53-Y$5&lt;0),"",ROUND(($B53-Y$5)*'점수 계산기'!$C$21+Y$5*'점수 계산기'!$C$22+'점수 계산기'!$C$24,0))</f>
        <v>93</v>
      </c>
      <c r="Z53" s="140"/>
      <c r="AA53" s="195">
        <v>54</v>
      </c>
      <c r="AB53" s="195">
        <f t="shared" si="0"/>
        <v>89</v>
      </c>
      <c r="AC53" s="195" cm="1">
        <f t="array" ref="AC53">INDEX($AD$6:$AD$106, AA53, 1)</f>
        <v>87</v>
      </c>
      <c r="AD53" s="195">
        <f t="shared" si="1"/>
        <v>93</v>
      </c>
      <c r="AE53" s="195">
        <v>53</v>
      </c>
      <c r="AF53" s="195">
        <v>47</v>
      </c>
    </row>
    <row r="54" spans="1:32" s="161" customFormat="1" ht="21" customHeight="1">
      <c r="A54" s="153"/>
      <c r="B54" s="215">
        <v>52</v>
      </c>
      <c r="C54" s="201">
        <f>IF(OR($B54-C$5&gt;76, $B54-C$5=75, $B54-C$5=1, $B54-C$5&lt;0),"",ROUND(($B54-C$5)*'점수 계산기'!$C$21+C$5*'점수 계산기'!$C$22+'점수 계산기'!$C$24,0))</f>
        <v>88</v>
      </c>
      <c r="D54" s="201">
        <f>IF(OR($B54-D$5&gt;76, $B54-D$5=75, $B54-D$5=1, $B54-D$5&lt;0),"",ROUND(($B54-D$5)*'점수 계산기'!$C$21+D$5*'점수 계산기'!$C$22+'점수 계산기'!$C$24,0))</f>
        <v>88</v>
      </c>
      <c r="E54" s="201">
        <f>IF(OR($B54-E$5&gt;76, $B54-E$5=75, $B54-E$5=1, $B54-E$5&lt;0),"",ROUND(($B54-E$5)*'점수 계산기'!$C$21+E$5*'점수 계산기'!$C$22+'점수 계산기'!$C$24,0))</f>
        <v>88</v>
      </c>
      <c r="F54" s="201">
        <f>IF(OR($B54-F$5&gt;76, $B54-F$5=75, $B54-F$5=1, $B54-F$5&lt;0),"",ROUND(($B54-F$5)*'점수 계산기'!$C$21+F$5*'점수 계산기'!$C$22+'점수 계산기'!$C$24,0))</f>
        <v>88</v>
      </c>
      <c r="G54" s="201">
        <f>IF(OR($B54-G$5&gt;76, $B54-G$5=75, $B54-G$5=1, $B54-G$5&lt;0),"",ROUND(($B54-G$5)*'점수 계산기'!$C$21+G$5*'점수 계산기'!$C$22+'점수 계산기'!$C$24,0))</f>
        <v>89</v>
      </c>
      <c r="H54" s="201">
        <f>IF(OR($B54-H$5&gt;76, $B54-H$5=75, $B54-H$5=1, $B54-H$5&lt;0),"",ROUND(($B54-H$5)*'점수 계산기'!$C$21+H$5*'점수 계산기'!$C$22+'점수 계산기'!$C$24,0))</f>
        <v>89</v>
      </c>
      <c r="I54" s="201">
        <f>IF(OR($B54-I$5&gt;76, $B54-I$5=75, $B54-I$5=1, $B54-I$5&lt;0),"",ROUND(($B54-I$5)*'점수 계산기'!$C$21+I$5*'점수 계산기'!$C$22+'점수 계산기'!$C$24,0))</f>
        <v>89</v>
      </c>
      <c r="J54" s="201">
        <f>IF(OR($B54-J$5&gt;76, $B54-J$5=75, $B54-J$5=1, $B54-J$5&lt;0),"",ROUND(($B54-J$5)*'점수 계산기'!$C$21+J$5*'점수 계산기'!$C$22+'점수 계산기'!$C$24,0))</f>
        <v>89</v>
      </c>
      <c r="K54" s="201">
        <f>IF(OR($B54-K$5&gt;76, $B54-K$5=75, $B54-K$5=1, $B54-K$5&lt;0),"",ROUND(($B54-K$5)*'점수 계산기'!$C$21+K$5*'점수 계산기'!$C$22+'점수 계산기'!$C$24,0))</f>
        <v>89</v>
      </c>
      <c r="L54" s="201">
        <f>IF(OR($B54-L$5&gt;76, $B54-L$5=75, $B54-L$5=1, $B54-L$5&lt;0),"",ROUND(($B54-L$5)*'점수 계산기'!$C$21+L$5*'점수 계산기'!$C$22+'점수 계산기'!$C$24,0))</f>
        <v>89</v>
      </c>
      <c r="M54" s="201">
        <f>IF(OR($B54-M$5&gt;76, $B54-M$5=75, $B54-M$5=1, $B54-M$5&lt;0),"",ROUND(($B54-M$5)*'점수 계산기'!$C$21+M$5*'점수 계산기'!$C$22+'점수 계산기'!$C$24,0))</f>
        <v>90</v>
      </c>
      <c r="N54" s="201">
        <f>IF(OR($B54-N$5&gt;76, $B54-N$5=75, $B54-N$5=1, $B54-N$5&lt;0),"",ROUND(($B54-N$5)*'점수 계산기'!$C$21+N$5*'점수 계산기'!$C$22+'점수 계산기'!$C$24,0))</f>
        <v>90</v>
      </c>
      <c r="O54" s="201">
        <f>IF(OR($B54-O$5&gt;76, $B54-O$5=75, $B54-O$5=1, $B54-O$5&lt;0),"",ROUND(($B54-O$5)*'점수 계산기'!$C$21+O$5*'점수 계산기'!$C$22+'점수 계산기'!$C$24,0))</f>
        <v>90</v>
      </c>
      <c r="P54" s="201">
        <f>IF(OR($B54-P$5&gt;76, $B54-P$5=75, $B54-P$5=1, $B54-P$5&lt;0),"",ROUND(($B54-P$5)*'점수 계산기'!$C$21+P$5*'점수 계산기'!$C$22+'점수 계산기'!$C$24,0))</f>
        <v>90</v>
      </c>
      <c r="Q54" s="201">
        <f>IF(OR($B54-Q$5&gt;76, $B54-Q$5=75, $B54-Q$5=1, $B54-Q$5&lt;0),"",ROUND(($B54-Q$5)*'점수 계산기'!$C$21+Q$5*'점수 계산기'!$C$22+'점수 계산기'!$C$24,0))</f>
        <v>90</v>
      </c>
      <c r="R54" s="201">
        <f>IF(OR($B54-R$5&gt;76, $B54-R$5=75, $B54-R$5=1, $B54-R$5&lt;0),"",ROUND(($B54-R$5)*'점수 계산기'!$C$21+R$5*'점수 계산기'!$C$22+'점수 계산기'!$C$24,0))</f>
        <v>90</v>
      </c>
      <c r="S54" s="201">
        <f>IF(OR($B54-S$5&gt;76, $B54-S$5=75, $B54-S$5=1, $B54-S$5&lt;0),"",ROUND(($B54-S$5)*'점수 계산기'!$C$21+S$5*'점수 계산기'!$C$22+'점수 계산기'!$C$24,0))</f>
        <v>90</v>
      </c>
      <c r="T54" s="201">
        <f>IF(OR($B54-T$5&gt;76, $B54-T$5=75, $B54-T$5=1, $B54-T$5&lt;0),"",ROUND(($B54-T$5)*'점수 계산기'!$C$21+T$5*'점수 계산기'!$C$22+'점수 계산기'!$C$24,0))</f>
        <v>91</v>
      </c>
      <c r="U54" s="201">
        <f>IF(OR($B54-U$5&gt;76, $B54-U$5=75, $B54-U$5=1, $B54-U$5&lt;0),"",ROUND(($B54-U$5)*'점수 계산기'!$C$21+U$5*'점수 계산기'!$C$22+'점수 계산기'!$C$24,0))</f>
        <v>91</v>
      </c>
      <c r="V54" s="201">
        <f>IF(OR($B54-V$5&gt;76, $B54-V$5=75, $B54-V$5=1, $B54-V$5&lt;0),"",ROUND(($B54-V$5)*'점수 계산기'!$C$21+V$5*'점수 계산기'!$C$22+'점수 계산기'!$C$24,0))</f>
        <v>91</v>
      </c>
      <c r="W54" s="201">
        <f>IF(OR($B54-W$5&gt;76, $B54-W$5=75, $B54-W$5=1, $B54-W$5&lt;0),"",ROUND(($B54-W$5)*'점수 계산기'!$C$21+W$5*'점수 계산기'!$C$22+'점수 계산기'!$C$24,0))</f>
        <v>91</v>
      </c>
      <c r="X54" s="201">
        <f>IF(OR($B54-X$5&gt;76, $B54-X$5=75, $B54-X$5=1, $B54-X$5&lt;0),"",ROUND(($B54-X$5)*'점수 계산기'!$C$21+X$5*'점수 계산기'!$C$22+'점수 계산기'!$C$24,0))</f>
        <v>91</v>
      </c>
      <c r="Y54" s="202">
        <f>IF(OR($B54-Y$5&gt;76, $B54-Y$5=75, $B54-Y$5=1, $B54-Y$5&lt;0),"",ROUND(($B54-Y$5)*'점수 계산기'!$C$21+Y$5*'점수 계산기'!$C$22+'점수 계산기'!$C$24,0))</f>
        <v>92</v>
      </c>
      <c r="Z54" s="140"/>
      <c r="AA54" s="195">
        <v>53</v>
      </c>
      <c r="AB54" s="195">
        <f t="shared" si="0"/>
        <v>88</v>
      </c>
      <c r="AC54" s="195" cm="1">
        <f t="array" ref="AC54">INDEX($AD$6:$AD$106, AA54, 1)</f>
        <v>88</v>
      </c>
      <c r="AD54" s="195">
        <f t="shared" si="1"/>
        <v>92</v>
      </c>
      <c r="AE54" s="195">
        <v>52</v>
      </c>
      <c r="AF54" s="195">
        <v>48</v>
      </c>
    </row>
    <row r="55" spans="1:32" s="161" customFormat="1" ht="21" customHeight="1">
      <c r="A55" s="153"/>
      <c r="B55" s="215">
        <v>51</v>
      </c>
      <c r="C55" s="201">
        <f>IF(OR($B55-C$5&gt;76, $B55-C$5=75, $B55-C$5=1, $B55-C$5&lt;0),"",ROUND(($B55-C$5)*'점수 계산기'!$C$21+C$5*'점수 계산기'!$C$22+'점수 계산기'!$C$24,0))</f>
        <v>87</v>
      </c>
      <c r="D55" s="201">
        <f>IF(OR($B55-D$5&gt;76, $B55-D$5=75, $B55-D$5=1, $B55-D$5&lt;0),"",ROUND(($B55-D$5)*'점수 계산기'!$C$21+D$5*'점수 계산기'!$C$22+'점수 계산기'!$C$24,0))</f>
        <v>87</v>
      </c>
      <c r="E55" s="201">
        <f>IF(OR($B55-E$5&gt;76, $B55-E$5=75, $B55-E$5=1, $B55-E$5&lt;0),"",ROUND(($B55-E$5)*'점수 계산기'!$C$21+E$5*'점수 계산기'!$C$22+'점수 계산기'!$C$24,0))</f>
        <v>87</v>
      </c>
      <c r="F55" s="201">
        <f>IF(OR($B55-F$5&gt;76, $B55-F$5=75, $B55-F$5=1, $B55-F$5&lt;0),"",ROUND(($B55-F$5)*'점수 계산기'!$C$21+F$5*'점수 계산기'!$C$22+'점수 계산기'!$C$24,0))</f>
        <v>88</v>
      </c>
      <c r="G55" s="201">
        <f>IF(OR($B55-G$5&gt;76, $B55-G$5=75, $B55-G$5=1, $B55-G$5&lt;0),"",ROUND(($B55-G$5)*'점수 계산기'!$C$21+G$5*'점수 계산기'!$C$22+'점수 계산기'!$C$24,0))</f>
        <v>88</v>
      </c>
      <c r="H55" s="201">
        <f>IF(OR($B55-H$5&gt;76, $B55-H$5=75, $B55-H$5=1, $B55-H$5&lt;0),"",ROUND(($B55-H$5)*'점수 계산기'!$C$21+H$5*'점수 계산기'!$C$22+'점수 계산기'!$C$24,0))</f>
        <v>88</v>
      </c>
      <c r="I55" s="201">
        <f>IF(OR($B55-I$5&gt;76, $B55-I$5=75, $B55-I$5=1, $B55-I$5&lt;0),"",ROUND(($B55-I$5)*'점수 계산기'!$C$21+I$5*'점수 계산기'!$C$22+'점수 계산기'!$C$24,0))</f>
        <v>88</v>
      </c>
      <c r="J55" s="201">
        <f>IF(OR($B55-J$5&gt;76, $B55-J$5=75, $B55-J$5=1, $B55-J$5&lt;0),"",ROUND(($B55-J$5)*'점수 계산기'!$C$21+J$5*'점수 계산기'!$C$22+'점수 계산기'!$C$24,0))</f>
        <v>88</v>
      </c>
      <c r="K55" s="201">
        <f>IF(OR($B55-K$5&gt;76, $B55-K$5=75, $B55-K$5=1, $B55-K$5&lt;0),"",ROUND(($B55-K$5)*'점수 계산기'!$C$21+K$5*'점수 계산기'!$C$22+'점수 계산기'!$C$24,0))</f>
        <v>88</v>
      </c>
      <c r="L55" s="201">
        <f>IF(OR($B55-L$5&gt;76, $B55-L$5=75, $B55-L$5=1, $B55-L$5&lt;0),"",ROUND(($B55-L$5)*'점수 계산기'!$C$21+L$5*'점수 계산기'!$C$22+'점수 계산기'!$C$24,0))</f>
        <v>88</v>
      </c>
      <c r="M55" s="201">
        <f>IF(OR($B55-M$5&gt;76, $B55-M$5=75, $B55-M$5=1, $B55-M$5&lt;0),"",ROUND(($B55-M$5)*'점수 계산기'!$C$21+M$5*'점수 계산기'!$C$22+'점수 계산기'!$C$24,0))</f>
        <v>89</v>
      </c>
      <c r="N55" s="201">
        <f>IF(OR($B55-N$5&gt;76, $B55-N$5=75, $B55-N$5=1, $B55-N$5&lt;0),"",ROUND(($B55-N$5)*'점수 계산기'!$C$21+N$5*'점수 계산기'!$C$22+'점수 계산기'!$C$24,0))</f>
        <v>89</v>
      </c>
      <c r="O55" s="201">
        <f>IF(OR($B55-O$5&gt;76, $B55-O$5=75, $B55-O$5=1, $B55-O$5&lt;0),"",ROUND(($B55-O$5)*'점수 계산기'!$C$21+O$5*'점수 계산기'!$C$22+'점수 계산기'!$C$24,0))</f>
        <v>89</v>
      </c>
      <c r="P55" s="201">
        <f>IF(OR($B55-P$5&gt;76, $B55-P$5=75, $B55-P$5=1, $B55-P$5&lt;0),"",ROUND(($B55-P$5)*'점수 계산기'!$C$21+P$5*'점수 계산기'!$C$22+'점수 계산기'!$C$24,0))</f>
        <v>89</v>
      </c>
      <c r="Q55" s="201">
        <f>IF(OR($B55-Q$5&gt;76, $B55-Q$5=75, $B55-Q$5=1, $B55-Q$5&lt;0),"",ROUND(($B55-Q$5)*'점수 계산기'!$C$21+Q$5*'점수 계산기'!$C$22+'점수 계산기'!$C$24,0))</f>
        <v>89</v>
      </c>
      <c r="R55" s="201">
        <f>IF(OR($B55-R$5&gt;76, $B55-R$5=75, $B55-R$5=1, $B55-R$5&lt;0),"",ROUND(($B55-R$5)*'점수 계산기'!$C$21+R$5*'점수 계산기'!$C$22+'점수 계산기'!$C$24,0))</f>
        <v>89</v>
      </c>
      <c r="S55" s="201">
        <f>IF(OR($B55-S$5&gt;76, $B55-S$5=75, $B55-S$5=1, $B55-S$5&lt;0),"",ROUND(($B55-S$5)*'점수 계산기'!$C$21+S$5*'점수 계산기'!$C$22+'점수 계산기'!$C$24,0))</f>
        <v>90</v>
      </c>
      <c r="T55" s="201">
        <f>IF(OR($B55-T$5&gt;76, $B55-T$5=75, $B55-T$5=1, $B55-T$5&lt;0),"",ROUND(($B55-T$5)*'점수 계산기'!$C$21+T$5*'점수 계산기'!$C$22+'점수 계산기'!$C$24,0))</f>
        <v>90</v>
      </c>
      <c r="U55" s="201">
        <f>IF(OR($B55-U$5&gt;76, $B55-U$5=75, $B55-U$5=1, $B55-U$5&lt;0),"",ROUND(($B55-U$5)*'점수 계산기'!$C$21+U$5*'점수 계산기'!$C$22+'점수 계산기'!$C$24,0))</f>
        <v>90</v>
      </c>
      <c r="V55" s="201">
        <f>IF(OR($B55-V$5&gt;76, $B55-V$5=75, $B55-V$5=1, $B55-V$5&lt;0),"",ROUND(($B55-V$5)*'점수 계산기'!$C$21+V$5*'점수 계산기'!$C$22+'점수 계산기'!$C$24,0))</f>
        <v>90</v>
      </c>
      <c r="W55" s="201">
        <f>IF(OR($B55-W$5&gt;76, $B55-W$5=75, $B55-W$5=1, $B55-W$5&lt;0),"",ROUND(($B55-W$5)*'점수 계산기'!$C$21+W$5*'점수 계산기'!$C$22+'점수 계산기'!$C$24,0))</f>
        <v>90</v>
      </c>
      <c r="X55" s="201">
        <f>IF(OR($B55-X$5&gt;76, $B55-X$5=75, $B55-X$5=1, $B55-X$5&lt;0),"",ROUND(($B55-X$5)*'점수 계산기'!$C$21+X$5*'점수 계산기'!$C$22+'점수 계산기'!$C$24,0))</f>
        <v>90</v>
      </c>
      <c r="Y55" s="202">
        <f>IF(OR($B55-Y$5&gt;76, $B55-Y$5=75, $B55-Y$5=1, $B55-Y$5&lt;0),"",ROUND(($B55-Y$5)*'점수 계산기'!$C$21+Y$5*'점수 계산기'!$C$22+'점수 계산기'!$C$24,0))</f>
        <v>91</v>
      </c>
      <c r="Z55" s="140"/>
      <c r="AA55" s="195">
        <v>52</v>
      </c>
      <c r="AB55" s="195">
        <f t="shared" si="0"/>
        <v>87</v>
      </c>
      <c r="AC55" s="195" cm="1">
        <f t="array" ref="AC55">INDEX($AD$6:$AD$106, AA55, 1)</f>
        <v>89</v>
      </c>
      <c r="AD55" s="195">
        <f t="shared" si="1"/>
        <v>91</v>
      </c>
      <c r="AE55" s="195">
        <v>51</v>
      </c>
      <c r="AF55" s="195">
        <v>49</v>
      </c>
    </row>
    <row r="56" spans="1:32" s="161" customFormat="1" ht="21" customHeight="1">
      <c r="A56" s="153"/>
      <c r="B56" s="215">
        <v>50</v>
      </c>
      <c r="C56" s="201">
        <f>IF(OR($B56-C$5&gt;76, $B56-C$5=75, $B56-C$5=1, $B56-C$5&lt;0),"",ROUND(($B56-C$5)*'점수 계산기'!$C$21+C$5*'점수 계산기'!$C$22+'점수 계산기'!$C$24,0))</f>
        <v>86</v>
      </c>
      <c r="D56" s="201">
        <f>IF(OR($B56-D$5&gt;76, $B56-D$5=75, $B56-D$5=1, $B56-D$5&lt;0),"",ROUND(($B56-D$5)*'점수 계산기'!$C$21+D$5*'점수 계산기'!$C$22+'점수 계산기'!$C$24,0))</f>
        <v>86</v>
      </c>
      <c r="E56" s="201">
        <f>IF(OR($B56-E$5&gt;76, $B56-E$5=75, $B56-E$5=1, $B56-E$5&lt;0),"",ROUND(($B56-E$5)*'점수 계산기'!$C$21+E$5*'점수 계산기'!$C$22+'점수 계산기'!$C$24,0))</f>
        <v>86</v>
      </c>
      <c r="F56" s="201">
        <f>IF(OR($B56-F$5&gt;76, $B56-F$5=75, $B56-F$5=1, $B56-F$5&lt;0),"",ROUND(($B56-F$5)*'점수 계산기'!$C$21+F$5*'점수 계산기'!$C$22+'점수 계산기'!$C$24,0))</f>
        <v>87</v>
      </c>
      <c r="G56" s="201">
        <f>IF(OR($B56-G$5&gt;76, $B56-G$5=75, $B56-G$5=1, $B56-G$5&lt;0),"",ROUND(($B56-G$5)*'점수 계산기'!$C$21+G$5*'점수 계산기'!$C$22+'점수 계산기'!$C$24,0))</f>
        <v>87</v>
      </c>
      <c r="H56" s="201">
        <f>IF(OR($B56-H$5&gt;76, $B56-H$5=75, $B56-H$5=1, $B56-H$5&lt;0),"",ROUND(($B56-H$5)*'점수 계산기'!$C$21+H$5*'점수 계산기'!$C$22+'점수 계산기'!$C$24,0))</f>
        <v>87</v>
      </c>
      <c r="I56" s="201">
        <f>IF(OR($B56-I$5&gt;76, $B56-I$5=75, $B56-I$5=1, $B56-I$5&lt;0),"",ROUND(($B56-I$5)*'점수 계산기'!$C$21+I$5*'점수 계산기'!$C$22+'점수 계산기'!$C$24,0))</f>
        <v>87</v>
      </c>
      <c r="J56" s="201">
        <f>IF(OR($B56-J$5&gt;76, $B56-J$5=75, $B56-J$5=1, $B56-J$5&lt;0),"",ROUND(($B56-J$5)*'점수 계산기'!$C$21+J$5*'점수 계산기'!$C$22+'점수 계산기'!$C$24,0))</f>
        <v>87</v>
      </c>
      <c r="K56" s="201">
        <f>IF(OR($B56-K$5&gt;76, $B56-K$5=75, $B56-K$5=1, $B56-K$5&lt;0),"",ROUND(($B56-K$5)*'점수 계산기'!$C$21+K$5*'점수 계산기'!$C$22+'점수 계산기'!$C$24,0))</f>
        <v>87</v>
      </c>
      <c r="L56" s="201">
        <f>IF(OR($B56-L$5&gt;76, $B56-L$5=75, $B56-L$5=1, $B56-L$5&lt;0),"",ROUND(($B56-L$5)*'점수 계산기'!$C$21+L$5*'점수 계산기'!$C$22+'점수 계산기'!$C$24,0))</f>
        <v>88</v>
      </c>
      <c r="M56" s="201">
        <f>IF(OR($B56-M$5&gt;76, $B56-M$5=75, $B56-M$5=1, $B56-M$5&lt;0),"",ROUND(($B56-M$5)*'점수 계산기'!$C$21+M$5*'점수 계산기'!$C$22+'점수 계산기'!$C$24,0))</f>
        <v>88</v>
      </c>
      <c r="N56" s="201">
        <f>IF(OR($B56-N$5&gt;76, $B56-N$5=75, $B56-N$5=1, $B56-N$5&lt;0),"",ROUND(($B56-N$5)*'점수 계산기'!$C$21+N$5*'점수 계산기'!$C$22+'점수 계산기'!$C$24,0))</f>
        <v>88</v>
      </c>
      <c r="O56" s="201">
        <f>IF(OR($B56-O$5&gt;76, $B56-O$5=75, $B56-O$5=1, $B56-O$5&lt;0),"",ROUND(($B56-O$5)*'점수 계산기'!$C$21+O$5*'점수 계산기'!$C$22+'점수 계산기'!$C$24,0))</f>
        <v>88</v>
      </c>
      <c r="P56" s="201">
        <f>IF(OR($B56-P$5&gt;76, $B56-P$5=75, $B56-P$5=1, $B56-P$5&lt;0),"",ROUND(($B56-P$5)*'점수 계산기'!$C$21+P$5*'점수 계산기'!$C$22+'점수 계산기'!$C$24,0))</f>
        <v>88</v>
      </c>
      <c r="Q56" s="201">
        <f>IF(OR($B56-Q$5&gt;76, $B56-Q$5=75, $B56-Q$5=1, $B56-Q$5&lt;0),"",ROUND(($B56-Q$5)*'점수 계산기'!$C$21+Q$5*'점수 계산기'!$C$22+'점수 계산기'!$C$24,0))</f>
        <v>88</v>
      </c>
      <c r="R56" s="201">
        <f>IF(OR($B56-R$5&gt;76, $B56-R$5=75, $B56-R$5=1, $B56-R$5&lt;0),"",ROUND(($B56-R$5)*'점수 계산기'!$C$21+R$5*'점수 계산기'!$C$22+'점수 계산기'!$C$24,0))</f>
        <v>88</v>
      </c>
      <c r="S56" s="201">
        <f>IF(OR($B56-S$5&gt;76, $B56-S$5=75, $B56-S$5=1, $B56-S$5&lt;0),"",ROUND(($B56-S$5)*'점수 계산기'!$C$21+S$5*'점수 계산기'!$C$22+'점수 계산기'!$C$24,0))</f>
        <v>89</v>
      </c>
      <c r="T56" s="201">
        <f>IF(OR($B56-T$5&gt;76, $B56-T$5=75, $B56-T$5=1, $B56-T$5&lt;0),"",ROUND(($B56-T$5)*'점수 계산기'!$C$21+T$5*'점수 계산기'!$C$22+'점수 계산기'!$C$24,0))</f>
        <v>89</v>
      </c>
      <c r="U56" s="201">
        <f>IF(OR($B56-U$5&gt;76, $B56-U$5=75, $B56-U$5=1, $B56-U$5&lt;0),"",ROUND(($B56-U$5)*'점수 계산기'!$C$21+U$5*'점수 계산기'!$C$22+'점수 계산기'!$C$24,0))</f>
        <v>89</v>
      </c>
      <c r="V56" s="201">
        <f>IF(OR($B56-V$5&gt;76, $B56-V$5=75, $B56-V$5=1, $B56-V$5&lt;0),"",ROUND(($B56-V$5)*'점수 계산기'!$C$21+V$5*'점수 계산기'!$C$22+'점수 계산기'!$C$24,0))</f>
        <v>89</v>
      </c>
      <c r="W56" s="201">
        <f>IF(OR($B56-W$5&gt;76, $B56-W$5=75, $B56-W$5=1, $B56-W$5&lt;0),"",ROUND(($B56-W$5)*'점수 계산기'!$C$21+W$5*'점수 계산기'!$C$22+'점수 계산기'!$C$24,0))</f>
        <v>89</v>
      </c>
      <c r="X56" s="201">
        <f>IF(OR($B56-X$5&gt;76, $B56-X$5=75, $B56-X$5=1, $B56-X$5&lt;0),"",ROUND(($B56-X$5)*'점수 계산기'!$C$21+X$5*'점수 계산기'!$C$22+'점수 계산기'!$C$24,0))</f>
        <v>89</v>
      </c>
      <c r="Y56" s="202">
        <f>IF(OR($B56-Y$5&gt;76, $B56-Y$5=75, $B56-Y$5=1, $B56-Y$5&lt;0),"",ROUND(($B56-Y$5)*'점수 계산기'!$C$21+Y$5*'점수 계산기'!$C$22+'점수 계산기'!$C$24,0))</f>
        <v>90</v>
      </c>
      <c r="Z56" s="140"/>
      <c r="AA56" s="195">
        <v>51</v>
      </c>
      <c r="AB56" s="195">
        <f t="shared" si="0"/>
        <v>86</v>
      </c>
      <c r="AC56" s="195" cm="1">
        <f t="array" ref="AC56">INDEX($AD$6:$AD$106, AA56, 1)</f>
        <v>90</v>
      </c>
      <c r="AD56" s="195">
        <f t="shared" si="1"/>
        <v>90</v>
      </c>
      <c r="AE56" s="195">
        <v>50</v>
      </c>
      <c r="AF56" s="195">
        <v>50</v>
      </c>
    </row>
    <row r="57" spans="1:32" s="161" customFormat="1" ht="21" customHeight="1">
      <c r="A57" s="153"/>
      <c r="B57" s="215">
        <v>49</v>
      </c>
      <c r="C57" s="201">
        <f>IF(OR($B57-C$5&gt;76, $B57-C$5=75, $B57-C$5=1, $B57-C$5&lt;0),"",ROUND(($B57-C$5)*'점수 계산기'!$C$21+C$5*'점수 계산기'!$C$22+'점수 계산기'!$C$24,0))</f>
        <v>85</v>
      </c>
      <c r="D57" s="201">
        <f>IF(OR($B57-D$5&gt;76, $B57-D$5=75, $B57-D$5=1, $B57-D$5&lt;0),"",ROUND(($B57-D$5)*'점수 계산기'!$C$21+D$5*'점수 계산기'!$C$22+'점수 계산기'!$C$24,0))</f>
        <v>85</v>
      </c>
      <c r="E57" s="201">
        <f>IF(OR($B57-E$5&gt;76, $B57-E$5=75, $B57-E$5=1, $B57-E$5&lt;0),"",ROUND(($B57-E$5)*'점수 계산기'!$C$21+E$5*'점수 계산기'!$C$22+'점수 계산기'!$C$24,0))</f>
        <v>86</v>
      </c>
      <c r="F57" s="201">
        <f>IF(OR($B57-F$5&gt;76, $B57-F$5=75, $B57-F$5=1, $B57-F$5&lt;0),"",ROUND(($B57-F$5)*'점수 계산기'!$C$21+F$5*'점수 계산기'!$C$22+'점수 계산기'!$C$24,0))</f>
        <v>86</v>
      </c>
      <c r="G57" s="201">
        <f>IF(OR($B57-G$5&gt;76, $B57-G$5=75, $B57-G$5=1, $B57-G$5&lt;0),"",ROUND(($B57-G$5)*'점수 계산기'!$C$21+G$5*'점수 계산기'!$C$22+'점수 계산기'!$C$24,0))</f>
        <v>86</v>
      </c>
      <c r="H57" s="201">
        <f>IF(OR($B57-H$5&gt;76, $B57-H$5=75, $B57-H$5=1, $B57-H$5&lt;0),"",ROUND(($B57-H$5)*'점수 계산기'!$C$21+H$5*'점수 계산기'!$C$22+'점수 계산기'!$C$24,0))</f>
        <v>86</v>
      </c>
      <c r="I57" s="201">
        <f>IF(OR($B57-I$5&gt;76, $B57-I$5=75, $B57-I$5=1, $B57-I$5&lt;0),"",ROUND(($B57-I$5)*'점수 계산기'!$C$21+I$5*'점수 계산기'!$C$22+'점수 계산기'!$C$24,0))</f>
        <v>86</v>
      </c>
      <c r="J57" s="201">
        <f>IF(OR($B57-J$5&gt;76, $B57-J$5=75, $B57-J$5=1, $B57-J$5&lt;0),"",ROUND(($B57-J$5)*'점수 계산기'!$C$21+J$5*'점수 계산기'!$C$22+'점수 계산기'!$C$24,0))</f>
        <v>86</v>
      </c>
      <c r="K57" s="201">
        <f>IF(OR($B57-K$5&gt;76, $B57-K$5=75, $B57-K$5=1, $B57-K$5&lt;0),"",ROUND(($B57-K$5)*'점수 계산기'!$C$21+K$5*'점수 계산기'!$C$22+'점수 계산기'!$C$24,0))</f>
        <v>86</v>
      </c>
      <c r="L57" s="201">
        <f>IF(OR($B57-L$5&gt;76, $B57-L$5=75, $B57-L$5=1, $B57-L$5&lt;0),"",ROUND(($B57-L$5)*'점수 계산기'!$C$21+L$5*'점수 계산기'!$C$22+'점수 계산기'!$C$24,0))</f>
        <v>87</v>
      </c>
      <c r="M57" s="201">
        <f>IF(OR($B57-M$5&gt;76, $B57-M$5=75, $B57-M$5=1, $B57-M$5&lt;0),"",ROUND(($B57-M$5)*'점수 계산기'!$C$21+M$5*'점수 계산기'!$C$22+'점수 계산기'!$C$24,0))</f>
        <v>87</v>
      </c>
      <c r="N57" s="201">
        <f>IF(OR($B57-N$5&gt;76, $B57-N$5=75, $B57-N$5=1, $B57-N$5&lt;0),"",ROUND(($B57-N$5)*'점수 계산기'!$C$21+N$5*'점수 계산기'!$C$22+'점수 계산기'!$C$24,0))</f>
        <v>87</v>
      </c>
      <c r="O57" s="201">
        <f>IF(OR($B57-O$5&gt;76, $B57-O$5=75, $B57-O$5=1, $B57-O$5&lt;0),"",ROUND(($B57-O$5)*'점수 계산기'!$C$21+O$5*'점수 계산기'!$C$22+'점수 계산기'!$C$24,0))</f>
        <v>87</v>
      </c>
      <c r="P57" s="201">
        <f>IF(OR($B57-P$5&gt;76, $B57-P$5=75, $B57-P$5=1, $B57-P$5&lt;0),"",ROUND(($B57-P$5)*'점수 계산기'!$C$21+P$5*'점수 계산기'!$C$22+'점수 계산기'!$C$24,0))</f>
        <v>87</v>
      </c>
      <c r="Q57" s="201">
        <f>IF(OR($B57-Q$5&gt;76, $B57-Q$5=75, $B57-Q$5=1, $B57-Q$5&lt;0),"",ROUND(($B57-Q$5)*'점수 계산기'!$C$21+Q$5*'점수 계산기'!$C$22+'점수 계산기'!$C$24,0))</f>
        <v>87</v>
      </c>
      <c r="R57" s="201">
        <f>IF(OR($B57-R$5&gt;76, $B57-R$5=75, $B57-R$5=1, $B57-R$5&lt;0),"",ROUND(($B57-R$5)*'점수 계산기'!$C$21+R$5*'점수 계산기'!$C$22+'점수 계산기'!$C$24,0))</f>
        <v>88</v>
      </c>
      <c r="S57" s="201">
        <f>IF(OR($B57-S$5&gt;76, $B57-S$5=75, $B57-S$5=1, $B57-S$5&lt;0),"",ROUND(($B57-S$5)*'점수 계산기'!$C$21+S$5*'점수 계산기'!$C$22+'점수 계산기'!$C$24,0))</f>
        <v>88</v>
      </c>
      <c r="T57" s="201">
        <f>IF(OR($B57-T$5&gt;76, $B57-T$5=75, $B57-T$5=1, $B57-T$5&lt;0),"",ROUND(($B57-T$5)*'점수 계산기'!$C$21+T$5*'점수 계산기'!$C$22+'점수 계산기'!$C$24,0))</f>
        <v>88</v>
      </c>
      <c r="U57" s="201">
        <f>IF(OR($B57-U$5&gt;76, $B57-U$5=75, $B57-U$5=1, $B57-U$5&lt;0),"",ROUND(($B57-U$5)*'점수 계산기'!$C$21+U$5*'점수 계산기'!$C$22+'점수 계산기'!$C$24,0))</f>
        <v>88</v>
      </c>
      <c r="V57" s="201">
        <f>IF(OR($B57-V$5&gt;76, $B57-V$5=75, $B57-V$5=1, $B57-V$5&lt;0),"",ROUND(($B57-V$5)*'점수 계산기'!$C$21+V$5*'점수 계산기'!$C$22+'점수 계산기'!$C$24,0))</f>
        <v>88</v>
      </c>
      <c r="W57" s="201">
        <f>IF(OR($B57-W$5&gt;76, $B57-W$5=75, $B57-W$5=1, $B57-W$5&lt;0),"",ROUND(($B57-W$5)*'점수 계산기'!$C$21+W$5*'점수 계산기'!$C$22+'점수 계산기'!$C$24,0))</f>
        <v>88</v>
      </c>
      <c r="X57" s="201">
        <f>IF(OR($B57-X$5&gt;76, $B57-X$5=75, $B57-X$5=1, $B57-X$5&lt;0),"",ROUND(($B57-X$5)*'점수 계산기'!$C$21+X$5*'점수 계산기'!$C$22+'점수 계산기'!$C$24,0))</f>
        <v>89</v>
      </c>
      <c r="Y57" s="202">
        <f>IF(OR($B57-Y$5&gt;76, $B57-Y$5=75, $B57-Y$5=1, $B57-Y$5&lt;0),"",ROUND(($B57-Y$5)*'점수 계산기'!$C$21+Y$5*'점수 계산기'!$C$22+'점수 계산기'!$C$24,0))</f>
        <v>89</v>
      </c>
      <c r="Z57" s="140"/>
      <c r="AA57" s="195">
        <v>50</v>
      </c>
      <c r="AB57" s="195">
        <f t="shared" si="0"/>
        <v>85</v>
      </c>
      <c r="AC57" s="195" cm="1">
        <f t="array" ref="AC57">INDEX($AD$6:$AD$106, AA57, 1)</f>
        <v>91</v>
      </c>
      <c r="AD57" s="195">
        <f t="shared" si="1"/>
        <v>89</v>
      </c>
      <c r="AE57" s="195">
        <v>49</v>
      </c>
      <c r="AF57" s="195">
        <v>51</v>
      </c>
    </row>
    <row r="58" spans="1:32" s="161" customFormat="1" ht="21" customHeight="1">
      <c r="A58" s="153"/>
      <c r="B58" s="216">
        <v>48</v>
      </c>
      <c r="C58" s="204">
        <f>IF(OR($B58-C$5&gt;76, $B58-C$5=75, $B58-C$5=1, $B58-C$5&lt;0),"",ROUND(($B58-C$5)*'점수 계산기'!$C$21+C$5*'점수 계산기'!$C$22+'점수 계산기'!$C$24,0))</f>
        <v>84</v>
      </c>
      <c r="D58" s="204">
        <f>IF(OR($B58-D$5&gt;76, $B58-D$5=75, $B58-D$5=1, $B58-D$5&lt;0),"",ROUND(($B58-D$5)*'점수 계산기'!$C$21+D$5*'점수 계산기'!$C$22+'점수 계산기'!$C$24,0))</f>
        <v>84</v>
      </c>
      <c r="E58" s="204">
        <f>IF(OR($B58-E$5&gt;76, $B58-E$5=75, $B58-E$5=1, $B58-E$5&lt;0),"",ROUND(($B58-E$5)*'점수 계산기'!$C$21+E$5*'점수 계산기'!$C$22+'점수 계산기'!$C$24,0))</f>
        <v>85</v>
      </c>
      <c r="F58" s="204">
        <f>IF(OR($B58-F$5&gt;76, $B58-F$5=75, $B58-F$5=1, $B58-F$5&lt;0),"",ROUND(($B58-F$5)*'점수 계산기'!$C$21+F$5*'점수 계산기'!$C$22+'점수 계산기'!$C$24,0))</f>
        <v>85</v>
      </c>
      <c r="G58" s="204">
        <f>IF(OR($B58-G$5&gt;76, $B58-G$5=75, $B58-G$5=1, $B58-G$5&lt;0),"",ROUND(($B58-G$5)*'점수 계산기'!$C$21+G$5*'점수 계산기'!$C$22+'점수 계산기'!$C$24,0))</f>
        <v>85</v>
      </c>
      <c r="H58" s="204">
        <f>IF(OR($B58-H$5&gt;76, $B58-H$5=75, $B58-H$5=1, $B58-H$5&lt;0),"",ROUND(($B58-H$5)*'점수 계산기'!$C$21+H$5*'점수 계산기'!$C$22+'점수 계산기'!$C$24,0))</f>
        <v>85</v>
      </c>
      <c r="I58" s="204">
        <f>IF(OR($B58-I$5&gt;76, $B58-I$5=75, $B58-I$5=1, $B58-I$5&lt;0),"",ROUND(($B58-I$5)*'점수 계산기'!$C$21+I$5*'점수 계산기'!$C$22+'점수 계산기'!$C$24,0))</f>
        <v>85</v>
      </c>
      <c r="J58" s="204">
        <f>IF(OR($B58-J$5&gt;76, $B58-J$5=75, $B58-J$5=1, $B58-J$5&lt;0),"",ROUND(($B58-J$5)*'점수 계산기'!$C$21+J$5*'점수 계산기'!$C$22+'점수 계산기'!$C$24,0))</f>
        <v>85</v>
      </c>
      <c r="K58" s="204">
        <f>IF(OR($B58-K$5&gt;76, $B58-K$5=75, $B58-K$5=1, $B58-K$5&lt;0),"",ROUND(($B58-K$5)*'점수 계산기'!$C$21+K$5*'점수 계산기'!$C$22+'점수 계산기'!$C$24,0))</f>
        <v>86</v>
      </c>
      <c r="L58" s="204">
        <f>IF(OR($B58-L$5&gt;76, $B58-L$5=75, $B58-L$5=1, $B58-L$5&lt;0),"",ROUND(($B58-L$5)*'점수 계산기'!$C$21+L$5*'점수 계산기'!$C$22+'점수 계산기'!$C$24,0))</f>
        <v>86</v>
      </c>
      <c r="M58" s="204">
        <f>IF(OR($B58-M$5&gt;76, $B58-M$5=75, $B58-M$5=1, $B58-M$5&lt;0),"",ROUND(($B58-M$5)*'점수 계산기'!$C$21+M$5*'점수 계산기'!$C$22+'점수 계산기'!$C$24,0))</f>
        <v>86</v>
      </c>
      <c r="N58" s="204">
        <f>IF(OR($B58-N$5&gt;76, $B58-N$5=75, $B58-N$5=1, $B58-N$5&lt;0),"",ROUND(($B58-N$5)*'점수 계산기'!$C$21+N$5*'점수 계산기'!$C$22+'점수 계산기'!$C$24,0))</f>
        <v>86</v>
      </c>
      <c r="O58" s="204">
        <f>IF(OR($B58-O$5&gt;76, $B58-O$5=75, $B58-O$5=1, $B58-O$5&lt;0),"",ROUND(($B58-O$5)*'점수 계산기'!$C$21+O$5*'점수 계산기'!$C$22+'점수 계산기'!$C$24,0))</f>
        <v>86</v>
      </c>
      <c r="P58" s="204">
        <f>IF(OR($B58-P$5&gt;76, $B58-P$5=75, $B58-P$5=1, $B58-P$5&lt;0),"",ROUND(($B58-P$5)*'점수 계산기'!$C$21+P$5*'점수 계산기'!$C$22+'점수 계산기'!$C$24,0))</f>
        <v>86</v>
      </c>
      <c r="Q58" s="204">
        <f>IF(OR($B58-Q$5&gt;76, $B58-Q$5=75, $B58-Q$5=1, $B58-Q$5&lt;0),"",ROUND(($B58-Q$5)*'점수 계산기'!$C$21+Q$5*'점수 계산기'!$C$22+'점수 계산기'!$C$24,0))</f>
        <v>87</v>
      </c>
      <c r="R58" s="204">
        <f>IF(OR($B58-R$5&gt;76, $B58-R$5=75, $B58-R$5=1, $B58-R$5&lt;0),"",ROUND(($B58-R$5)*'점수 계산기'!$C$21+R$5*'점수 계산기'!$C$22+'점수 계산기'!$C$24,0))</f>
        <v>87</v>
      </c>
      <c r="S58" s="204">
        <f>IF(OR($B58-S$5&gt;76, $B58-S$5=75, $B58-S$5=1, $B58-S$5&lt;0),"",ROUND(($B58-S$5)*'점수 계산기'!$C$21+S$5*'점수 계산기'!$C$22+'점수 계산기'!$C$24,0))</f>
        <v>87</v>
      </c>
      <c r="T58" s="204">
        <f>IF(OR($B58-T$5&gt;76, $B58-T$5=75, $B58-T$5=1, $B58-T$5&lt;0),"",ROUND(($B58-T$5)*'점수 계산기'!$C$21+T$5*'점수 계산기'!$C$22+'점수 계산기'!$C$24,0))</f>
        <v>87</v>
      </c>
      <c r="U58" s="204">
        <f>IF(OR($B58-U$5&gt;76, $B58-U$5=75, $B58-U$5=1, $B58-U$5&lt;0),"",ROUND(($B58-U$5)*'점수 계산기'!$C$21+U$5*'점수 계산기'!$C$22+'점수 계산기'!$C$24,0))</f>
        <v>87</v>
      </c>
      <c r="V58" s="204">
        <f>IF(OR($B58-V$5&gt;76, $B58-V$5=75, $B58-V$5=1, $B58-V$5&lt;0),"",ROUND(($B58-V$5)*'점수 계산기'!$C$21+V$5*'점수 계산기'!$C$22+'점수 계산기'!$C$24,0))</f>
        <v>87</v>
      </c>
      <c r="W58" s="204">
        <f>IF(OR($B58-W$5&gt;76, $B58-W$5=75, $B58-W$5=1, $B58-W$5&lt;0),"",ROUND(($B58-W$5)*'점수 계산기'!$C$21+W$5*'점수 계산기'!$C$22+'점수 계산기'!$C$24,0))</f>
        <v>87</v>
      </c>
      <c r="X58" s="204">
        <f>IF(OR($B58-X$5&gt;76, $B58-X$5=75, $B58-X$5=1, $B58-X$5&lt;0),"",ROUND(($B58-X$5)*'점수 계산기'!$C$21+X$5*'점수 계산기'!$C$22+'점수 계산기'!$C$24,0))</f>
        <v>88</v>
      </c>
      <c r="Y58" s="205">
        <f>IF(OR($B58-Y$5&gt;76, $B58-Y$5=75, $B58-Y$5=1, $B58-Y$5&lt;0),"",ROUND(($B58-Y$5)*'점수 계산기'!$C$21+Y$5*'점수 계산기'!$C$22+'점수 계산기'!$C$24,0))</f>
        <v>88</v>
      </c>
      <c r="Z58" s="140"/>
      <c r="AA58" s="195">
        <v>49</v>
      </c>
      <c r="AB58" s="195">
        <f t="shared" si="0"/>
        <v>84</v>
      </c>
      <c r="AC58" s="195" cm="1">
        <f t="array" ref="AC58">INDEX($AD$6:$AD$106, AA58, 1)</f>
        <v>92</v>
      </c>
      <c r="AD58" s="195">
        <f t="shared" si="1"/>
        <v>88</v>
      </c>
      <c r="AE58" s="195">
        <v>48</v>
      </c>
      <c r="AF58" s="195">
        <v>52</v>
      </c>
    </row>
    <row r="59" spans="1:32" s="161" customFormat="1" ht="21" customHeight="1">
      <c r="A59" s="153"/>
      <c r="B59" s="216">
        <v>47</v>
      </c>
      <c r="C59" s="204">
        <f>IF(OR($B59-C$5&gt;76, $B59-C$5=75, $B59-C$5=1, $B59-C$5&lt;0),"",ROUND(($B59-C$5)*'점수 계산기'!$C$21+C$5*'점수 계산기'!$C$22+'점수 계산기'!$C$24,0))</f>
        <v>83</v>
      </c>
      <c r="D59" s="204">
        <f>IF(OR($B59-D$5&gt;76, $B59-D$5=75, $B59-D$5=1, $B59-D$5&lt;0),"",ROUND(($B59-D$5)*'점수 계산기'!$C$21+D$5*'점수 계산기'!$C$22+'점수 계산기'!$C$24,0))</f>
        <v>84</v>
      </c>
      <c r="E59" s="204">
        <f>IF(OR($B59-E$5&gt;76, $B59-E$5=75, $B59-E$5=1, $B59-E$5&lt;0),"",ROUND(($B59-E$5)*'점수 계산기'!$C$21+E$5*'점수 계산기'!$C$22+'점수 계산기'!$C$24,0))</f>
        <v>84</v>
      </c>
      <c r="F59" s="204">
        <f>IF(OR($B59-F$5&gt;76, $B59-F$5=75, $B59-F$5=1, $B59-F$5&lt;0),"",ROUND(($B59-F$5)*'점수 계산기'!$C$21+F$5*'점수 계산기'!$C$22+'점수 계산기'!$C$24,0))</f>
        <v>84</v>
      </c>
      <c r="G59" s="204">
        <f>IF(OR($B59-G$5&gt;76, $B59-G$5=75, $B59-G$5=1, $B59-G$5&lt;0),"",ROUND(($B59-G$5)*'점수 계산기'!$C$21+G$5*'점수 계산기'!$C$22+'점수 계산기'!$C$24,0))</f>
        <v>84</v>
      </c>
      <c r="H59" s="204">
        <f>IF(OR($B59-H$5&gt;76, $B59-H$5=75, $B59-H$5=1, $B59-H$5&lt;0),"",ROUND(($B59-H$5)*'점수 계산기'!$C$21+H$5*'점수 계산기'!$C$22+'점수 계산기'!$C$24,0))</f>
        <v>84</v>
      </c>
      <c r="I59" s="204">
        <f>IF(OR($B59-I$5&gt;76, $B59-I$5=75, $B59-I$5=1, $B59-I$5&lt;0),"",ROUND(($B59-I$5)*'점수 계산기'!$C$21+I$5*'점수 계산기'!$C$22+'점수 계산기'!$C$24,0))</f>
        <v>84</v>
      </c>
      <c r="J59" s="204">
        <f>IF(OR($B59-J$5&gt;76, $B59-J$5=75, $B59-J$5=1, $B59-J$5&lt;0),"",ROUND(($B59-J$5)*'점수 계산기'!$C$21+J$5*'점수 계산기'!$C$22+'점수 계산기'!$C$24,0))</f>
        <v>84</v>
      </c>
      <c r="K59" s="204">
        <f>IF(OR($B59-K$5&gt;76, $B59-K$5=75, $B59-K$5=1, $B59-K$5&lt;0),"",ROUND(($B59-K$5)*'점수 계산기'!$C$21+K$5*'점수 계산기'!$C$22+'점수 계산기'!$C$24,0))</f>
        <v>85</v>
      </c>
      <c r="L59" s="204">
        <f>IF(OR($B59-L$5&gt;76, $B59-L$5=75, $B59-L$5=1, $B59-L$5&lt;0),"",ROUND(($B59-L$5)*'점수 계산기'!$C$21+L$5*'점수 계산기'!$C$22+'점수 계산기'!$C$24,0))</f>
        <v>85</v>
      </c>
      <c r="M59" s="204">
        <f>IF(OR($B59-M$5&gt;76, $B59-M$5=75, $B59-M$5=1, $B59-M$5&lt;0),"",ROUND(($B59-M$5)*'점수 계산기'!$C$21+M$5*'점수 계산기'!$C$22+'점수 계산기'!$C$24,0))</f>
        <v>85</v>
      </c>
      <c r="N59" s="204">
        <f>IF(OR($B59-N$5&gt;76, $B59-N$5=75, $B59-N$5=1, $B59-N$5&lt;0),"",ROUND(($B59-N$5)*'점수 계산기'!$C$21+N$5*'점수 계산기'!$C$22+'점수 계산기'!$C$24,0))</f>
        <v>85</v>
      </c>
      <c r="O59" s="204">
        <f>IF(OR($B59-O$5&gt;76, $B59-O$5=75, $B59-O$5=1, $B59-O$5&lt;0),"",ROUND(($B59-O$5)*'점수 계산기'!$C$21+O$5*'점수 계산기'!$C$22+'점수 계산기'!$C$24,0))</f>
        <v>85</v>
      </c>
      <c r="P59" s="204">
        <f>IF(OR($B59-P$5&gt;76, $B59-P$5=75, $B59-P$5=1, $B59-P$5&lt;0),"",ROUND(($B59-P$5)*'점수 계산기'!$C$21+P$5*'점수 계산기'!$C$22+'점수 계산기'!$C$24,0))</f>
        <v>85</v>
      </c>
      <c r="Q59" s="204">
        <f>IF(OR($B59-Q$5&gt;76, $B59-Q$5=75, $B59-Q$5=1, $B59-Q$5&lt;0),"",ROUND(($B59-Q$5)*'점수 계산기'!$C$21+Q$5*'점수 계산기'!$C$22+'점수 계산기'!$C$24,0))</f>
        <v>86</v>
      </c>
      <c r="R59" s="204">
        <f>IF(OR($B59-R$5&gt;76, $B59-R$5=75, $B59-R$5=1, $B59-R$5&lt;0),"",ROUND(($B59-R$5)*'점수 계산기'!$C$21+R$5*'점수 계산기'!$C$22+'점수 계산기'!$C$24,0))</f>
        <v>86</v>
      </c>
      <c r="S59" s="204">
        <f>IF(OR($B59-S$5&gt;76, $B59-S$5=75, $B59-S$5=1, $B59-S$5&lt;0),"",ROUND(($B59-S$5)*'점수 계산기'!$C$21+S$5*'점수 계산기'!$C$22+'점수 계산기'!$C$24,0))</f>
        <v>86</v>
      </c>
      <c r="T59" s="204">
        <f>IF(OR($B59-T$5&gt;76, $B59-T$5=75, $B59-T$5=1, $B59-T$5&lt;0),"",ROUND(($B59-T$5)*'점수 계산기'!$C$21+T$5*'점수 계산기'!$C$22+'점수 계산기'!$C$24,0))</f>
        <v>86</v>
      </c>
      <c r="U59" s="204">
        <f>IF(OR($B59-U$5&gt;76, $B59-U$5=75, $B59-U$5=1, $B59-U$5&lt;0),"",ROUND(($B59-U$5)*'점수 계산기'!$C$21+U$5*'점수 계산기'!$C$22+'점수 계산기'!$C$24,0))</f>
        <v>86</v>
      </c>
      <c r="V59" s="204">
        <f>IF(OR($B59-V$5&gt;76, $B59-V$5=75, $B59-V$5=1, $B59-V$5&lt;0),"",ROUND(($B59-V$5)*'점수 계산기'!$C$21+V$5*'점수 계산기'!$C$22+'점수 계산기'!$C$24,0))</f>
        <v>86</v>
      </c>
      <c r="W59" s="204">
        <f>IF(OR($B59-W$5&gt;76, $B59-W$5=75, $B59-W$5=1, $B59-W$5&lt;0),"",ROUND(($B59-W$5)*'점수 계산기'!$C$21+W$5*'점수 계산기'!$C$22+'점수 계산기'!$C$24,0))</f>
        <v>87</v>
      </c>
      <c r="X59" s="204">
        <f>IF(OR($B59-X$5&gt;76, $B59-X$5=75, $B59-X$5=1, $B59-X$5&lt;0),"",ROUND(($B59-X$5)*'점수 계산기'!$C$21+X$5*'점수 계산기'!$C$22+'점수 계산기'!$C$24,0))</f>
        <v>87</v>
      </c>
      <c r="Y59" s="205">
        <f>IF(OR($B59-Y$5&gt;76, $B59-Y$5=75, $B59-Y$5=1, $B59-Y$5&lt;0),"",ROUND(($B59-Y$5)*'점수 계산기'!$C$21+Y$5*'점수 계산기'!$C$22+'점수 계산기'!$C$24,0))</f>
        <v>87</v>
      </c>
      <c r="Z59" s="140"/>
      <c r="AA59" s="195">
        <v>48</v>
      </c>
      <c r="AB59" s="195">
        <f t="shared" si="0"/>
        <v>83</v>
      </c>
      <c r="AC59" s="195" cm="1">
        <f t="array" ref="AC59">INDEX($AD$6:$AD$106, AA59, 1)</f>
        <v>93</v>
      </c>
      <c r="AD59" s="195">
        <f t="shared" si="1"/>
        <v>87</v>
      </c>
      <c r="AE59" s="195">
        <v>47</v>
      </c>
      <c r="AF59" s="195">
        <v>53</v>
      </c>
    </row>
    <row r="60" spans="1:32" s="161" customFormat="1" ht="21" customHeight="1">
      <c r="A60" s="153"/>
      <c r="B60" s="216">
        <v>46</v>
      </c>
      <c r="C60" s="204">
        <f>IF(OR($B60-C$5&gt;76, $B60-C$5=75, $B60-C$5=1, $B60-C$5&lt;0),"",ROUND(($B60-C$5)*'점수 계산기'!$C$21+C$5*'점수 계산기'!$C$22+'점수 계산기'!$C$24,0))</f>
        <v>82</v>
      </c>
      <c r="D60" s="204">
        <f>IF(OR($B60-D$5&gt;76, $B60-D$5=75, $B60-D$5=1, $B60-D$5&lt;0),"",ROUND(($B60-D$5)*'점수 계산기'!$C$21+D$5*'점수 계산기'!$C$22+'점수 계산기'!$C$24,0))</f>
        <v>83</v>
      </c>
      <c r="E60" s="204">
        <f>IF(OR($B60-E$5&gt;76, $B60-E$5=75, $B60-E$5=1, $B60-E$5&lt;0),"",ROUND(($B60-E$5)*'점수 계산기'!$C$21+E$5*'점수 계산기'!$C$22+'점수 계산기'!$C$24,0))</f>
        <v>83</v>
      </c>
      <c r="F60" s="204">
        <f>IF(OR($B60-F$5&gt;76, $B60-F$5=75, $B60-F$5=1, $B60-F$5&lt;0),"",ROUND(($B60-F$5)*'점수 계산기'!$C$21+F$5*'점수 계산기'!$C$22+'점수 계산기'!$C$24,0))</f>
        <v>83</v>
      </c>
      <c r="G60" s="204">
        <f>IF(OR($B60-G$5&gt;76, $B60-G$5=75, $B60-G$5=1, $B60-G$5&lt;0),"",ROUND(($B60-G$5)*'점수 계산기'!$C$21+G$5*'점수 계산기'!$C$22+'점수 계산기'!$C$24,0))</f>
        <v>83</v>
      </c>
      <c r="H60" s="204">
        <f>IF(OR($B60-H$5&gt;76, $B60-H$5=75, $B60-H$5=1, $B60-H$5&lt;0),"",ROUND(($B60-H$5)*'점수 계산기'!$C$21+H$5*'점수 계산기'!$C$22+'점수 계산기'!$C$24,0))</f>
        <v>83</v>
      </c>
      <c r="I60" s="204">
        <f>IF(OR($B60-I$5&gt;76, $B60-I$5=75, $B60-I$5=1, $B60-I$5&lt;0),"",ROUND(($B60-I$5)*'점수 계산기'!$C$21+I$5*'점수 계산기'!$C$22+'점수 계산기'!$C$24,0))</f>
        <v>83</v>
      </c>
      <c r="J60" s="204">
        <f>IF(OR($B60-J$5&gt;76, $B60-J$5=75, $B60-J$5=1, $B60-J$5&lt;0),"",ROUND(($B60-J$5)*'점수 계산기'!$C$21+J$5*'점수 계산기'!$C$22+'점수 계산기'!$C$24,0))</f>
        <v>84</v>
      </c>
      <c r="K60" s="204">
        <f>IF(OR($B60-K$5&gt;76, $B60-K$5=75, $B60-K$5=1, $B60-K$5&lt;0),"",ROUND(($B60-K$5)*'점수 계산기'!$C$21+K$5*'점수 계산기'!$C$22+'점수 계산기'!$C$24,0))</f>
        <v>84</v>
      </c>
      <c r="L60" s="204">
        <f>IF(OR($B60-L$5&gt;76, $B60-L$5=75, $B60-L$5=1, $B60-L$5&lt;0),"",ROUND(($B60-L$5)*'점수 계산기'!$C$21+L$5*'점수 계산기'!$C$22+'점수 계산기'!$C$24,0))</f>
        <v>84</v>
      </c>
      <c r="M60" s="204">
        <f>IF(OR($B60-M$5&gt;76, $B60-M$5=75, $B60-M$5=1, $B60-M$5&lt;0),"",ROUND(($B60-M$5)*'점수 계산기'!$C$21+M$5*'점수 계산기'!$C$22+'점수 계산기'!$C$24,0))</f>
        <v>84</v>
      </c>
      <c r="N60" s="204">
        <f>IF(OR($B60-N$5&gt;76, $B60-N$5=75, $B60-N$5=1, $B60-N$5&lt;0),"",ROUND(($B60-N$5)*'점수 계산기'!$C$21+N$5*'점수 계산기'!$C$22+'점수 계산기'!$C$24,0))</f>
        <v>84</v>
      </c>
      <c r="O60" s="204">
        <f>IF(OR($B60-O$5&gt;76, $B60-O$5=75, $B60-O$5=1, $B60-O$5&lt;0),"",ROUND(($B60-O$5)*'점수 계산기'!$C$21+O$5*'점수 계산기'!$C$22+'점수 계산기'!$C$24,0))</f>
        <v>84</v>
      </c>
      <c r="P60" s="204">
        <f>IF(OR($B60-P$5&gt;76, $B60-P$5=75, $B60-P$5=1, $B60-P$5&lt;0),"",ROUND(($B60-P$5)*'점수 계산기'!$C$21+P$5*'점수 계산기'!$C$22+'점수 계산기'!$C$24,0))</f>
        <v>85</v>
      </c>
      <c r="Q60" s="204">
        <f>IF(OR($B60-Q$5&gt;76, $B60-Q$5=75, $B60-Q$5=1, $B60-Q$5&lt;0),"",ROUND(($B60-Q$5)*'점수 계산기'!$C$21+Q$5*'점수 계산기'!$C$22+'점수 계산기'!$C$24,0))</f>
        <v>85</v>
      </c>
      <c r="R60" s="204">
        <f>IF(OR($B60-R$5&gt;76, $B60-R$5=75, $B60-R$5=1, $B60-R$5&lt;0),"",ROUND(($B60-R$5)*'점수 계산기'!$C$21+R$5*'점수 계산기'!$C$22+'점수 계산기'!$C$24,0))</f>
        <v>85</v>
      </c>
      <c r="S60" s="204">
        <f>IF(OR($B60-S$5&gt;76, $B60-S$5=75, $B60-S$5=1, $B60-S$5&lt;0),"",ROUND(($B60-S$5)*'점수 계산기'!$C$21+S$5*'점수 계산기'!$C$22+'점수 계산기'!$C$24,0))</f>
        <v>85</v>
      </c>
      <c r="T60" s="204">
        <f>IF(OR($B60-T$5&gt;76, $B60-T$5=75, $B60-T$5=1, $B60-T$5&lt;0),"",ROUND(($B60-T$5)*'점수 계산기'!$C$21+T$5*'점수 계산기'!$C$22+'점수 계산기'!$C$24,0))</f>
        <v>85</v>
      </c>
      <c r="U60" s="204">
        <f>IF(OR($B60-U$5&gt;76, $B60-U$5=75, $B60-U$5=1, $B60-U$5&lt;0),"",ROUND(($B60-U$5)*'점수 계산기'!$C$21+U$5*'점수 계산기'!$C$22+'점수 계산기'!$C$24,0))</f>
        <v>85</v>
      </c>
      <c r="V60" s="204">
        <f>IF(OR($B60-V$5&gt;76, $B60-V$5=75, $B60-V$5=1, $B60-V$5&lt;0),"",ROUND(($B60-V$5)*'점수 계산기'!$C$21+V$5*'점수 계산기'!$C$22+'점수 계산기'!$C$24,0))</f>
        <v>85</v>
      </c>
      <c r="W60" s="204">
        <f>IF(OR($B60-W$5&gt;76, $B60-W$5=75, $B60-W$5=1, $B60-W$5&lt;0),"",ROUND(($B60-W$5)*'점수 계산기'!$C$21+W$5*'점수 계산기'!$C$22+'점수 계산기'!$C$24,0))</f>
        <v>86</v>
      </c>
      <c r="X60" s="204">
        <f>IF(OR($B60-X$5&gt;76, $B60-X$5=75, $B60-X$5=1, $B60-X$5&lt;0),"",ROUND(($B60-X$5)*'점수 계산기'!$C$21+X$5*'점수 계산기'!$C$22+'점수 계산기'!$C$24,0))</f>
        <v>86</v>
      </c>
      <c r="Y60" s="205">
        <f>IF(OR($B60-Y$5&gt;76, $B60-Y$5=75, $B60-Y$5=1, $B60-Y$5&lt;0),"",ROUND(($B60-Y$5)*'점수 계산기'!$C$21+Y$5*'점수 계산기'!$C$22+'점수 계산기'!$C$24,0))</f>
        <v>86</v>
      </c>
      <c r="Z60" s="140"/>
      <c r="AA60" s="195">
        <v>47</v>
      </c>
      <c r="AB60" s="195">
        <f t="shared" si="0"/>
        <v>82</v>
      </c>
      <c r="AC60" s="195" cm="1">
        <f t="array" ref="AC60">INDEX($AD$6:$AD$106, AA60, 1)</f>
        <v>93</v>
      </c>
      <c r="AD60" s="195">
        <f t="shared" si="1"/>
        <v>86</v>
      </c>
      <c r="AE60" s="195">
        <v>46</v>
      </c>
      <c r="AF60" s="195">
        <v>54</v>
      </c>
    </row>
    <row r="61" spans="1:32" s="161" customFormat="1" ht="21" customHeight="1">
      <c r="A61" s="153"/>
      <c r="B61" s="216">
        <v>45</v>
      </c>
      <c r="C61" s="204">
        <f>IF(OR($B61-C$5&gt;76, $B61-C$5=75, $B61-C$5=1, $B61-C$5&lt;0),"",ROUND(($B61-C$5)*'점수 계산기'!$C$21+C$5*'점수 계산기'!$C$22+'점수 계산기'!$C$24,0))</f>
        <v>81</v>
      </c>
      <c r="D61" s="204">
        <f>IF(OR($B61-D$5&gt;76, $B61-D$5=75, $B61-D$5=1, $B61-D$5&lt;0),"",ROUND(($B61-D$5)*'점수 계산기'!$C$21+D$5*'점수 계산기'!$C$22+'점수 계산기'!$C$24,0))</f>
        <v>82</v>
      </c>
      <c r="E61" s="204">
        <f>IF(OR($B61-E$5&gt;76, $B61-E$5=75, $B61-E$5=1, $B61-E$5&lt;0),"",ROUND(($B61-E$5)*'점수 계산기'!$C$21+E$5*'점수 계산기'!$C$22+'점수 계산기'!$C$24,0))</f>
        <v>82</v>
      </c>
      <c r="F61" s="204">
        <f>IF(OR($B61-F$5&gt;76, $B61-F$5=75, $B61-F$5=1, $B61-F$5&lt;0),"",ROUND(($B61-F$5)*'점수 계산기'!$C$21+F$5*'점수 계산기'!$C$22+'점수 계산기'!$C$24,0))</f>
        <v>82</v>
      </c>
      <c r="G61" s="204">
        <f>IF(OR($B61-G$5&gt;76, $B61-G$5=75, $B61-G$5=1, $B61-G$5&lt;0),"",ROUND(($B61-G$5)*'점수 계산기'!$C$21+G$5*'점수 계산기'!$C$22+'점수 계산기'!$C$24,0))</f>
        <v>82</v>
      </c>
      <c r="H61" s="204">
        <f>IF(OR($B61-H$5&gt;76, $B61-H$5=75, $B61-H$5=1, $B61-H$5&lt;0),"",ROUND(($B61-H$5)*'점수 계산기'!$C$21+H$5*'점수 계산기'!$C$22+'점수 계산기'!$C$24,0))</f>
        <v>82</v>
      </c>
      <c r="I61" s="204">
        <f>IF(OR($B61-I$5&gt;76, $B61-I$5=75, $B61-I$5=1, $B61-I$5&lt;0),"",ROUND(($B61-I$5)*'점수 계산기'!$C$21+I$5*'점수 계산기'!$C$22+'점수 계산기'!$C$24,0))</f>
        <v>82</v>
      </c>
      <c r="J61" s="204">
        <f>IF(OR($B61-J$5&gt;76, $B61-J$5=75, $B61-J$5=1, $B61-J$5&lt;0),"",ROUND(($B61-J$5)*'점수 계산기'!$C$21+J$5*'점수 계산기'!$C$22+'점수 계산기'!$C$24,0))</f>
        <v>83</v>
      </c>
      <c r="K61" s="204">
        <f>IF(OR($B61-K$5&gt;76, $B61-K$5=75, $B61-K$5=1, $B61-K$5&lt;0),"",ROUND(($B61-K$5)*'점수 계산기'!$C$21+K$5*'점수 계산기'!$C$22+'점수 계산기'!$C$24,0))</f>
        <v>83</v>
      </c>
      <c r="L61" s="204">
        <f>IF(OR($B61-L$5&gt;76, $B61-L$5=75, $B61-L$5=1, $B61-L$5&lt;0),"",ROUND(($B61-L$5)*'점수 계산기'!$C$21+L$5*'점수 계산기'!$C$22+'점수 계산기'!$C$24,0))</f>
        <v>83</v>
      </c>
      <c r="M61" s="204">
        <f>IF(OR($B61-M$5&gt;76, $B61-M$5=75, $B61-M$5=1, $B61-M$5&lt;0),"",ROUND(($B61-M$5)*'점수 계산기'!$C$21+M$5*'점수 계산기'!$C$22+'점수 계산기'!$C$24,0))</f>
        <v>83</v>
      </c>
      <c r="N61" s="204">
        <f>IF(OR($B61-N$5&gt;76, $B61-N$5=75, $B61-N$5=1, $B61-N$5&lt;0),"",ROUND(($B61-N$5)*'점수 계산기'!$C$21+N$5*'점수 계산기'!$C$22+'점수 계산기'!$C$24,0))</f>
        <v>83</v>
      </c>
      <c r="O61" s="204">
        <f>IF(OR($B61-O$5&gt;76, $B61-O$5=75, $B61-O$5=1, $B61-O$5&lt;0),"",ROUND(($B61-O$5)*'점수 계산기'!$C$21+O$5*'점수 계산기'!$C$22+'점수 계산기'!$C$24,0))</f>
        <v>83</v>
      </c>
      <c r="P61" s="204">
        <f>IF(OR($B61-P$5&gt;76, $B61-P$5=75, $B61-P$5=1, $B61-P$5&lt;0),"",ROUND(($B61-P$5)*'점수 계산기'!$C$21+P$5*'점수 계산기'!$C$22+'점수 계산기'!$C$24,0))</f>
        <v>84</v>
      </c>
      <c r="Q61" s="204">
        <f>IF(OR($B61-Q$5&gt;76, $B61-Q$5=75, $B61-Q$5=1, $B61-Q$5&lt;0),"",ROUND(($B61-Q$5)*'점수 계산기'!$C$21+Q$5*'점수 계산기'!$C$22+'점수 계산기'!$C$24,0))</f>
        <v>84</v>
      </c>
      <c r="R61" s="204">
        <f>IF(OR($B61-R$5&gt;76, $B61-R$5=75, $B61-R$5=1, $B61-R$5&lt;0),"",ROUND(($B61-R$5)*'점수 계산기'!$C$21+R$5*'점수 계산기'!$C$22+'점수 계산기'!$C$24,0))</f>
        <v>84</v>
      </c>
      <c r="S61" s="204">
        <f>IF(OR($B61-S$5&gt;76, $B61-S$5=75, $B61-S$5=1, $B61-S$5&lt;0),"",ROUND(($B61-S$5)*'점수 계산기'!$C$21+S$5*'점수 계산기'!$C$22+'점수 계산기'!$C$24,0))</f>
        <v>84</v>
      </c>
      <c r="T61" s="204">
        <f>IF(OR($B61-T$5&gt;76, $B61-T$5=75, $B61-T$5=1, $B61-T$5&lt;0),"",ROUND(($B61-T$5)*'점수 계산기'!$C$21+T$5*'점수 계산기'!$C$22+'점수 계산기'!$C$24,0))</f>
        <v>84</v>
      </c>
      <c r="U61" s="204">
        <f>IF(OR($B61-U$5&gt;76, $B61-U$5=75, $B61-U$5=1, $B61-U$5&lt;0),"",ROUND(($B61-U$5)*'점수 계산기'!$C$21+U$5*'점수 계산기'!$C$22+'점수 계산기'!$C$24,0))</f>
        <v>84</v>
      </c>
      <c r="V61" s="204">
        <f>IF(OR($B61-V$5&gt;76, $B61-V$5=75, $B61-V$5=1, $B61-V$5&lt;0),"",ROUND(($B61-V$5)*'점수 계산기'!$C$21+V$5*'점수 계산기'!$C$22+'점수 계산기'!$C$24,0))</f>
        <v>85</v>
      </c>
      <c r="W61" s="204">
        <f>IF(OR($B61-W$5&gt;76, $B61-W$5=75, $B61-W$5=1, $B61-W$5&lt;0),"",ROUND(($B61-W$5)*'점수 계산기'!$C$21+W$5*'점수 계산기'!$C$22+'점수 계산기'!$C$24,0))</f>
        <v>85</v>
      </c>
      <c r="X61" s="204">
        <f>IF(OR($B61-X$5&gt;76, $B61-X$5=75, $B61-X$5=1, $B61-X$5&lt;0),"",ROUND(($B61-X$5)*'점수 계산기'!$C$21+X$5*'점수 계산기'!$C$22+'점수 계산기'!$C$24,0))</f>
        <v>85</v>
      </c>
      <c r="Y61" s="205">
        <f>IF(OR($B61-Y$5&gt;76, $B61-Y$5=75, $B61-Y$5=1, $B61-Y$5&lt;0),"",ROUND(($B61-Y$5)*'점수 계산기'!$C$21+Y$5*'점수 계산기'!$C$22+'점수 계산기'!$C$24,0))</f>
        <v>85</v>
      </c>
      <c r="Z61" s="140"/>
      <c r="AA61" s="195">
        <v>46</v>
      </c>
      <c r="AB61" s="195">
        <f t="shared" si="0"/>
        <v>81</v>
      </c>
      <c r="AC61" s="195" cm="1">
        <f t="array" ref="AC61">INDEX($AD$6:$AD$106, AA61, 1)</f>
        <v>94</v>
      </c>
      <c r="AD61" s="195">
        <f t="shared" si="1"/>
        <v>85</v>
      </c>
      <c r="AE61" s="195">
        <v>45</v>
      </c>
      <c r="AF61" s="195">
        <v>55</v>
      </c>
    </row>
    <row r="62" spans="1:32" s="161" customFormat="1" ht="21" customHeight="1">
      <c r="A62" s="153"/>
      <c r="B62" s="217">
        <v>44</v>
      </c>
      <c r="C62" s="207">
        <f>IF(OR($B62-C$5&gt;76, $B62-C$5=75, $B62-C$5=1, $B62-C$5&lt;0),"",ROUND(($B62-C$5)*'점수 계산기'!$C$21+C$5*'점수 계산기'!$C$22+'점수 계산기'!$C$24,0))</f>
        <v>80</v>
      </c>
      <c r="D62" s="207">
        <f>IF(OR($B62-D$5&gt;76, $B62-D$5=75, $B62-D$5=1, $B62-D$5&lt;0),"",ROUND(($B62-D$5)*'점수 계산기'!$C$21+D$5*'점수 계산기'!$C$22+'점수 계산기'!$C$24,0))</f>
        <v>81</v>
      </c>
      <c r="E62" s="207">
        <f>IF(OR($B62-E$5&gt;76, $B62-E$5=75, $B62-E$5=1, $B62-E$5&lt;0),"",ROUND(($B62-E$5)*'점수 계산기'!$C$21+E$5*'점수 계산기'!$C$22+'점수 계산기'!$C$24,0))</f>
        <v>81</v>
      </c>
      <c r="F62" s="207">
        <f>IF(OR($B62-F$5&gt;76, $B62-F$5=75, $B62-F$5=1, $B62-F$5&lt;0),"",ROUND(($B62-F$5)*'점수 계산기'!$C$21+F$5*'점수 계산기'!$C$22+'점수 계산기'!$C$24,0))</f>
        <v>81</v>
      </c>
      <c r="G62" s="207">
        <f>IF(OR($B62-G$5&gt;76, $B62-G$5=75, $B62-G$5=1, $B62-G$5&lt;0),"",ROUND(($B62-G$5)*'점수 계산기'!$C$21+G$5*'점수 계산기'!$C$22+'점수 계산기'!$C$24,0))</f>
        <v>81</v>
      </c>
      <c r="H62" s="207">
        <f>IF(OR($B62-H$5&gt;76, $B62-H$5=75, $B62-H$5=1, $B62-H$5&lt;0),"",ROUND(($B62-H$5)*'점수 계산기'!$C$21+H$5*'점수 계산기'!$C$22+'점수 계산기'!$C$24,0))</f>
        <v>81</v>
      </c>
      <c r="I62" s="207">
        <f>IF(OR($B62-I$5&gt;76, $B62-I$5=75, $B62-I$5=1, $B62-I$5&lt;0),"",ROUND(($B62-I$5)*'점수 계산기'!$C$21+I$5*'점수 계산기'!$C$22+'점수 계산기'!$C$24,0))</f>
        <v>82</v>
      </c>
      <c r="J62" s="207">
        <f>IF(OR($B62-J$5&gt;76, $B62-J$5=75, $B62-J$5=1, $B62-J$5&lt;0),"",ROUND(($B62-J$5)*'점수 계산기'!$C$21+J$5*'점수 계산기'!$C$22+'점수 계산기'!$C$24,0))</f>
        <v>82</v>
      </c>
      <c r="K62" s="207">
        <f>IF(OR($B62-K$5&gt;76, $B62-K$5=75, $B62-K$5=1, $B62-K$5&lt;0),"",ROUND(($B62-K$5)*'점수 계산기'!$C$21+K$5*'점수 계산기'!$C$22+'점수 계산기'!$C$24,0))</f>
        <v>82</v>
      </c>
      <c r="L62" s="207">
        <f>IF(OR($B62-L$5&gt;76, $B62-L$5=75, $B62-L$5=1, $B62-L$5&lt;0),"",ROUND(($B62-L$5)*'점수 계산기'!$C$21+L$5*'점수 계산기'!$C$22+'점수 계산기'!$C$24,0))</f>
        <v>82</v>
      </c>
      <c r="M62" s="207">
        <f>IF(OR($B62-M$5&gt;76, $B62-M$5=75, $B62-M$5=1, $B62-M$5&lt;0),"",ROUND(($B62-M$5)*'점수 계산기'!$C$21+M$5*'점수 계산기'!$C$22+'점수 계산기'!$C$24,0))</f>
        <v>82</v>
      </c>
      <c r="N62" s="207">
        <f>IF(OR($B62-N$5&gt;76, $B62-N$5=75, $B62-N$5=1, $B62-N$5&lt;0),"",ROUND(($B62-N$5)*'점수 계산기'!$C$21+N$5*'점수 계산기'!$C$22+'점수 계산기'!$C$24,0))</f>
        <v>82</v>
      </c>
      <c r="O62" s="207">
        <f>IF(OR($B62-O$5&gt;76, $B62-O$5=75, $B62-O$5=1, $B62-O$5&lt;0),"",ROUND(($B62-O$5)*'점수 계산기'!$C$21+O$5*'점수 계산기'!$C$22+'점수 계산기'!$C$24,0))</f>
        <v>83</v>
      </c>
      <c r="P62" s="207">
        <f>IF(OR($B62-P$5&gt;76, $B62-P$5=75, $B62-P$5=1, $B62-P$5&lt;0),"",ROUND(($B62-P$5)*'점수 계산기'!$C$21+P$5*'점수 계산기'!$C$22+'점수 계산기'!$C$24,0))</f>
        <v>83</v>
      </c>
      <c r="Q62" s="207">
        <f>IF(OR($B62-Q$5&gt;76, $B62-Q$5=75, $B62-Q$5=1, $B62-Q$5&lt;0),"",ROUND(($B62-Q$5)*'점수 계산기'!$C$21+Q$5*'점수 계산기'!$C$22+'점수 계산기'!$C$24,0))</f>
        <v>83</v>
      </c>
      <c r="R62" s="207">
        <f>IF(OR($B62-R$5&gt;76, $B62-R$5=75, $B62-R$5=1, $B62-R$5&lt;0),"",ROUND(($B62-R$5)*'점수 계산기'!$C$21+R$5*'점수 계산기'!$C$22+'점수 계산기'!$C$24,0))</f>
        <v>83</v>
      </c>
      <c r="S62" s="207">
        <f>IF(OR($B62-S$5&gt;76, $B62-S$5=75, $B62-S$5=1, $B62-S$5&lt;0),"",ROUND(($B62-S$5)*'점수 계산기'!$C$21+S$5*'점수 계산기'!$C$22+'점수 계산기'!$C$24,0))</f>
        <v>83</v>
      </c>
      <c r="T62" s="207">
        <f>IF(OR($B62-T$5&gt;76, $B62-T$5=75, $B62-T$5=1, $B62-T$5&lt;0),"",ROUND(($B62-T$5)*'점수 계산기'!$C$21+T$5*'점수 계산기'!$C$22+'점수 계산기'!$C$24,0))</f>
        <v>83</v>
      </c>
      <c r="U62" s="207">
        <f>IF(OR($B62-U$5&gt;76, $B62-U$5=75, $B62-U$5=1, $B62-U$5&lt;0),"",ROUND(($B62-U$5)*'점수 계산기'!$C$21+U$5*'점수 계산기'!$C$22+'점수 계산기'!$C$24,0))</f>
        <v>83</v>
      </c>
      <c r="V62" s="207">
        <f>IF(OR($B62-V$5&gt;76, $B62-V$5=75, $B62-V$5=1, $B62-V$5&lt;0),"",ROUND(($B62-V$5)*'점수 계산기'!$C$21+V$5*'점수 계산기'!$C$22+'점수 계산기'!$C$24,0))</f>
        <v>84</v>
      </c>
      <c r="W62" s="207">
        <f>IF(OR($B62-W$5&gt;76, $B62-W$5=75, $B62-W$5=1, $B62-W$5&lt;0),"",ROUND(($B62-W$5)*'점수 계산기'!$C$21+W$5*'점수 계산기'!$C$22+'점수 계산기'!$C$24,0))</f>
        <v>84</v>
      </c>
      <c r="X62" s="207">
        <f>IF(OR($B62-X$5&gt;76, $B62-X$5=75, $B62-X$5=1, $B62-X$5&lt;0),"",ROUND(($B62-X$5)*'점수 계산기'!$C$21+X$5*'점수 계산기'!$C$22+'점수 계산기'!$C$24,0))</f>
        <v>84</v>
      </c>
      <c r="Y62" s="208">
        <f>IF(OR($B62-Y$5&gt;76, $B62-Y$5=75, $B62-Y$5=1, $B62-Y$5&lt;0),"",ROUND(($B62-Y$5)*'점수 계산기'!$C$21+Y$5*'점수 계산기'!$C$22+'점수 계산기'!$C$24,0))</f>
        <v>84</v>
      </c>
      <c r="Z62" s="140"/>
      <c r="AA62" s="195">
        <v>45</v>
      </c>
      <c r="AB62" s="195">
        <f t="shared" si="0"/>
        <v>80</v>
      </c>
      <c r="AC62" s="195" cm="1">
        <f t="array" ref="AC62">INDEX($AD$6:$AD$106, AA62, 1)</f>
        <v>95</v>
      </c>
      <c r="AD62" s="195">
        <f t="shared" si="1"/>
        <v>84</v>
      </c>
      <c r="AE62" s="195">
        <v>44</v>
      </c>
      <c r="AF62" s="195">
        <v>56</v>
      </c>
    </row>
    <row r="63" spans="1:32" s="161" customFormat="1" ht="21" customHeight="1">
      <c r="A63" s="153"/>
      <c r="B63" s="217">
        <v>43</v>
      </c>
      <c r="C63" s="207">
        <f>IF(OR($B63-C$5&gt;76, $B63-C$5=75, $B63-C$5=1, $B63-C$5&lt;0),"",ROUND(($B63-C$5)*'점수 계산기'!$C$21+C$5*'점수 계산기'!$C$22+'점수 계산기'!$C$24,0))</f>
        <v>80</v>
      </c>
      <c r="D63" s="207">
        <f>IF(OR($B63-D$5&gt;76, $B63-D$5=75, $B63-D$5=1, $B63-D$5&lt;0),"",ROUND(($B63-D$5)*'점수 계산기'!$C$21+D$5*'점수 계산기'!$C$22+'점수 계산기'!$C$24,0))</f>
        <v>80</v>
      </c>
      <c r="E63" s="207">
        <f>IF(OR($B63-E$5&gt;76, $B63-E$5=75, $B63-E$5=1, $B63-E$5&lt;0),"",ROUND(($B63-E$5)*'점수 계산기'!$C$21+E$5*'점수 계산기'!$C$22+'점수 계산기'!$C$24,0))</f>
        <v>80</v>
      </c>
      <c r="F63" s="207">
        <f>IF(OR($B63-F$5&gt;76, $B63-F$5=75, $B63-F$5=1, $B63-F$5&lt;0),"",ROUND(($B63-F$5)*'점수 계산기'!$C$21+F$5*'점수 계산기'!$C$22+'점수 계산기'!$C$24,0))</f>
        <v>80</v>
      </c>
      <c r="G63" s="207">
        <f>IF(OR($B63-G$5&gt;76, $B63-G$5=75, $B63-G$5=1, $B63-G$5&lt;0),"",ROUND(($B63-G$5)*'점수 계산기'!$C$21+G$5*'점수 계산기'!$C$22+'점수 계산기'!$C$24,0))</f>
        <v>80</v>
      </c>
      <c r="H63" s="207">
        <f>IF(OR($B63-H$5&gt;76, $B63-H$5=75, $B63-H$5=1, $B63-H$5&lt;0),"",ROUND(($B63-H$5)*'점수 계산기'!$C$21+H$5*'점수 계산기'!$C$22+'점수 계산기'!$C$24,0))</f>
        <v>81</v>
      </c>
      <c r="I63" s="207">
        <f>IF(OR($B63-I$5&gt;76, $B63-I$5=75, $B63-I$5=1, $B63-I$5&lt;0),"",ROUND(($B63-I$5)*'점수 계산기'!$C$21+I$5*'점수 계산기'!$C$22+'점수 계산기'!$C$24,0))</f>
        <v>81</v>
      </c>
      <c r="J63" s="207">
        <f>IF(OR($B63-J$5&gt;76, $B63-J$5=75, $B63-J$5=1, $B63-J$5&lt;0),"",ROUND(($B63-J$5)*'점수 계산기'!$C$21+J$5*'점수 계산기'!$C$22+'점수 계산기'!$C$24,0))</f>
        <v>81</v>
      </c>
      <c r="K63" s="207">
        <f>IF(OR($B63-K$5&gt;76, $B63-K$5=75, $B63-K$5=1, $B63-K$5&lt;0),"",ROUND(($B63-K$5)*'점수 계산기'!$C$21+K$5*'점수 계산기'!$C$22+'점수 계산기'!$C$24,0))</f>
        <v>81</v>
      </c>
      <c r="L63" s="207">
        <f>IF(OR($B63-L$5&gt;76, $B63-L$5=75, $B63-L$5=1, $B63-L$5&lt;0),"",ROUND(($B63-L$5)*'점수 계산기'!$C$21+L$5*'점수 계산기'!$C$22+'점수 계산기'!$C$24,0))</f>
        <v>81</v>
      </c>
      <c r="M63" s="207">
        <f>IF(OR($B63-M$5&gt;76, $B63-M$5=75, $B63-M$5=1, $B63-M$5&lt;0),"",ROUND(($B63-M$5)*'점수 계산기'!$C$21+M$5*'점수 계산기'!$C$22+'점수 계산기'!$C$24,0))</f>
        <v>81</v>
      </c>
      <c r="N63" s="207">
        <f>IF(OR($B63-N$5&gt;76, $B63-N$5=75, $B63-N$5=1, $B63-N$5&lt;0),"",ROUND(($B63-N$5)*'점수 계산기'!$C$21+N$5*'점수 계산기'!$C$22+'점수 계산기'!$C$24,0))</f>
        <v>81</v>
      </c>
      <c r="O63" s="207">
        <f>IF(OR($B63-O$5&gt;76, $B63-O$5=75, $B63-O$5=1, $B63-O$5&lt;0),"",ROUND(($B63-O$5)*'점수 계산기'!$C$21+O$5*'점수 계산기'!$C$22+'점수 계산기'!$C$24,0))</f>
        <v>82</v>
      </c>
      <c r="P63" s="207">
        <f>IF(OR($B63-P$5&gt;76, $B63-P$5=75, $B63-P$5=1, $B63-P$5&lt;0),"",ROUND(($B63-P$5)*'점수 계산기'!$C$21+P$5*'점수 계산기'!$C$22+'점수 계산기'!$C$24,0))</f>
        <v>82</v>
      </c>
      <c r="Q63" s="207">
        <f>IF(OR($B63-Q$5&gt;76, $B63-Q$5=75, $B63-Q$5=1, $B63-Q$5&lt;0),"",ROUND(($B63-Q$5)*'점수 계산기'!$C$21+Q$5*'점수 계산기'!$C$22+'점수 계산기'!$C$24,0))</f>
        <v>82</v>
      </c>
      <c r="R63" s="207">
        <f>IF(OR($B63-R$5&gt;76, $B63-R$5=75, $B63-R$5=1, $B63-R$5&lt;0),"",ROUND(($B63-R$5)*'점수 계산기'!$C$21+R$5*'점수 계산기'!$C$22+'점수 계산기'!$C$24,0))</f>
        <v>82</v>
      </c>
      <c r="S63" s="207">
        <f>IF(OR($B63-S$5&gt;76, $B63-S$5=75, $B63-S$5=1, $B63-S$5&lt;0),"",ROUND(($B63-S$5)*'점수 계산기'!$C$21+S$5*'점수 계산기'!$C$22+'점수 계산기'!$C$24,0))</f>
        <v>82</v>
      </c>
      <c r="T63" s="207">
        <f>IF(OR($B63-T$5&gt;76, $B63-T$5=75, $B63-T$5=1, $B63-T$5&lt;0),"",ROUND(($B63-T$5)*'점수 계산기'!$C$21+T$5*'점수 계산기'!$C$22+'점수 계산기'!$C$24,0))</f>
        <v>82</v>
      </c>
      <c r="U63" s="207">
        <f>IF(OR($B63-U$5&gt;76, $B63-U$5=75, $B63-U$5=1, $B63-U$5&lt;0),"",ROUND(($B63-U$5)*'점수 계산기'!$C$21+U$5*'점수 계산기'!$C$22+'점수 계산기'!$C$24,0))</f>
        <v>83</v>
      </c>
      <c r="V63" s="207">
        <f>IF(OR($B63-V$5&gt;76, $B63-V$5=75, $B63-V$5=1, $B63-V$5&lt;0),"",ROUND(($B63-V$5)*'점수 계산기'!$C$21+V$5*'점수 계산기'!$C$22+'점수 계산기'!$C$24,0))</f>
        <v>83</v>
      </c>
      <c r="W63" s="207">
        <f>IF(OR($B63-W$5&gt;76, $B63-W$5=75, $B63-W$5=1, $B63-W$5&lt;0),"",ROUND(($B63-W$5)*'점수 계산기'!$C$21+W$5*'점수 계산기'!$C$22+'점수 계산기'!$C$24,0))</f>
        <v>83</v>
      </c>
      <c r="X63" s="207">
        <f>IF(OR($B63-X$5&gt;76, $B63-X$5=75, $B63-X$5=1, $B63-X$5&lt;0),"",ROUND(($B63-X$5)*'점수 계산기'!$C$21+X$5*'점수 계산기'!$C$22+'점수 계산기'!$C$24,0))</f>
        <v>83</v>
      </c>
      <c r="Y63" s="208">
        <f>IF(OR($B63-Y$5&gt;76, $B63-Y$5=75, $B63-Y$5=1, $B63-Y$5&lt;0),"",ROUND(($B63-Y$5)*'점수 계산기'!$C$21+Y$5*'점수 계산기'!$C$22+'점수 계산기'!$C$24,0))</f>
        <v>83</v>
      </c>
      <c r="Z63" s="140"/>
      <c r="AA63" s="195">
        <v>44</v>
      </c>
      <c r="AB63" s="195">
        <f t="shared" si="0"/>
        <v>80</v>
      </c>
      <c r="AC63" s="195" cm="1">
        <f t="array" ref="AC63">INDEX($AD$6:$AD$106, AA63, 1)</f>
        <v>96</v>
      </c>
      <c r="AD63" s="195">
        <f t="shared" si="1"/>
        <v>83</v>
      </c>
      <c r="AE63" s="195">
        <v>43</v>
      </c>
      <c r="AF63" s="195">
        <v>57</v>
      </c>
    </row>
    <row r="64" spans="1:32" s="161" customFormat="1" ht="21" customHeight="1">
      <c r="A64" s="153"/>
      <c r="B64" s="217">
        <v>42</v>
      </c>
      <c r="C64" s="207">
        <f>IF(OR($B64-C$5&gt;76, $B64-C$5=75, $B64-C$5=1, $B64-C$5&lt;0),"",ROUND(($B64-C$5)*'점수 계산기'!$C$21+C$5*'점수 계산기'!$C$22+'점수 계산기'!$C$24,0))</f>
        <v>79</v>
      </c>
      <c r="D64" s="207">
        <f>IF(OR($B64-D$5&gt;76, $B64-D$5=75, $B64-D$5=1, $B64-D$5&lt;0),"",ROUND(($B64-D$5)*'점수 계산기'!$C$21+D$5*'점수 계산기'!$C$22+'점수 계산기'!$C$24,0))</f>
        <v>79</v>
      </c>
      <c r="E64" s="207">
        <f>IF(OR($B64-E$5&gt;76, $B64-E$5=75, $B64-E$5=1, $B64-E$5&lt;0),"",ROUND(($B64-E$5)*'점수 계산기'!$C$21+E$5*'점수 계산기'!$C$22+'점수 계산기'!$C$24,0))</f>
        <v>79</v>
      </c>
      <c r="F64" s="207">
        <f>IF(OR($B64-F$5&gt;76, $B64-F$5=75, $B64-F$5=1, $B64-F$5&lt;0),"",ROUND(($B64-F$5)*'점수 계산기'!$C$21+F$5*'점수 계산기'!$C$22+'점수 계산기'!$C$24,0))</f>
        <v>79</v>
      </c>
      <c r="G64" s="207">
        <f>IF(OR($B64-G$5&gt;76, $B64-G$5=75, $B64-G$5=1, $B64-G$5&lt;0),"",ROUND(($B64-G$5)*'점수 계산기'!$C$21+G$5*'점수 계산기'!$C$22+'점수 계산기'!$C$24,0))</f>
        <v>79</v>
      </c>
      <c r="H64" s="207">
        <f>IF(OR($B64-H$5&gt;76, $B64-H$5=75, $B64-H$5=1, $B64-H$5&lt;0),"",ROUND(($B64-H$5)*'점수 계산기'!$C$21+H$5*'점수 계산기'!$C$22+'점수 계산기'!$C$24,0))</f>
        <v>80</v>
      </c>
      <c r="I64" s="207">
        <f>IF(OR($B64-I$5&gt;76, $B64-I$5=75, $B64-I$5=1, $B64-I$5&lt;0),"",ROUND(($B64-I$5)*'점수 계산기'!$C$21+I$5*'점수 계산기'!$C$22+'점수 계산기'!$C$24,0))</f>
        <v>80</v>
      </c>
      <c r="J64" s="207">
        <f>IF(OR($B64-J$5&gt;76, $B64-J$5=75, $B64-J$5=1, $B64-J$5&lt;0),"",ROUND(($B64-J$5)*'점수 계산기'!$C$21+J$5*'점수 계산기'!$C$22+'점수 계산기'!$C$24,0))</f>
        <v>80</v>
      </c>
      <c r="K64" s="207">
        <f>IF(OR($B64-K$5&gt;76, $B64-K$5=75, $B64-K$5=1, $B64-K$5&lt;0),"",ROUND(($B64-K$5)*'점수 계산기'!$C$21+K$5*'점수 계산기'!$C$22+'점수 계산기'!$C$24,0))</f>
        <v>80</v>
      </c>
      <c r="L64" s="207">
        <f>IF(OR($B64-L$5&gt;76, $B64-L$5=75, $B64-L$5=1, $B64-L$5&lt;0),"",ROUND(($B64-L$5)*'점수 계산기'!$C$21+L$5*'점수 계산기'!$C$22+'점수 계산기'!$C$24,0))</f>
        <v>80</v>
      </c>
      <c r="M64" s="207">
        <f>IF(OR($B64-M$5&gt;76, $B64-M$5=75, $B64-M$5=1, $B64-M$5&lt;0),"",ROUND(($B64-M$5)*'점수 계산기'!$C$21+M$5*'점수 계산기'!$C$22+'점수 계산기'!$C$24,0))</f>
        <v>80</v>
      </c>
      <c r="N64" s="207">
        <f>IF(OR($B64-N$5&gt;76, $B64-N$5=75, $B64-N$5=1, $B64-N$5&lt;0),"",ROUND(($B64-N$5)*'점수 계산기'!$C$21+N$5*'점수 계산기'!$C$22+'점수 계산기'!$C$24,0))</f>
        <v>81</v>
      </c>
      <c r="O64" s="207">
        <f>IF(OR($B64-O$5&gt;76, $B64-O$5=75, $B64-O$5=1, $B64-O$5&lt;0),"",ROUND(($B64-O$5)*'점수 계산기'!$C$21+O$5*'점수 계산기'!$C$22+'점수 계산기'!$C$24,0))</f>
        <v>81</v>
      </c>
      <c r="P64" s="207">
        <f>IF(OR($B64-P$5&gt;76, $B64-P$5=75, $B64-P$5=1, $B64-P$5&lt;0),"",ROUND(($B64-P$5)*'점수 계산기'!$C$21+P$5*'점수 계산기'!$C$22+'점수 계산기'!$C$24,0))</f>
        <v>81</v>
      </c>
      <c r="Q64" s="207">
        <f>IF(OR($B64-Q$5&gt;76, $B64-Q$5=75, $B64-Q$5=1, $B64-Q$5&lt;0),"",ROUND(($B64-Q$5)*'점수 계산기'!$C$21+Q$5*'점수 계산기'!$C$22+'점수 계산기'!$C$24,0))</f>
        <v>81</v>
      </c>
      <c r="R64" s="207">
        <f>IF(OR($B64-R$5&gt;76, $B64-R$5=75, $B64-R$5=1, $B64-R$5&lt;0),"",ROUND(($B64-R$5)*'점수 계산기'!$C$21+R$5*'점수 계산기'!$C$22+'점수 계산기'!$C$24,0))</f>
        <v>81</v>
      </c>
      <c r="S64" s="207">
        <f>IF(OR($B64-S$5&gt;76, $B64-S$5=75, $B64-S$5=1, $B64-S$5&lt;0),"",ROUND(($B64-S$5)*'점수 계산기'!$C$21+S$5*'점수 계산기'!$C$22+'점수 계산기'!$C$24,0))</f>
        <v>81</v>
      </c>
      <c r="T64" s="207">
        <f>IF(OR($B64-T$5&gt;76, $B64-T$5=75, $B64-T$5=1, $B64-T$5&lt;0),"",ROUND(($B64-T$5)*'점수 계산기'!$C$21+T$5*'점수 계산기'!$C$22+'점수 계산기'!$C$24,0))</f>
        <v>81</v>
      </c>
      <c r="U64" s="207">
        <f>IF(OR($B64-U$5&gt;76, $B64-U$5=75, $B64-U$5=1, $B64-U$5&lt;0),"",ROUND(($B64-U$5)*'점수 계산기'!$C$21+U$5*'점수 계산기'!$C$22+'점수 계산기'!$C$24,0))</f>
        <v>82</v>
      </c>
      <c r="V64" s="207">
        <f>IF(OR($B64-V$5&gt;76, $B64-V$5=75, $B64-V$5=1, $B64-V$5&lt;0),"",ROUND(($B64-V$5)*'점수 계산기'!$C$21+V$5*'점수 계산기'!$C$22+'점수 계산기'!$C$24,0))</f>
        <v>82</v>
      </c>
      <c r="W64" s="207">
        <f>IF(OR($B64-W$5&gt;76, $B64-W$5=75, $B64-W$5=1, $B64-W$5&lt;0),"",ROUND(($B64-W$5)*'점수 계산기'!$C$21+W$5*'점수 계산기'!$C$22+'점수 계산기'!$C$24,0))</f>
        <v>82</v>
      </c>
      <c r="X64" s="207">
        <f>IF(OR($B64-X$5&gt;76, $B64-X$5=75, $B64-X$5=1, $B64-X$5&lt;0),"",ROUND(($B64-X$5)*'점수 계산기'!$C$21+X$5*'점수 계산기'!$C$22+'점수 계산기'!$C$24,0))</f>
        <v>82</v>
      </c>
      <c r="Y64" s="208">
        <f>IF(OR($B64-Y$5&gt;76, $B64-Y$5=75, $B64-Y$5=1, $B64-Y$5&lt;0),"",ROUND(($B64-Y$5)*'점수 계산기'!$C$21+Y$5*'점수 계산기'!$C$22+'점수 계산기'!$C$24,0))</f>
        <v>82</v>
      </c>
      <c r="Z64" s="140"/>
      <c r="AA64" s="195">
        <v>43</v>
      </c>
      <c r="AB64" s="195">
        <f t="shared" si="0"/>
        <v>79</v>
      </c>
      <c r="AC64" s="195" cm="1">
        <f t="array" ref="AC64">INDEX($AD$6:$AD$106, AA64, 1)</f>
        <v>97</v>
      </c>
      <c r="AD64" s="195">
        <f t="shared" si="1"/>
        <v>82</v>
      </c>
      <c r="AE64" s="195">
        <v>42</v>
      </c>
      <c r="AF64" s="195">
        <v>58</v>
      </c>
    </row>
    <row r="65" spans="1:32" s="161" customFormat="1" ht="21" customHeight="1">
      <c r="A65" s="153"/>
      <c r="B65" s="217">
        <v>41</v>
      </c>
      <c r="C65" s="207">
        <f>IF(OR($B65-C$5&gt;76, $B65-C$5=75, $B65-C$5=1, $B65-C$5&lt;0),"",ROUND(($B65-C$5)*'점수 계산기'!$C$21+C$5*'점수 계산기'!$C$22+'점수 계산기'!$C$24,0))</f>
        <v>78</v>
      </c>
      <c r="D65" s="207">
        <f>IF(OR($B65-D$5&gt;76, $B65-D$5=75, $B65-D$5=1, $B65-D$5&lt;0),"",ROUND(($B65-D$5)*'점수 계산기'!$C$21+D$5*'점수 계산기'!$C$22+'점수 계산기'!$C$24,0))</f>
        <v>78</v>
      </c>
      <c r="E65" s="207">
        <f>IF(OR($B65-E$5&gt;76, $B65-E$5=75, $B65-E$5=1, $B65-E$5&lt;0),"",ROUND(($B65-E$5)*'점수 계산기'!$C$21+E$5*'점수 계산기'!$C$22+'점수 계산기'!$C$24,0))</f>
        <v>78</v>
      </c>
      <c r="F65" s="207">
        <f>IF(OR($B65-F$5&gt;76, $B65-F$5=75, $B65-F$5=1, $B65-F$5&lt;0),"",ROUND(($B65-F$5)*'점수 계산기'!$C$21+F$5*'점수 계산기'!$C$22+'점수 계산기'!$C$24,0))</f>
        <v>78</v>
      </c>
      <c r="G65" s="207">
        <f>IF(OR($B65-G$5&gt;76, $B65-G$5=75, $B65-G$5=1, $B65-G$5&lt;0),"",ROUND(($B65-G$5)*'점수 계산기'!$C$21+G$5*'점수 계산기'!$C$22+'점수 계산기'!$C$24,0))</f>
        <v>79</v>
      </c>
      <c r="H65" s="207">
        <f>IF(OR($B65-H$5&gt;76, $B65-H$5=75, $B65-H$5=1, $B65-H$5&lt;0),"",ROUND(($B65-H$5)*'점수 계산기'!$C$21+H$5*'점수 계산기'!$C$22+'점수 계산기'!$C$24,0))</f>
        <v>79</v>
      </c>
      <c r="I65" s="207">
        <f>IF(OR($B65-I$5&gt;76, $B65-I$5=75, $B65-I$5=1, $B65-I$5&lt;0),"",ROUND(($B65-I$5)*'점수 계산기'!$C$21+I$5*'점수 계산기'!$C$22+'점수 계산기'!$C$24,0))</f>
        <v>79</v>
      </c>
      <c r="J65" s="207">
        <f>IF(OR($B65-J$5&gt;76, $B65-J$5=75, $B65-J$5=1, $B65-J$5&lt;0),"",ROUND(($B65-J$5)*'점수 계산기'!$C$21+J$5*'점수 계산기'!$C$22+'점수 계산기'!$C$24,0))</f>
        <v>79</v>
      </c>
      <c r="K65" s="207">
        <f>IF(OR($B65-K$5&gt;76, $B65-K$5=75, $B65-K$5=1, $B65-K$5&lt;0),"",ROUND(($B65-K$5)*'점수 계산기'!$C$21+K$5*'점수 계산기'!$C$22+'점수 계산기'!$C$24,0))</f>
        <v>79</v>
      </c>
      <c r="L65" s="207">
        <f>IF(OR($B65-L$5&gt;76, $B65-L$5=75, $B65-L$5=1, $B65-L$5&lt;0),"",ROUND(($B65-L$5)*'점수 계산기'!$C$21+L$5*'점수 계산기'!$C$22+'점수 계산기'!$C$24,0))</f>
        <v>79</v>
      </c>
      <c r="M65" s="207">
        <f>IF(OR($B65-M$5&gt;76, $B65-M$5=75, $B65-M$5=1, $B65-M$5&lt;0),"",ROUND(($B65-M$5)*'점수 계산기'!$C$21+M$5*'점수 계산기'!$C$22+'점수 계산기'!$C$24,0))</f>
        <v>79</v>
      </c>
      <c r="N65" s="207">
        <f>IF(OR($B65-N$5&gt;76, $B65-N$5=75, $B65-N$5=1, $B65-N$5&lt;0),"",ROUND(($B65-N$5)*'점수 계산기'!$C$21+N$5*'점수 계산기'!$C$22+'점수 계산기'!$C$24,0))</f>
        <v>80</v>
      </c>
      <c r="O65" s="207">
        <f>IF(OR($B65-O$5&gt;76, $B65-O$5=75, $B65-O$5=1, $B65-O$5&lt;0),"",ROUND(($B65-O$5)*'점수 계산기'!$C$21+O$5*'점수 계산기'!$C$22+'점수 계산기'!$C$24,0))</f>
        <v>80</v>
      </c>
      <c r="P65" s="207">
        <f>IF(OR($B65-P$5&gt;76, $B65-P$5=75, $B65-P$5=1, $B65-P$5&lt;0),"",ROUND(($B65-P$5)*'점수 계산기'!$C$21+P$5*'점수 계산기'!$C$22+'점수 계산기'!$C$24,0))</f>
        <v>80</v>
      </c>
      <c r="Q65" s="207">
        <f>IF(OR($B65-Q$5&gt;76, $B65-Q$5=75, $B65-Q$5=1, $B65-Q$5&lt;0),"",ROUND(($B65-Q$5)*'점수 계산기'!$C$21+Q$5*'점수 계산기'!$C$22+'점수 계산기'!$C$24,0))</f>
        <v>80</v>
      </c>
      <c r="R65" s="207">
        <f>IF(OR($B65-R$5&gt;76, $B65-R$5=75, $B65-R$5=1, $B65-R$5&lt;0),"",ROUND(($B65-R$5)*'점수 계산기'!$C$21+R$5*'점수 계산기'!$C$22+'점수 계산기'!$C$24,0))</f>
        <v>80</v>
      </c>
      <c r="S65" s="207">
        <f>IF(OR($B65-S$5&gt;76, $B65-S$5=75, $B65-S$5=1, $B65-S$5&lt;0),"",ROUND(($B65-S$5)*'점수 계산기'!$C$21+S$5*'점수 계산기'!$C$22+'점수 계산기'!$C$24,0))</f>
        <v>80</v>
      </c>
      <c r="T65" s="207">
        <f>IF(OR($B65-T$5&gt;76, $B65-T$5=75, $B65-T$5=1, $B65-T$5&lt;0),"",ROUND(($B65-T$5)*'점수 계산기'!$C$21+T$5*'점수 계산기'!$C$22+'점수 계산기'!$C$24,0))</f>
        <v>81</v>
      </c>
      <c r="U65" s="207">
        <f>IF(OR($B65-U$5&gt;76, $B65-U$5=75, $B65-U$5=1, $B65-U$5&lt;0),"",ROUND(($B65-U$5)*'점수 계산기'!$C$21+U$5*'점수 계산기'!$C$22+'점수 계산기'!$C$24,0))</f>
        <v>81</v>
      </c>
      <c r="V65" s="207">
        <f>IF(OR($B65-V$5&gt;76, $B65-V$5=75, $B65-V$5=1, $B65-V$5&lt;0),"",ROUND(($B65-V$5)*'점수 계산기'!$C$21+V$5*'점수 계산기'!$C$22+'점수 계산기'!$C$24,0))</f>
        <v>81</v>
      </c>
      <c r="W65" s="207">
        <f>IF(OR($B65-W$5&gt;76, $B65-W$5=75, $B65-W$5=1, $B65-W$5&lt;0),"",ROUND(($B65-W$5)*'점수 계산기'!$C$21+W$5*'점수 계산기'!$C$22+'점수 계산기'!$C$24,0))</f>
        <v>81</v>
      </c>
      <c r="X65" s="207">
        <f>IF(OR($B65-X$5&gt;76, $B65-X$5=75, $B65-X$5=1, $B65-X$5&lt;0),"",ROUND(($B65-X$5)*'점수 계산기'!$C$21+X$5*'점수 계산기'!$C$22+'점수 계산기'!$C$24,0))</f>
        <v>81</v>
      </c>
      <c r="Y65" s="208">
        <f>IF(OR($B65-Y$5&gt;76, $B65-Y$5=75, $B65-Y$5=1, $B65-Y$5&lt;0),"",ROUND(($B65-Y$5)*'점수 계산기'!$C$21+Y$5*'점수 계산기'!$C$22+'점수 계산기'!$C$24,0))</f>
        <v>81</v>
      </c>
      <c r="Z65" s="140"/>
      <c r="AA65" s="195">
        <v>42</v>
      </c>
      <c r="AB65" s="195">
        <f t="shared" si="0"/>
        <v>78</v>
      </c>
      <c r="AC65" s="195" cm="1">
        <f t="array" ref="AC65">INDEX($AD$6:$AD$106, AA65, 1)</f>
        <v>98</v>
      </c>
      <c r="AD65" s="195">
        <f t="shared" si="1"/>
        <v>81</v>
      </c>
      <c r="AE65" s="195">
        <v>41</v>
      </c>
      <c r="AF65" s="195">
        <v>59</v>
      </c>
    </row>
    <row r="66" spans="1:32" s="161" customFormat="1" ht="21" customHeight="1">
      <c r="A66" s="153"/>
      <c r="B66" s="213">
        <v>40</v>
      </c>
      <c r="C66" s="193">
        <f>IF(OR($B66-C$5&gt;76, $B66-C$5=75, $B66-C$5=1, $B66-C$5&lt;0),"",ROUND(($B66-C$5)*'점수 계산기'!$C$21+C$5*'점수 계산기'!$C$22+'점수 계산기'!$C$24,0))</f>
        <v>77</v>
      </c>
      <c r="D66" s="193">
        <f>IF(OR($B66-D$5&gt;76, $B66-D$5=75, $B66-D$5=1, $B66-D$5&lt;0),"",ROUND(($B66-D$5)*'점수 계산기'!$C$21+D$5*'점수 계산기'!$C$22+'점수 계산기'!$C$24,0))</f>
        <v>77</v>
      </c>
      <c r="E66" s="193">
        <f>IF(OR($B66-E$5&gt;76, $B66-E$5=75, $B66-E$5=1, $B66-E$5&lt;0),"",ROUND(($B66-E$5)*'점수 계산기'!$C$21+E$5*'점수 계산기'!$C$22+'점수 계산기'!$C$24,0))</f>
        <v>77</v>
      </c>
      <c r="F66" s="193">
        <f>IF(OR($B66-F$5&gt;76, $B66-F$5=75, $B66-F$5=1, $B66-F$5&lt;0),"",ROUND(($B66-F$5)*'점수 계산기'!$C$21+F$5*'점수 계산기'!$C$22+'점수 계산기'!$C$24,0))</f>
        <v>77</v>
      </c>
      <c r="G66" s="193">
        <f>IF(OR($B66-G$5&gt;76, $B66-G$5=75, $B66-G$5=1, $B66-G$5&lt;0),"",ROUND(($B66-G$5)*'점수 계산기'!$C$21+G$5*'점수 계산기'!$C$22+'점수 계산기'!$C$24,0))</f>
        <v>78</v>
      </c>
      <c r="H66" s="193">
        <f>IF(OR($B66-H$5&gt;76, $B66-H$5=75, $B66-H$5=1, $B66-H$5&lt;0),"",ROUND(($B66-H$5)*'점수 계산기'!$C$21+H$5*'점수 계산기'!$C$22+'점수 계산기'!$C$24,0))</f>
        <v>78</v>
      </c>
      <c r="I66" s="193">
        <f>IF(OR($B66-I$5&gt;76, $B66-I$5=75, $B66-I$5=1, $B66-I$5&lt;0),"",ROUND(($B66-I$5)*'점수 계산기'!$C$21+I$5*'점수 계산기'!$C$22+'점수 계산기'!$C$24,0))</f>
        <v>78</v>
      </c>
      <c r="J66" s="193">
        <f>IF(OR($B66-J$5&gt;76, $B66-J$5=75, $B66-J$5=1, $B66-J$5&lt;0),"",ROUND(($B66-J$5)*'점수 계산기'!$C$21+J$5*'점수 계산기'!$C$22+'점수 계산기'!$C$24,0))</f>
        <v>78</v>
      </c>
      <c r="K66" s="193">
        <f>IF(OR($B66-K$5&gt;76, $B66-K$5=75, $B66-K$5=1, $B66-K$5&lt;0),"",ROUND(($B66-K$5)*'점수 계산기'!$C$21+K$5*'점수 계산기'!$C$22+'점수 계산기'!$C$24,0))</f>
        <v>78</v>
      </c>
      <c r="L66" s="193">
        <f>IF(OR($B66-L$5&gt;76, $B66-L$5=75, $B66-L$5=1, $B66-L$5&lt;0),"",ROUND(($B66-L$5)*'점수 계산기'!$C$21+L$5*'점수 계산기'!$C$22+'점수 계산기'!$C$24,0))</f>
        <v>78</v>
      </c>
      <c r="M66" s="193">
        <f>IF(OR($B66-M$5&gt;76, $B66-M$5=75, $B66-M$5=1, $B66-M$5&lt;0),"",ROUND(($B66-M$5)*'점수 계산기'!$C$21+M$5*'점수 계산기'!$C$22+'점수 계산기'!$C$24,0))</f>
        <v>79</v>
      </c>
      <c r="N66" s="193">
        <f>IF(OR($B66-N$5&gt;76, $B66-N$5=75, $B66-N$5=1, $B66-N$5&lt;0),"",ROUND(($B66-N$5)*'점수 계산기'!$C$21+N$5*'점수 계산기'!$C$22+'점수 계산기'!$C$24,0))</f>
        <v>79</v>
      </c>
      <c r="O66" s="193">
        <f>IF(OR($B66-O$5&gt;76, $B66-O$5=75, $B66-O$5=1, $B66-O$5&lt;0),"",ROUND(($B66-O$5)*'점수 계산기'!$C$21+O$5*'점수 계산기'!$C$22+'점수 계산기'!$C$24,0))</f>
        <v>79</v>
      </c>
      <c r="P66" s="193">
        <f>IF(OR($B66-P$5&gt;76, $B66-P$5=75, $B66-P$5=1, $B66-P$5&lt;0),"",ROUND(($B66-P$5)*'점수 계산기'!$C$21+P$5*'점수 계산기'!$C$22+'점수 계산기'!$C$24,0))</f>
        <v>79</v>
      </c>
      <c r="Q66" s="193">
        <f>IF(OR($B66-Q$5&gt;76, $B66-Q$5=75, $B66-Q$5=1, $B66-Q$5&lt;0),"",ROUND(($B66-Q$5)*'점수 계산기'!$C$21+Q$5*'점수 계산기'!$C$22+'점수 계산기'!$C$24,0))</f>
        <v>79</v>
      </c>
      <c r="R66" s="193">
        <f>IF(OR($B66-R$5&gt;76, $B66-R$5=75, $B66-R$5=1, $B66-R$5&lt;0),"",ROUND(($B66-R$5)*'점수 계산기'!$C$21+R$5*'점수 계산기'!$C$22+'점수 계산기'!$C$24,0))</f>
        <v>79</v>
      </c>
      <c r="S66" s="193">
        <f>IF(OR($B66-S$5&gt;76, $B66-S$5=75, $B66-S$5=1, $B66-S$5&lt;0),"",ROUND(($B66-S$5)*'점수 계산기'!$C$21+S$5*'점수 계산기'!$C$22+'점수 계산기'!$C$24,0))</f>
        <v>79</v>
      </c>
      <c r="T66" s="193">
        <f>IF(OR($B66-T$5&gt;76, $B66-T$5=75, $B66-T$5=1, $B66-T$5&lt;0),"",ROUND(($B66-T$5)*'점수 계산기'!$C$21+T$5*'점수 계산기'!$C$22+'점수 계산기'!$C$24,0))</f>
        <v>80</v>
      </c>
      <c r="U66" s="193">
        <f>IF(OR($B66-U$5&gt;76, $B66-U$5=75, $B66-U$5=1, $B66-U$5&lt;0),"",ROUND(($B66-U$5)*'점수 계산기'!$C$21+U$5*'점수 계산기'!$C$22+'점수 계산기'!$C$24,0))</f>
        <v>80</v>
      </c>
      <c r="V66" s="193">
        <f>IF(OR($B66-V$5&gt;76, $B66-V$5=75, $B66-V$5=1, $B66-V$5&lt;0),"",ROUND(($B66-V$5)*'점수 계산기'!$C$21+V$5*'점수 계산기'!$C$22+'점수 계산기'!$C$24,0))</f>
        <v>80</v>
      </c>
      <c r="W66" s="193">
        <f>IF(OR($B66-W$5&gt;76, $B66-W$5=75, $B66-W$5=1, $B66-W$5&lt;0),"",ROUND(($B66-W$5)*'점수 계산기'!$C$21+W$5*'점수 계산기'!$C$22+'점수 계산기'!$C$24,0))</f>
        <v>80</v>
      </c>
      <c r="X66" s="193">
        <f>IF(OR($B66-X$5&gt;76, $B66-X$5=75, $B66-X$5=1, $B66-X$5&lt;0),"",ROUND(($B66-X$5)*'점수 계산기'!$C$21+X$5*'점수 계산기'!$C$22+'점수 계산기'!$C$24,0))</f>
        <v>80</v>
      </c>
      <c r="Y66" s="194">
        <f>IF(OR($B66-Y$5&gt;76, $B66-Y$5=75, $B66-Y$5=1, $B66-Y$5&lt;0),"",ROUND(($B66-Y$5)*'점수 계산기'!$C$21+Y$5*'점수 계산기'!$C$22+'점수 계산기'!$C$24,0))</f>
        <v>81</v>
      </c>
      <c r="Z66" s="140"/>
      <c r="AA66" s="195">
        <v>41</v>
      </c>
      <c r="AB66" s="195">
        <f t="shared" si="0"/>
        <v>77</v>
      </c>
      <c r="AC66" s="195" cm="1">
        <f t="array" ref="AC66">INDEX($AD$6:$AD$106, AA66, 1)</f>
        <v>99</v>
      </c>
      <c r="AD66" s="195">
        <f t="shared" si="1"/>
        <v>81</v>
      </c>
      <c r="AE66" s="195">
        <v>40</v>
      </c>
      <c r="AF66" s="195">
        <v>60</v>
      </c>
    </row>
    <row r="67" spans="1:32" s="161" customFormat="1" ht="21" customHeight="1">
      <c r="A67" s="153"/>
      <c r="B67" s="213">
        <v>39</v>
      </c>
      <c r="C67" s="193">
        <f>IF(OR($B67-C$5&gt;76, $B67-C$5=75, $B67-C$5=1, $B67-C$5&lt;0),"",ROUND(($B67-C$5)*'점수 계산기'!$C$21+C$5*'점수 계산기'!$C$22+'점수 계산기'!$C$24,0))</f>
        <v>76</v>
      </c>
      <c r="D67" s="193">
        <f>IF(OR($B67-D$5&gt;76, $B67-D$5=75, $B67-D$5=1, $B67-D$5&lt;0),"",ROUND(($B67-D$5)*'점수 계산기'!$C$21+D$5*'점수 계산기'!$C$22+'점수 계산기'!$C$24,0))</f>
        <v>76</v>
      </c>
      <c r="E67" s="193">
        <f>IF(OR($B67-E$5&gt;76, $B67-E$5=75, $B67-E$5=1, $B67-E$5&lt;0),"",ROUND(($B67-E$5)*'점수 계산기'!$C$21+E$5*'점수 계산기'!$C$22+'점수 계산기'!$C$24,0))</f>
        <v>76</v>
      </c>
      <c r="F67" s="193">
        <f>IF(OR($B67-F$5&gt;76, $B67-F$5=75, $B67-F$5=1, $B67-F$5&lt;0),"",ROUND(($B67-F$5)*'점수 계산기'!$C$21+F$5*'점수 계산기'!$C$22+'점수 계산기'!$C$24,0))</f>
        <v>77</v>
      </c>
      <c r="G67" s="193">
        <f>IF(OR($B67-G$5&gt;76, $B67-G$5=75, $B67-G$5=1, $B67-G$5&lt;0),"",ROUND(($B67-G$5)*'점수 계산기'!$C$21+G$5*'점수 계산기'!$C$22+'점수 계산기'!$C$24,0))</f>
        <v>77</v>
      </c>
      <c r="H67" s="193">
        <f>IF(OR($B67-H$5&gt;76, $B67-H$5=75, $B67-H$5=1, $B67-H$5&lt;0),"",ROUND(($B67-H$5)*'점수 계산기'!$C$21+H$5*'점수 계산기'!$C$22+'점수 계산기'!$C$24,0))</f>
        <v>77</v>
      </c>
      <c r="I67" s="193">
        <f>IF(OR($B67-I$5&gt;76, $B67-I$5=75, $B67-I$5=1, $B67-I$5&lt;0),"",ROUND(($B67-I$5)*'점수 계산기'!$C$21+I$5*'점수 계산기'!$C$22+'점수 계산기'!$C$24,0))</f>
        <v>77</v>
      </c>
      <c r="J67" s="193">
        <f>IF(OR($B67-J$5&gt;76, $B67-J$5=75, $B67-J$5=1, $B67-J$5&lt;0),"",ROUND(($B67-J$5)*'점수 계산기'!$C$21+J$5*'점수 계산기'!$C$22+'점수 계산기'!$C$24,0))</f>
        <v>77</v>
      </c>
      <c r="K67" s="193">
        <f>IF(OR($B67-K$5&gt;76, $B67-K$5=75, $B67-K$5=1, $B67-K$5&lt;0),"",ROUND(($B67-K$5)*'점수 계산기'!$C$21+K$5*'점수 계산기'!$C$22+'점수 계산기'!$C$24,0))</f>
        <v>77</v>
      </c>
      <c r="L67" s="193">
        <f>IF(OR($B67-L$5&gt;76, $B67-L$5=75, $B67-L$5=1, $B67-L$5&lt;0),"",ROUND(($B67-L$5)*'점수 계산기'!$C$21+L$5*'점수 계산기'!$C$22+'점수 계산기'!$C$24,0))</f>
        <v>77</v>
      </c>
      <c r="M67" s="193">
        <f>IF(OR($B67-M$5&gt;76, $B67-M$5=75, $B67-M$5=1, $B67-M$5&lt;0),"",ROUND(($B67-M$5)*'점수 계산기'!$C$21+M$5*'점수 계산기'!$C$22+'점수 계산기'!$C$24,0))</f>
        <v>78</v>
      </c>
      <c r="N67" s="193">
        <f>IF(OR($B67-N$5&gt;76, $B67-N$5=75, $B67-N$5=1, $B67-N$5&lt;0),"",ROUND(($B67-N$5)*'점수 계산기'!$C$21+N$5*'점수 계산기'!$C$22+'점수 계산기'!$C$24,0))</f>
        <v>78</v>
      </c>
      <c r="O67" s="193">
        <f>IF(OR($B67-O$5&gt;76, $B67-O$5=75, $B67-O$5=1, $B67-O$5&lt;0),"",ROUND(($B67-O$5)*'점수 계산기'!$C$21+O$5*'점수 계산기'!$C$22+'점수 계산기'!$C$24,0))</f>
        <v>78</v>
      </c>
      <c r="P67" s="193">
        <f>IF(OR($B67-P$5&gt;76, $B67-P$5=75, $B67-P$5=1, $B67-P$5&lt;0),"",ROUND(($B67-P$5)*'점수 계산기'!$C$21+P$5*'점수 계산기'!$C$22+'점수 계산기'!$C$24,0))</f>
        <v>78</v>
      </c>
      <c r="Q67" s="193">
        <f>IF(OR($B67-Q$5&gt;76, $B67-Q$5=75, $B67-Q$5=1, $B67-Q$5&lt;0),"",ROUND(($B67-Q$5)*'점수 계산기'!$C$21+Q$5*'점수 계산기'!$C$22+'점수 계산기'!$C$24,0))</f>
        <v>78</v>
      </c>
      <c r="R67" s="193">
        <f>IF(OR($B67-R$5&gt;76, $B67-R$5=75, $B67-R$5=1, $B67-R$5&lt;0),"",ROUND(($B67-R$5)*'점수 계산기'!$C$21+R$5*'점수 계산기'!$C$22+'점수 계산기'!$C$24,0))</f>
        <v>78</v>
      </c>
      <c r="S67" s="193">
        <f>IF(OR($B67-S$5&gt;76, $B67-S$5=75, $B67-S$5=1, $B67-S$5&lt;0),"",ROUND(($B67-S$5)*'점수 계산기'!$C$21+S$5*'점수 계산기'!$C$22+'점수 계산기'!$C$24,0))</f>
        <v>79</v>
      </c>
      <c r="T67" s="193">
        <f>IF(OR($B67-T$5&gt;76, $B67-T$5=75, $B67-T$5=1, $B67-T$5&lt;0),"",ROUND(($B67-T$5)*'점수 계산기'!$C$21+T$5*'점수 계산기'!$C$22+'점수 계산기'!$C$24,0))</f>
        <v>79</v>
      </c>
      <c r="U67" s="193">
        <f>IF(OR($B67-U$5&gt;76, $B67-U$5=75, $B67-U$5=1, $B67-U$5&lt;0),"",ROUND(($B67-U$5)*'점수 계산기'!$C$21+U$5*'점수 계산기'!$C$22+'점수 계산기'!$C$24,0))</f>
        <v>79</v>
      </c>
      <c r="V67" s="193">
        <f>IF(OR($B67-V$5&gt;76, $B67-V$5=75, $B67-V$5=1, $B67-V$5&lt;0),"",ROUND(($B67-V$5)*'점수 계산기'!$C$21+V$5*'점수 계산기'!$C$22+'점수 계산기'!$C$24,0))</f>
        <v>79</v>
      </c>
      <c r="W67" s="193">
        <f>IF(OR($B67-W$5&gt;76, $B67-W$5=75, $B67-W$5=1, $B67-W$5&lt;0),"",ROUND(($B67-W$5)*'점수 계산기'!$C$21+W$5*'점수 계산기'!$C$22+'점수 계산기'!$C$24,0))</f>
        <v>79</v>
      </c>
      <c r="X67" s="193">
        <f>IF(OR($B67-X$5&gt;76, $B67-X$5=75, $B67-X$5=1, $B67-X$5&lt;0),"",ROUND(($B67-X$5)*'점수 계산기'!$C$21+X$5*'점수 계산기'!$C$22+'점수 계산기'!$C$24,0))</f>
        <v>79</v>
      </c>
      <c r="Y67" s="194">
        <f>IF(OR($B67-Y$5&gt;76, $B67-Y$5=75, $B67-Y$5=1, $B67-Y$5&lt;0),"",ROUND(($B67-Y$5)*'점수 계산기'!$C$21+Y$5*'점수 계산기'!$C$22+'점수 계산기'!$C$24,0))</f>
        <v>80</v>
      </c>
      <c r="Z67" s="140"/>
      <c r="AA67" s="195">
        <v>40</v>
      </c>
      <c r="AB67" s="195">
        <f t="shared" si="0"/>
        <v>76</v>
      </c>
      <c r="AC67" s="195" cm="1">
        <f t="array" ref="AC67">INDEX($AD$6:$AD$106, AA67, 1)</f>
        <v>100</v>
      </c>
      <c r="AD67" s="195">
        <f t="shared" si="1"/>
        <v>80</v>
      </c>
      <c r="AE67" s="195">
        <v>39</v>
      </c>
      <c r="AF67" s="195">
        <v>61</v>
      </c>
    </row>
    <row r="68" spans="1:32" s="161" customFormat="1" ht="21" customHeight="1">
      <c r="A68" s="153"/>
      <c r="B68" s="213">
        <v>38</v>
      </c>
      <c r="C68" s="193">
        <f>IF(OR($B68-C$5&gt;76, $B68-C$5=75, $B68-C$5=1, $B68-C$5&lt;0),"",ROUND(($B68-C$5)*'점수 계산기'!$C$21+C$5*'점수 계산기'!$C$22+'점수 계산기'!$C$24,0))</f>
        <v>75</v>
      </c>
      <c r="D68" s="193">
        <f>IF(OR($B68-D$5&gt;76, $B68-D$5=75, $B68-D$5=1, $B68-D$5&lt;0),"",ROUND(($B68-D$5)*'점수 계산기'!$C$21+D$5*'점수 계산기'!$C$22+'점수 계산기'!$C$24,0))</f>
        <v>75</v>
      </c>
      <c r="E68" s="193">
        <f>IF(OR($B68-E$5&gt;76, $B68-E$5=75, $B68-E$5=1, $B68-E$5&lt;0),"",ROUND(($B68-E$5)*'점수 계산기'!$C$21+E$5*'점수 계산기'!$C$22+'점수 계산기'!$C$24,0))</f>
        <v>75</v>
      </c>
      <c r="F68" s="193">
        <f>IF(OR($B68-F$5&gt;76, $B68-F$5=75, $B68-F$5=1, $B68-F$5&lt;0),"",ROUND(($B68-F$5)*'점수 계산기'!$C$21+F$5*'점수 계산기'!$C$22+'점수 계산기'!$C$24,0))</f>
        <v>76</v>
      </c>
      <c r="G68" s="193">
        <f>IF(OR($B68-G$5&gt;76, $B68-G$5=75, $B68-G$5=1, $B68-G$5&lt;0),"",ROUND(($B68-G$5)*'점수 계산기'!$C$21+G$5*'점수 계산기'!$C$22+'점수 계산기'!$C$24,0))</f>
        <v>76</v>
      </c>
      <c r="H68" s="193">
        <f>IF(OR($B68-H$5&gt;76, $B68-H$5=75, $B68-H$5=1, $B68-H$5&lt;0),"",ROUND(($B68-H$5)*'점수 계산기'!$C$21+H$5*'점수 계산기'!$C$22+'점수 계산기'!$C$24,0))</f>
        <v>76</v>
      </c>
      <c r="I68" s="193">
        <f>IF(OR($B68-I$5&gt;76, $B68-I$5=75, $B68-I$5=1, $B68-I$5&lt;0),"",ROUND(($B68-I$5)*'점수 계산기'!$C$21+I$5*'점수 계산기'!$C$22+'점수 계산기'!$C$24,0))</f>
        <v>76</v>
      </c>
      <c r="J68" s="193">
        <f>IF(OR($B68-J$5&gt;76, $B68-J$5=75, $B68-J$5=1, $B68-J$5&lt;0),"",ROUND(($B68-J$5)*'점수 계산기'!$C$21+J$5*'점수 계산기'!$C$22+'점수 계산기'!$C$24,0))</f>
        <v>76</v>
      </c>
      <c r="K68" s="193">
        <f>IF(OR($B68-K$5&gt;76, $B68-K$5=75, $B68-K$5=1, $B68-K$5&lt;0),"",ROUND(($B68-K$5)*'점수 계산기'!$C$21+K$5*'점수 계산기'!$C$22+'점수 계산기'!$C$24,0))</f>
        <v>76</v>
      </c>
      <c r="L68" s="193">
        <f>IF(OR($B68-L$5&gt;76, $B68-L$5=75, $B68-L$5=1, $B68-L$5&lt;0),"",ROUND(($B68-L$5)*'점수 계산기'!$C$21+L$5*'점수 계산기'!$C$22+'점수 계산기'!$C$24,0))</f>
        <v>77</v>
      </c>
      <c r="M68" s="193">
        <f>IF(OR($B68-M$5&gt;76, $B68-M$5=75, $B68-M$5=1, $B68-M$5&lt;0),"",ROUND(($B68-M$5)*'점수 계산기'!$C$21+M$5*'점수 계산기'!$C$22+'점수 계산기'!$C$24,0))</f>
        <v>77</v>
      </c>
      <c r="N68" s="193">
        <f>IF(OR($B68-N$5&gt;76, $B68-N$5=75, $B68-N$5=1, $B68-N$5&lt;0),"",ROUND(($B68-N$5)*'점수 계산기'!$C$21+N$5*'점수 계산기'!$C$22+'점수 계산기'!$C$24,0))</f>
        <v>77</v>
      </c>
      <c r="O68" s="193">
        <f>IF(OR($B68-O$5&gt;76, $B68-O$5=75, $B68-O$5=1, $B68-O$5&lt;0),"",ROUND(($B68-O$5)*'점수 계산기'!$C$21+O$5*'점수 계산기'!$C$22+'점수 계산기'!$C$24,0))</f>
        <v>77</v>
      </c>
      <c r="P68" s="193">
        <f>IF(OR($B68-P$5&gt;76, $B68-P$5=75, $B68-P$5=1, $B68-P$5&lt;0),"",ROUND(($B68-P$5)*'점수 계산기'!$C$21+P$5*'점수 계산기'!$C$22+'점수 계산기'!$C$24,0))</f>
        <v>77</v>
      </c>
      <c r="Q68" s="193">
        <f>IF(OR($B68-Q$5&gt;76, $B68-Q$5=75, $B68-Q$5=1, $B68-Q$5&lt;0),"",ROUND(($B68-Q$5)*'점수 계산기'!$C$21+Q$5*'점수 계산기'!$C$22+'점수 계산기'!$C$24,0))</f>
        <v>77</v>
      </c>
      <c r="R68" s="193">
        <f>IF(OR($B68-R$5&gt;76, $B68-R$5=75, $B68-R$5=1, $B68-R$5&lt;0),"",ROUND(($B68-R$5)*'점수 계산기'!$C$21+R$5*'점수 계산기'!$C$22+'점수 계산기'!$C$24,0))</f>
        <v>77</v>
      </c>
      <c r="S68" s="193">
        <f>IF(OR($B68-S$5&gt;76, $B68-S$5=75, $B68-S$5=1, $B68-S$5&lt;0),"",ROUND(($B68-S$5)*'점수 계산기'!$C$21+S$5*'점수 계산기'!$C$22+'점수 계산기'!$C$24,0))</f>
        <v>78</v>
      </c>
      <c r="T68" s="193">
        <f>IF(OR($B68-T$5&gt;76, $B68-T$5=75, $B68-T$5=1, $B68-T$5&lt;0),"",ROUND(($B68-T$5)*'점수 계산기'!$C$21+T$5*'점수 계산기'!$C$22+'점수 계산기'!$C$24,0))</f>
        <v>78</v>
      </c>
      <c r="U68" s="193">
        <f>IF(OR($B68-U$5&gt;76, $B68-U$5=75, $B68-U$5=1, $B68-U$5&lt;0),"",ROUND(($B68-U$5)*'점수 계산기'!$C$21+U$5*'점수 계산기'!$C$22+'점수 계산기'!$C$24,0))</f>
        <v>78</v>
      </c>
      <c r="V68" s="193">
        <f>IF(OR($B68-V$5&gt;76, $B68-V$5=75, $B68-V$5=1, $B68-V$5&lt;0),"",ROUND(($B68-V$5)*'점수 계산기'!$C$21+V$5*'점수 계산기'!$C$22+'점수 계산기'!$C$24,0))</f>
        <v>78</v>
      </c>
      <c r="W68" s="193">
        <f>IF(OR($B68-W$5&gt;76, $B68-W$5=75, $B68-W$5=1, $B68-W$5&lt;0),"",ROUND(($B68-W$5)*'점수 계산기'!$C$21+W$5*'점수 계산기'!$C$22+'점수 계산기'!$C$24,0))</f>
        <v>78</v>
      </c>
      <c r="X68" s="193">
        <f>IF(OR($B68-X$5&gt;76, $B68-X$5=75, $B68-X$5=1, $B68-X$5&lt;0),"",ROUND(($B68-X$5)*'점수 계산기'!$C$21+X$5*'점수 계산기'!$C$22+'점수 계산기'!$C$24,0))</f>
        <v>78</v>
      </c>
      <c r="Y68" s="194">
        <f>IF(OR($B68-Y$5&gt;76, $B68-Y$5=75, $B68-Y$5=1, $B68-Y$5&lt;0),"",ROUND(($B68-Y$5)*'점수 계산기'!$C$21+Y$5*'점수 계산기'!$C$22+'점수 계산기'!$C$24,0))</f>
        <v>79</v>
      </c>
      <c r="Z68" s="140"/>
      <c r="AA68" s="195">
        <v>39</v>
      </c>
      <c r="AB68" s="195">
        <f t="shared" si="0"/>
        <v>75</v>
      </c>
      <c r="AC68" s="195" cm="1">
        <f t="array" ref="AC68">INDEX($AD$6:$AD$106, AA68, 1)</f>
        <v>101</v>
      </c>
      <c r="AD68" s="195">
        <f t="shared" si="1"/>
        <v>79</v>
      </c>
      <c r="AE68" s="195">
        <v>38</v>
      </c>
      <c r="AF68" s="195">
        <v>62</v>
      </c>
    </row>
    <row r="69" spans="1:32" s="161" customFormat="1" ht="21" customHeight="1">
      <c r="A69" s="153"/>
      <c r="B69" s="213">
        <v>37</v>
      </c>
      <c r="C69" s="193">
        <f>IF(OR($B69-C$5&gt;76, $B69-C$5=75, $B69-C$5=1, $B69-C$5&lt;0),"",ROUND(($B69-C$5)*'점수 계산기'!$C$21+C$5*'점수 계산기'!$C$22+'점수 계산기'!$C$24,0))</f>
        <v>74</v>
      </c>
      <c r="D69" s="193">
        <f>IF(OR($B69-D$5&gt;76, $B69-D$5=75, $B69-D$5=1, $B69-D$5&lt;0),"",ROUND(($B69-D$5)*'점수 계산기'!$C$21+D$5*'점수 계산기'!$C$22+'점수 계산기'!$C$24,0))</f>
        <v>74</v>
      </c>
      <c r="E69" s="193">
        <f>IF(OR($B69-E$5&gt;76, $B69-E$5=75, $B69-E$5=1, $B69-E$5&lt;0),"",ROUND(($B69-E$5)*'점수 계산기'!$C$21+E$5*'점수 계산기'!$C$22+'점수 계산기'!$C$24,0))</f>
        <v>75</v>
      </c>
      <c r="F69" s="193">
        <f>IF(OR($B69-F$5&gt;76, $B69-F$5=75, $B69-F$5=1, $B69-F$5&lt;0),"",ROUND(($B69-F$5)*'점수 계산기'!$C$21+F$5*'점수 계산기'!$C$22+'점수 계산기'!$C$24,0))</f>
        <v>75</v>
      </c>
      <c r="G69" s="193">
        <f>IF(OR($B69-G$5&gt;76, $B69-G$5=75, $B69-G$5=1, $B69-G$5&lt;0),"",ROUND(($B69-G$5)*'점수 계산기'!$C$21+G$5*'점수 계산기'!$C$22+'점수 계산기'!$C$24,0))</f>
        <v>75</v>
      </c>
      <c r="H69" s="193">
        <f>IF(OR($B69-H$5&gt;76, $B69-H$5=75, $B69-H$5=1, $B69-H$5&lt;0),"",ROUND(($B69-H$5)*'점수 계산기'!$C$21+H$5*'점수 계산기'!$C$22+'점수 계산기'!$C$24,0))</f>
        <v>75</v>
      </c>
      <c r="I69" s="193">
        <f>IF(OR($B69-I$5&gt;76, $B69-I$5=75, $B69-I$5=1, $B69-I$5&lt;0),"",ROUND(($B69-I$5)*'점수 계산기'!$C$21+I$5*'점수 계산기'!$C$22+'점수 계산기'!$C$24,0))</f>
        <v>75</v>
      </c>
      <c r="J69" s="193">
        <f>IF(OR($B69-J$5&gt;76, $B69-J$5=75, $B69-J$5=1, $B69-J$5&lt;0),"",ROUND(($B69-J$5)*'점수 계산기'!$C$21+J$5*'점수 계산기'!$C$22+'점수 계산기'!$C$24,0))</f>
        <v>75</v>
      </c>
      <c r="K69" s="193">
        <f>IF(OR($B69-K$5&gt;76, $B69-K$5=75, $B69-K$5=1, $B69-K$5&lt;0),"",ROUND(($B69-K$5)*'점수 계산기'!$C$21+K$5*'점수 계산기'!$C$22+'점수 계산기'!$C$24,0))</f>
        <v>75</v>
      </c>
      <c r="L69" s="193">
        <f>IF(OR($B69-L$5&gt;76, $B69-L$5=75, $B69-L$5=1, $B69-L$5&lt;0),"",ROUND(($B69-L$5)*'점수 계산기'!$C$21+L$5*'점수 계산기'!$C$22+'점수 계산기'!$C$24,0))</f>
        <v>76</v>
      </c>
      <c r="M69" s="193">
        <f>IF(OR($B69-M$5&gt;76, $B69-M$5=75, $B69-M$5=1, $B69-M$5&lt;0),"",ROUND(($B69-M$5)*'점수 계산기'!$C$21+M$5*'점수 계산기'!$C$22+'점수 계산기'!$C$24,0))</f>
        <v>76</v>
      </c>
      <c r="N69" s="193">
        <f>IF(OR($B69-N$5&gt;76, $B69-N$5=75, $B69-N$5=1, $B69-N$5&lt;0),"",ROUND(($B69-N$5)*'점수 계산기'!$C$21+N$5*'점수 계산기'!$C$22+'점수 계산기'!$C$24,0))</f>
        <v>76</v>
      </c>
      <c r="O69" s="193">
        <f>IF(OR($B69-O$5&gt;76, $B69-O$5=75, $B69-O$5=1, $B69-O$5&lt;0),"",ROUND(($B69-O$5)*'점수 계산기'!$C$21+O$5*'점수 계산기'!$C$22+'점수 계산기'!$C$24,0))</f>
        <v>76</v>
      </c>
      <c r="P69" s="193">
        <f>IF(OR($B69-P$5&gt;76, $B69-P$5=75, $B69-P$5=1, $B69-P$5&lt;0),"",ROUND(($B69-P$5)*'점수 계산기'!$C$21+P$5*'점수 계산기'!$C$22+'점수 계산기'!$C$24,0))</f>
        <v>76</v>
      </c>
      <c r="Q69" s="193">
        <f>IF(OR($B69-Q$5&gt;76, $B69-Q$5=75, $B69-Q$5=1, $B69-Q$5&lt;0),"",ROUND(($B69-Q$5)*'점수 계산기'!$C$21+Q$5*'점수 계산기'!$C$22+'점수 계산기'!$C$24,0))</f>
        <v>76</v>
      </c>
      <c r="R69" s="193">
        <f>IF(OR($B69-R$5&gt;76, $B69-R$5=75, $B69-R$5=1, $B69-R$5&lt;0),"",ROUND(($B69-R$5)*'점수 계산기'!$C$21+R$5*'점수 계산기'!$C$22+'점수 계산기'!$C$24,0))</f>
        <v>77</v>
      </c>
      <c r="S69" s="193">
        <f>IF(OR($B69-S$5&gt;76, $B69-S$5=75, $B69-S$5=1, $B69-S$5&lt;0),"",ROUND(($B69-S$5)*'점수 계산기'!$C$21+S$5*'점수 계산기'!$C$22+'점수 계산기'!$C$24,0))</f>
        <v>77</v>
      </c>
      <c r="T69" s="193">
        <f>IF(OR($B69-T$5&gt;76, $B69-T$5=75, $B69-T$5=1, $B69-T$5&lt;0),"",ROUND(($B69-T$5)*'점수 계산기'!$C$21+T$5*'점수 계산기'!$C$22+'점수 계산기'!$C$24,0))</f>
        <v>77</v>
      </c>
      <c r="U69" s="193">
        <f>IF(OR($B69-U$5&gt;76, $B69-U$5=75, $B69-U$5=1, $B69-U$5&lt;0),"",ROUND(($B69-U$5)*'점수 계산기'!$C$21+U$5*'점수 계산기'!$C$22+'점수 계산기'!$C$24,0))</f>
        <v>77</v>
      </c>
      <c r="V69" s="193">
        <f>IF(OR($B69-V$5&gt;76, $B69-V$5=75, $B69-V$5=1, $B69-V$5&lt;0),"",ROUND(($B69-V$5)*'점수 계산기'!$C$21+V$5*'점수 계산기'!$C$22+'점수 계산기'!$C$24,0))</f>
        <v>77</v>
      </c>
      <c r="W69" s="193">
        <f>IF(OR($B69-W$5&gt;76, $B69-W$5=75, $B69-W$5=1, $B69-W$5&lt;0),"",ROUND(($B69-W$5)*'점수 계산기'!$C$21+W$5*'점수 계산기'!$C$22+'점수 계산기'!$C$24,0))</f>
        <v>77</v>
      </c>
      <c r="X69" s="193">
        <f>IF(OR($B69-X$5&gt;76, $B69-X$5=75, $B69-X$5=1, $B69-X$5&lt;0),"",ROUND(($B69-X$5)*'점수 계산기'!$C$21+X$5*'점수 계산기'!$C$22+'점수 계산기'!$C$24,0))</f>
        <v>78</v>
      </c>
      <c r="Y69" s="194">
        <f>IF(OR($B69-Y$5&gt;76, $B69-Y$5=75, $B69-Y$5=1, $B69-Y$5&lt;0),"",ROUND(($B69-Y$5)*'점수 계산기'!$C$21+Y$5*'점수 계산기'!$C$22+'점수 계산기'!$C$24,0))</f>
        <v>78</v>
      </c>
      <c r="Z69" s="140"/>
      <c r="AA69" s="195">
        <v>38</v>
      </c>
      <c r="AB69" s="195">
        <f t="shared" si="0"/>
        <v>74</v>
      </c>
      <c r="AC69" s="195" cm="1">
        <f t="array" ref="AC69">INDEX($AD$6:$AD$106, AA69, 1)</f>
        <v>102</v>
      </c>
      <c r="AD69" s="195">
        <f t="shared" si="1"/>
        <v>78</v>
      </c>
      <c r="AE69" s="195">
        <v>37</v>
      </c>
      <c r="AF69" s="195">
        <v>63</v>
      </c>
    </row>
    <row r="70" spans="1:32" s="161" customFormat="1" ht="21" customHeight="1">
      <c r="A70" s="153"/>
      <c r="B70" s="214">
        <v>36</v>
      </c>
      <c r="C70" s="198">
        <f>IF(OR($B70-C$5&gt;76, $B70-C$5=75, $B70-C$5=1, $B70-C$5&lt;0),"",ROUND(($B70-C$5)*'점수 계산기'!$C$21+C$5*'점수 계산기'!$C$22+'점수 계산기'!$C$24,0))</f>
        <v>73</v>
      </c>
      <c r="D70" s="198">
        <f>IF(OR($B70-D$5&gt;76, $B70-D$5=75, $B70-D$5=1, $B70-D$5&lt;0),"",ROUND(($B70-D$5)*'점수 계산기'!$C$21+D$5*'점수 계산기'!$C$22+'점수 계산기'!$C$24,0))</f>
        <v>73</v>
      </c>
      <c r="E70" s="198">
        <f>IF(OR($B70-E$5&gt;76, $B70-E$5=75, $B70-E$5=1, $B70-E$5&lt;0),"",ROUND(($B70-E$5)*'점수 계산기'!$C$21+E$5*'점수 계산기'!$C$22+'점수 계산기'!$C$24,0))</f>
        <v>74</v>
      </c>
      <c r="F70" s="198">
        <f>IF(OR($B70-F$5&gt;76, $B70-F$5=75, $B70-F$5=1, $B70-F$5&lt;0),"",ROUND(($B70-F$5)*'점수 계산기'!$C$21+F$5*'점수 계산기'!$C$22+'점수 계산기'!$C$24,0))</f>
        <v>74</v>
      </c>
      <c r="G70" s="198">
        <f>IF(OR($B70-G$5&gt;76, $B70-G$5=75, $B70-G$5=1, $B70-G$5&lt;0),"",ROUND(($B70-G$5)*'점수 계산기'!$C$21+G$5*'점수 계산기'!$C$22+'점수 계산기'!$C$24,0))</f>
        <v>74</v>
      </c>
      <c r="H70" s="198">
        <f>IF(OR($B70-H$5&gt;76, $B70-H$5=75, $B70-H$5=1, $B70-H$5&lt;0),"",ROUND(($B70-H$5)*'점수 계산기'!$C$21+H$5*'점수 계산기'!$C$22+'점수 계산기'!$C$24,0))</f>
        <v>74</v>
      </c>
      <c r="I70" s="198">
        <f>IF(OR($B70-I$5&gt;76, $B70-I$5=75, $B70-I$5=1, $B70-I$5&lt;0),"",ROUND(($B70-I$5)*'점수 계산기'!$C$21+I$5*'점수 계산기'!$C$22+'점수 계산기'!$C$24,0))</f>
        <v>74</v>
      </c>
      <c r="J70" s="198">
        <f>IF(OR($B70-J$5&gt;76, $B70-J$5=75, $B70-J$5=1, $B70-J$5&lt;0),"",ROUND(($B70-J$5)*'점수 계산기'!$C$21+J$5*'점수 계산기'!$C$22+'점수 계산기'!$C$24,0))</f>
        <v>74</v>
      </c>
      <c r="K70" s="198">
        <f>IF(OR($B70-K$5&gt;76, $B70-K$5=75, $B70-K$5=1, $B70-K$5&lt;0),"",ROUND(($B70-K$5)*'점수 계산기'!$C$21+K$5*'점수 계산기'!$C$22+'점수 계산기'!$C$24,0))</f>
        <v>75</v>
      </c>
      <c r="L70" s="198">
        <f>IF(OR($B70-L$5&gt;76, $B70-L$5=75, $B70-L$5=1, $B70-L$5&lt;0),"",ROUND(($B70-L$5)*'점수 계산기'!$C$21+L$5*'점수 계산기'!$C$22+'점수 계산기'!$C$24,0))</f>
        <v>75</v>
      </c>
      <c r="M70" s="198">
        <f>IF(OR($B70-M$5&gt;76, $B70-M$5=75, $B70-M$5=1, $B70-M$5&lt;0),"",ROUND(($B70-M$5)*'점수 계산기'!$C$21+M$5*'점수 계산기'!$C$22+'점수 계산기'!$C$24,0))</f>
        <v>75</v>
      </c>
      <c r="N70" s="198">
        <f>IF(OR($B70-N$5&gt;76, $B70-N$5=75, $B70-N$5=1, $B70-N$5&lt;0),"",ROUND(($B70-N$5)*'점수 계산기'!$C$21+N$5*'점수 계산기'!$C$22+'점수 계산기'!$C$24,0))</f>
        <v>75</v>
      </c>
      <c r="O70" s="198">
        <f>IF(OR($B70-O$5&gt;76, $B70-O$5=75, $B70-O$5=1, $B70-O$5&lt;0),"",ROUND(($B70-O$5)*'점수 계산기'!$C$21+O$5*'점수 계산기'!$C$22+'점수 계산기'!$C$24,0))</f>
        <v>75</v>
      </c>
      <c r="P70" s="198">
        <f>IF(OR($B70-P$5&gt;76, $B70-P$5=75, $B70-P$5=1, $B70-P$5&lt;0),"",ROUND(($B70-P$5)*'점수 계산기'!$C$21+P$5*'점수 계산기'!$C$22+'점수 계산기'!$C$24,0))</f>
        <v>75</v>
      </c>
      <c r="Q70" s="198">
        <f>IF(OR($B70-Q$5&gt;76, $B70-Q$5=75, $B70-Q$5=1, $B70-Q$5&lt;0),"",ROUND(($B70-Q$5)*'점수 계산기'!$C$21+Q$5*'점수 계산기'!$C$22+'점수 계산기'!$C$24,0))</f>
        <v>75</v>
      </c>
      <c r="R70" s="198">
        <f>IF(OR($B70-R$5&gt;76, $B70-R$5=75, $B70-R$5=1, $B70-R$5&lt;0),"",ROUND(($B70-R$5)*'점수 계산기'!$C$21+R$5*'점수 계산기'!$C$22+'점수 계산기'!$C$24,0))</f>
        <v>76</v>
      </c>
      <c r="S70" s="198">
        <f>IF(OR($B70-S$5&gt;76, $B70-S$5=75, $B70-S$5=1, $B70-S$5&lt;0),"",ROUND(($B70-S$5)*'점수 계산기'!$C$21+S$5*'점수 계산기'!$C$22+'점수 계산기'!$C$24,0))</f>
        <v>76</v>
      </c>
      <c r="T70" s="198">
        <f>IF(OR($B70-T$5&gt;76, $B70-T$5=75, $B70-T$5=1, $B70-T$5&lt;0),"",ROUND(($B70-T$5)*'점수 계산기'!$C$21+T$5*'점수 계산기'!$C$22+'점수 계산기'!$C$24,0))</f>
        <v>76</v>
      </c>
      <c r="U70" s="198">
        <f>IF(OR($B70-U$5&gt;76, $B70-U$5=75, $B70-U$5=1, $B70-U$5&lt;0),"",ROUND(($B70-U$5)*'점수 계산기'!$C$21+U$5*'점수 계산기'!$C$22+'점수 계산기'!$C$24,0))</f>
        <v>76</v>
      </c>
      <c r="V70" s="198">
        <f>IF(OR($B70-V$5&gt;76, $B70-V$5=75, $B70-V$5=1, $B70-V$5&lt;0),"",ROUND(($B70-V$5)*'점수 계산기'!$C$21+V$5*'점수 계산기'!$C$22+'점수 계산기'!$C$24,0))</f>
        <v>76</v>
      </c>
      <c r="W70" s="198">
        <f>IF(OR($B70-W$5&gt;76, $B70-W$5=75, $B70-W$5=1, $B70-W$5&lt;0),"",ROUND(($B70-W$5)*'점수 계산기'!$C$21+W$5*'점수 계산기'!$C$22+'점수 계산기'!$C$24,0))</f>
        <v>76</v>
      </c>
      <c r="X70" s="198">
        <f>IF(OR($B70-X$5&gt;76, $B70-X$5=75, $B70-X$5=1, $B70-X$5&lt;0),"",ROUND(($B70-X$5)*'점수 계산기'!$C$21+X$5*'점수 계산기'!$C$22+'점수 계산기'!$C$24,0))</f>
        <v>77</v>
      </c>
      <c r="Y70" s="199">
        <f>IF(OR($B70-Y$5&gt;76, $B70-Y$5=75, $B70-Y$5=1, $B70-Y$5&lt;0),"",ROUND(($B70-Y$5)*'점수 계산기'!$C$21+Y$5*'점수 계산기'!$C$22+'점수 계산기'!$C$24,0))</f>
        <v>77</v>
      </c>
      <c r="Z70" s="140"/>
      <c r="AA70" s="195">
        <v>37</v>
      </c>
      <c r="AB70" s="195">
        <f t="shared" si="0"/>
        <v>73</v>
      </c>
      <c r="AC70" s="195" cm="1">
        <f t="array" ref="AC70">INDEX($AD$6:$AD$106, AA70, 1)</f>
        <v>103</v>
      </c>
      <c r="AD70" s="195">
        <f t="shared" si="1"/>
        <v>77</v>
      </c>
      <c r="AE70" s="195">
        <v>36</v>
      </c>
      <c r="AF70" s="195">
        <v>64</v>
      </c>
    </row>
    <row r="71" spans="1:32" s="161" customFormat="1" ht="21" customHeight="1">
      <c r="A71" s="153"/>
      <c r="B71" s="214">
        <v>35</v>
      </c>
      <c r="C71" s="198">
        <f>IF(OR($B71-C$5&gt;76, $B71-C$5=75, $B71-C$5=1, $B71-C$5&lt;0),"",ROUND(($B71-C$5)*'점수 계산기'!$C$21+C$5*'점수 계산기'!$C$22+'점수 계산기'!$C$24,0))</f>
        <v>72</v>
      </c>
      <c r="D71" s="198">
        <f>IF(OR($B71-D$5&gt;76, $B71-D$5=75, $B71-D$5=1, $B71-D$5&lt;0),"",ROUND(($B71-D$5)*'점수 계산기'!$C$21+D$5*'점수 계산기'!$C$22+'점수 계산기'!$C$24,0))</f>
        <v>73</v>
      </c>
      <c r="E71" s="198">
        <f>IF(OR($B71-E$5&gt;76, $B71-E$5=75, $B71-E$5=1, $B71-E$5&lt;0),"",ROUND(($B71-E$5)*'점수 계산기'!$C$21+E$5*'점수 계산기'!$C$22+'점수 계산기'!$C$24,0))</f>
        <v>73</v>
      </c>
      <c r="F71" s="198">
        <f>IF(OR($B71-F$5&gt;76, $B71-F$5=75, $B71-F$5=1, $B71-F$5&lt;0),"",ROUND(($B71-F$5)*'점수 계산기'!$C$21+F$5*'점수 계산기'!$C$22+'점수 계산기'!$C$24,0))</f>
        <v>73</v>
      </c>
      <c r="G71" s="198">
        <f>IF(OR($B71-G$5&gt;76, $B71-G$5=75, $B71-G$5=1, $B71-G$5&lt;0),"",ROUND(($B71-G$5)*'점수 계산기'!$C$21+G$5*'점수 계산기'!$C$22+'점수 계산기'!$C$24,0))</f>
        <v>73</v>
      </c>
      <c r="H71" s="198">
        <f>IF(OR($B71-H$5&gt;76, $B71-H$5=75, $B71-H$5=1, $B71-H$5&lt;0),"",ROUND(($B71-H$5)*'점수 계산기'!$C$21+H$5*'점수 계산기'!$C$22+'점수 계산기'!$C$24,0))</f>
        <v>73</v>
      </c>
      <c r="I71" s="198">
        <f>IF(OR($B71-I$5&gt;76, $B71-I$5=75, $B71-I$5=1, $B71-I$5&lt;0),"",ROUND(($B71-I$5)*'점수 계산기'!$C$21+I$5*'점수 계산기'!$C$22+'점수 계산기'!$C$24,0))</f>
        <v>73</v>
      </c>
      <c r="J71" s="198">
        <f>IF(OR($B71-J$5&gt;76, $B71-J$5=75, $B71-J$5=1, $B71-J$5&lt;0),"",ROUND(($B71-J$5)*'점수 계산기'!$C$21+J$5*'점수 계산기'!$C$22+'점수 계산기'!$C$24,0))</f>
        <v>73</v>
      </c>
      <c r="K71" s="198">
        <f>IF(OR($B71-K$5&gt;76, $B71-K$5=75, $B71-K$5=1, $B71-K$5&lt;0),"",ROUND(($B71-K$5)*'점수 계산기'!$C$21+K$5*'점수 계산기'!$C$22+'점수 계산기'!$C$24,0))</f>
        <v>74</v>
      </c>
      <c r="L71" s="198">
        <f>IF(OR($B71-L$5&gt;76, $B71-L$5=75, $B71-L$5=1, $B71-L$5&lt;0),"",ROUND(($B71-L$5)*'점수 계산기'!$C$21+L$5*'점수 계산기'!$C$22+'점수 계산기'!$C$24,0))</f>
        <v>74</v>
      </c>
      <c r="M71" s="198">
        <f>IF(OR($B71-M$5&gt;76, $B71-M$5=75, $B71-M$5=1, $B71-M$5&lt;0),"",ROUND(($B71-M$5)*'점수 계산기'!$C$21+M$5*'점수 계산기'!$C$22+'점수 계산기'!$C$24,0))</f>
        <v>74</v>
      </c>
      <c r="N71" s="198">
        <f>IF(OR($B71-N$5&gt;76, $B71-N$5=75, $B71-N$5=1, $B71-N$5&lt;0),"",ROUND(($B71-N$5)*'점수 계산기'!$C$21+N$5*'점수 계산기'!$C$22+'점수 계산기'!$C$24,0))</f>
        <v>74</v>
      </c>
      <c r="O71" s="198">
        <f>IF(OR($B71-O$5&gt;76, $B71-O$5=75, $B71-O$5=1, $B71-O$5&lt;0),"",ROUND(($B71-O$5)*'점수 계산기'!$C$21+O$5*'점수 계산기'!$C$22+'점수 계산기'!$C$24,0))</f>
        <v>74</v>
      </c>
      <c r="P71" s="198">
        <f>IF(OR($B71-P$5&gt;76, $B71-P$5=75, $B71-P$5=1, $B71-P$5&lt;0),"",ROUND(($B71-P$5)*'점수 계산기'!$C$21+P$5*'점수 계산기'!$C$22+'점수 계산기'!$C$24,0))</f>
        <v>74</v>
      </c>
      <c r="Q71" s="198">
        <f>IF(OR($B71-Q$5&gt;76, $B71-Q$5=75, $B71-Q$5=1, $B71-Q$5&lt;0),"",ROUND(($B71-Q$5)*'점수 계산기'!$C$21+Q$5*'점수 계산기'!$C$22+'점수 계산기'!$C$24,0))</f>
        <v>75</v>
      </c>
      <c r="R71" s="198">
        <f>IF(OR($B71-R$5&gt;76, $B71-R$5=75, $B71-R$5=1, $B71-R$5&lt;0),"",ROUND(($B71-R$5)*'점수 계산기'!$C$21+R$5*'점수 계산기'!$C$22+'점수 계산기'!$C$24,0))</f>
        <v>75</v>
      </c>
      <c r="S71" s="198">
        <f>IF(OR($B71-S$5&gt;76, $B71-S$5=75, $B71-S$5=1, $B71-S$5&lt;0),"",ROUND(($B71-S$5)*'점수 계산기'!$C$21+S$5*'점수 계산기'!$C$22+'점수 계산기'!$C$24,0))</f>
        <v>75</v>
      </c>
      <c r="T71" s="198">
        <f>IF(OR($B71-T$5&gt;76, $B71-T$5=75, $B71-T$5=1, $B71-T$5&lt;0),"",ROUND(($B71-T$5)*'점수 계산기'!$C$21+T$5*'점수 계산기'!$C$22+'점수 계산기'!$C$24,0))</f>
        <v>75</v>
      </c>
      <c r="U71" s="198">
        <f>IF(OR($B71-U$5&gt;76, $B71-U$5=75, $B71-U$5=1, $B71-U$5&lt;0),"",ROUND(($B71-U$5)*'점수 계산기'!$C$21+U$5*'점수 계산기'!$C$22+'점수 계산기'!$C$24,0))</f>
        <v>75</v>
      </c>
      <c r="V71" s="198">
        <f>IF(OR($B71-V$5&gt;76, $B71-V$5=75, $B71-V$5=1, $B71-V$5&lt;0),"",ROUND(($B71-V$5)*'점수 계산기'!$C$21+V$5*'점수 계산기'!$C$22+'점수 계산기'!$C$24,0))</f>
        <v>75</v>
      </c>
      <c r="W71" s="198">
        <f>IF(OR($B71-W$5&gt;76, $B71-W$5=75, $B71-W$5=1, $B71-W$5&lt;0),"",ROUND(($B71-W$5)*'점수 계산기'!$C$21+W$5*'점수 계산기'!$C$22+'점수 계산기'!$C$24,0))</f>
        <v>76</v>
      </c>
      <c r="X71" s="198">
        <f>IF(OR($B71-X$5&gt;76, $B71-X$5=75, $B71-X$5=1, $B71-X$5&lt;0),"",ROUND(($B71-X$5)*'점수 계산기'!$C$21+X$5*'점수 계산기'!$C$22+'점수 계산기'!$C$24,0))</f>
        <v>76</v>
      </c>
      <c r="Y71" s="199">
        <f>IF(OR($B71-Y$5&gt;76, $B71-Y$5=75, $B71-Y$5=1, $B71-Y$5&lt;0),"",ROUND(($B71-Y$5)*'점수 계산기'!$C$21+Y$5*'점수 계산기'!$C$22+'점수 계산기'!$C$24,0))</f>
        <v>76</v>
      </c>
      <c r="Z71" s="140"/>
      <c r="AA71" s="195">
        <v>36</v>
      </c>
      <c r="AB71" s="195">
        <f t="shared" ref="AB71:AB106" si="2">MIN(C71:Y71)</f>
        <v>72</v>
      </c>
      <c r="AC71" s="195" cm="1">
        <f t="array" ref="AC71">INDEX($AD$6:$AD$106, AA71, 1)</f>
        <v>104</v>
      </c>
      <c r="AD71" s="195">
        <f t="shared" ref="AD71:AD106" si="3">MAX(C71:Y71)</f>
        <v>76</v>
      </c>
      <c r="AE71" s="195">
        <v>35</v>
      </c>
      <c r="AF71" s="195">
        <v>65</v>
      </c>
    </row>
    <row r="72" spans="1:32" s="161" customFormat="1" ht="21" customHeight="1">
      <c r="A72" s="153"/>
      <c r="B72" s="214">
        <v>34</v>
      </c>
      <c r="C72" s="198">
        <f>IF(OR($B72-C$5&gt;76, $B72-C$5=75, $B72-C$5=1, $B72-C$5&lt;0),"",ROUND(($B72-C$5)*'점수 계산기'!$C$21+C$5*'점수 계산기'!$C$22+'점수 계산기'!$C$24,0))</f>
        <v>71</v>
      </c>
      <c r="D72" s="198">
        <f>IF(OR($B72-D$5&gt;76, $B72-D$5=75, $B72-D$5=1, $B72-D$5&lt;0),"",ROUND(($B72-D$5)*'점수 계산기'!$C$21+D$5*'점수 계산기'!$C$22+'점수 계산기'!$C$24,0))</f>
        <v>72</v>
      </c>
      <c r="E72" s="198">
        <f>IF(OR($B72-E$5&gt;76, $B72-E$5=75, $B72-E$5=1, $B72-E$5&lt;0),"",ROUND(($B72-E$5)*'점수 계산기'!$C$21+E$5*'점수 계산기'!$C$22+'점수 계산기'!$C$24,0))</f>
        <v>72</v>
      </c>
      <c r="F72" s="198">
        <f>IF(OR($B72-F$5&gt;76, $B72-F$5=75, $B72-F$5=1, $B72-F$5&lt;0),"",ROUND(($B72-F$5)*'점수 계산기'!$C$21+F$5*'점수 계산기'!$C$22+'점수 계산기'!$C$24,0))</f>
        <v>72</v>
      </c>
      <c r="G72" s="198">
        <f>IF(OR($B72-G$5&gt;76, $B72-G$5=75, $B72-G$5=1, $B72-G$5&lt;0),"",ROUND(($B72-G$5)*'점수 계산기'!$C$21+G$5*'점수 계산기'!$C$22+'점수 계산기'!$C$24,0))</f>
        <v>72</v>
      </c>
      <c r="H72" s="198">
        <f>IF(OR($B72-H$5&gt;76, $B72-H$5=75, $B72-H$5=1, $B72-H$5&lt;0),"",ROUND(($B72-H$5)*'점수 계산기'!$C$21+H$5*'점수 계산기'!$C$22+'점수 계산기'!$C$24,0))</f>
        <v>72</v>
      </c>
      <c r="I72" s="198">
        <f>IF(OR($B72-I$5&gt;76, $B72-I$5=75, $B72-I$5=1, $B72-I$5&lt;0),"",ROUND(($B72-I$5)*'점수 계산기'!$C$21+I$5*'점수 계산기'!$C$22+'점수 계산기'!$C$24,0))</f>
        <v>72</v>
      </c>
      <c r="J72" s="198">
        <f>IF(OR($B72-J$5&gt;76, $B72-J$5=75, $B72-J$5=1, $B72-J$5&lt;0),"",ROUND(($B72-J$5)*'점수 계산기'!$C$21+J$5*'점수 계산기'!$C$22+'점수 계산기'!$C$24,0))</f>
        <v>73</v>
      </c>
      <c r="K72" s="198">
        <f>IF(OR($B72-K$5&gt;76, $B72-K$5=75, $B72-K$5=1, $B72-K$5&lt;0),"",ROUND(($B72-K$5)*'점수 계산기'!$C$21+K$5*'점수 계산기'!$C$22+'점수 계산기'!$C$24,0))</f>
        <v>73</v>
      </c>
      <c r="L72" s="198">
        <f>IF(OR($B72-L$5&gt;76, $B72-L$5=75, $B72-L$5=1, $B72-L$5&lt;0),"",ROUND(($B72-L$5)*'점수 계산기'!$C$21+L$5*'점수 계산기'!$C$22+'점수 계산기'!$C$24,0))</f>
        <v>73</v>
      </c>
      <c r="M72" s="198">
        <f>IF(OR($B72-M$5&gt;76, $B72-M$5=75, $B72-M$5=1, $B72-M$5&lt;0),"",ROUND(($B72-M$5)*'점수 계산기'!$C$21+M$5*'점수 계산기'!$C$22+'점수 계산기'!$C$24,0))</f>
        <v>73</v>
      </c>
      <c r="N72" s="198">
        <f>IF(OR($B72-N$5&gt;76, $B72-N$5=75, $B72-N$5=1, $B72-N$5&lt;0),"",ROUND(($B72-N$5)*'점수 계산기'!$C$21+N$5*'점수 계산기'!$C$22+'점수 계산기'!$C$24,0))</f>
        <v>73</v>
      </c>
      <c r="O72" s="198">
        <f>IF(OR($B72-O$5&gt;76, $B72-O$5=75, $B72-O$5=1, $B72-O$5&lt;0),"",ROUND(($B72-O$5)*'점수 계산기'!$C$21+O$5*'점수 계산기'!$C$22+'점수 계산기'!$C$24,0))</f>
        <v>73</v>
      </c>
      <c r="P72" s="198">
        <f>IF(OR($B72-P$5&gt;76, $B72-P$5=75, $B72-P$5=1, $B72-P$5&lt;0),"",ROUND(($B72-P$5)*'점수 계산기'!$C$21+P$5*'점수 계산기'!$C$22+'점수 계산기'!$C$24,0))</f>
        <v>74</v>
      </c>
      <c r="Q72" s="198">
        <f>IF(OR($B72-Q$5&gt;76, $B72-Q$5=75, $B72-Q$5=1, $B72-Q$5&lt;0),"",ROUND(($B72-Q$5)*'점수 계산기'!$C$21+Q$5*'점수 계산기'!$C$22+'점수 계산기'!$C$24,0))</f>
        <v>74</v>
      </c>
      <c r="R72" s="198">
        <f>IF(OR($B72-R$5&gt;76, $B72-R$5=75, $B72-R$5=1, $B72-R$5&lt;0),"",ROUND(($B72-R$5)*'점수 계산기'!$C$21+R$5*'점수 계산기'!$C$22+'점수 계산기'!$C$24,0))</f>
        <v>74</v>
      </c>
      <c r="S72" s="198">
        <f>IF(OR($B72-S$5&gt;76, $B72-S$5=75, $B72-S$5=1, $B72-S$5&lt;0),"",ROUND(($B72-S$5)*'점수 계산기'!$C$21+S$5*'점수 계산기'!$C$22+'점수 계산기'!$C$24,0))</f>
        <v>74</v>
      </c>
      <c r="T72" s="198">
        <f>IF(OR($B72-T$5&gt;76, $B72-T$5=75, $B72-T$5=1, $B72-T$5&lt;0),"",ROUND(($B72-T$5)*'점수 계산기'!$C$21+T$5*'점수 계산기'!$C$22+'점수 계산기'!$C$24,0))</f>
        <v>74</v>
      </c>
      <c r="U72" s="198">
        <f>IF(OR($B72-U$5&gt;76, $B72-U$5=75, $B72-U$5=1, $B72-U$5&lt;0),"",ROUND(($B72-U$5)*'점수 계산기'!$C$21+U$5*'점수 계산기'!$C$22+'점수 계산기'!$C$24,0))</f>
        <v>74</v>
      </c>
      <c r="V72" s="198">
        <f>IF(OR($B72-V$5&gt;76, $B72-V$5=75, $B72-V$5=1, $B72-V$5&lt;0),"",ROUND(($B72-V$5)*'점수 계산기'!$C$21+V$5*'점수 계산기'!$C$22+'점수 계산기'!$C$24,0))</f>
        <v>74</v>
      </c>
      <c r="W72" s="198">
        <f>IF(OR($B72-W$5&gt;76, $B72-W$5=75, $B72-W$5=1, $B72-W$5&lt;0),"",ROUND(($B72-W$5)*'점수 계산기'!$C$21+W$5*'점수 계산기'!$C$22+'점수 계산기'!$C$24,0))</f>
        <v>75</v>
      </c>
      <c r="X72" s="198">
        <f>IF(OR($B72-X$5&gt;76, $B72-X$5=75, $B72-X$5=1, $B72-X$5&lt;0),"",ROUND(($B72-X$5)*'점수 계산기'!$C$21+X$5*'점수 계산기'!$C$22+'점수 계산기'!$C$24,0))</f>
        <v>75</v>
      </c>
      <c r="Y72" s="199">
        <f>IF(OR($B72-Y$5&gt;76, $B72-Y$5=75, $B72-Y$5=1, $B72-Y$5&lt;0),"",ROUND(($B72-Y$5)*'점수 계산기'!$C$21+Y$5*'점수 계산기'!$C$22+'점수 계산기'!$C$24,0))</f>
        <v>75</v>
      </c>
      <c r="Z72" s="140"/>
      <c r="AA72" s="195">
        <v>35</v>
      </c>
      <c r="AB72" s="195">
        <f t="shared" si="2"/>
        <v>71</v>
      </c>
      <c r="AC72" s="195" cm="1">
        <f t="array" ref="AC72">INDEX($AD$6:$AD$106, AA72, 1)</f>
        <v>104</v>
      </c>
      <c r="AD72" s="195">
        <f t="shared" si="3"/>
        <v>75</v>
      </c>
      <c r="AE72" s="195">
        <v>34</v>
      </c>
      <c r="AF72" s="195">
        <v>66</v>
      </c>
    </row>
    <row r="73" spans="1:32" s="161" customFormat="1" ht="21" customHeight="1">
      <c r="A73" s="153"/>
      <c r="B73" s="214">
        <v>33</v>
      </c>
      <c r="C73" s="198">
        <f>IF(OR($B73-C$5&gt;76, $B73-C$5=75, $B73-C$5=1, $B73-C$5&lt;0),"",ROUND(($B73-C$5)*'점수 계산기'!$C$21+C$5*'점수 계산기'!$C$22+'점수 계산기'!$C$24,0))</f>
        <v>70</v>
      </c>
      <c r="D73" s="198">
        <f>IF(OR($B73-D$5&gt;76, $B73-D$5=75, $B73-D$5=1, $B73-D$5&lt;0),"",ROUND(($B73-D$5)*'점수 계산기'!$C$21+D$5*'점수 계산기'!$C$22+'점수 계산기'!$C$24,0))</f>
        <v>71</v>
      </c>
      <c r="E73" s="198">
        <f>IF(OR($B73-E$5&gt;76, $B73-E$5=75, $B73-E$5=1, $B73-E$5&lt;0),"",ROUND(($B73-E$5)*'점수 계산기'!$C$21+E$5*'점수 계산기'!$C$22+'점수 계산기'!$C$24,0))</f>
        <v>71</v>
      </c>
      <c r="F73" s="198">
        <f>IF(OR($B73-F$5&gt;76, $B73-F$5=75, $B73-F$5=1, $B73-F$5&lt;0),"",ROUND(($B73-F$5)*'점수 계산기'!$C$21+F$5*'점수 계산기'!$C$22+'점수 계산기'!$C$24,0))</f>
        <v>71</v>
      </c>
      <c r="G73" s="198">
        <f>IF(OR($B73-G$5&gt;76, $B73-G$5=75, $B73-G$5=1, $B73-G$5&lt;0),"",ROUND(($B73-G$5)*'점수 계산기'!$C$21+G$5*'점수 계산기'!$C$22+'점수 계산기'!$C$24,0))</f>
        <v>71</v>
      </c>
      <c r="H73" s="198">
        <f>IF(OR($B73-H$5&gt;76, $B73-H$5=75, $B73-H$5=1, $B73-H$5&lt;0),"",ROUND(($B73-H$5)*'점수 계산기'!$C$21+H$5*'점수 계산기'!$C$22+'점수 계산기'!$C$24,0))</f>
        <v>71</v>
      </c>
      <c r="I73" s="198">
        <f>IF(OR($B73-I$5&gt;76, $B73-I$5=75, $B73-I$5=1, $B73-I$5&lt;0),"",ROUND(($B73-I$5)*'점수 계산기'!$C$21+I$5*'점수 계산기'!$C$22+'점수 계산기'!$C$24,0))</f>
        <v>71</v>
      </c>
      <c r="J73" s="198">
        <f>IF(OR($B73-J$5&gt;76, $B73-J$5=75, $B73-J$5=1, $B73-J$5&lt;0),"",ROUND(($B73-J$5)*'점수 계산기'!$C$21+J$5*'점수 계산기'!$C$22+'점수 계산기'!$C$24,0))</f>
        <v>72</v>
      </c>
      <c r="K73" s="198">
        <f>IF(OR($B73-K$5&gt;76, $B73-K$5=75, $B73-K$5=1, $B73-K$5&lt;0),"",ROUND(($B73-K$5)*'점수 계산기'!$C$21+K$5*'점수 계산기'!$C$22+'점수 계산기'!$C$24,0))</f>
        <v>72</v>
      </c>
      <c r="L73" s="198">
        <f>IF(OR($B73-L$5&gt;76, $B73-L$5=75, $B73-L$5=1, $B73-L$5&lt;0),"",ROUND(($B73-L$5)*'점수 계산기'!$C$21+L$5*'점수 계산기'!$C$22+'점수 계산기'!$C$24,0))</f>
        <v>72</v>
      </c>
      <c r="M73" s="198">
        <f>IF(OR($B73-M$5&gt;76, $B73-M$5=75, $B73-M$5=1, $B73-M$5&lt;0),"",ROUND(($B73-M$5)*'점수 계산기'!$C$21+M$5*'점수 계산기'!$C$22+'점수 계산기'!$C$24,0))</f>
        <v>72</v>
      </c>
      <c r="N73" s="198">
        <f>IF(OR($B73-N$5&gt;76, $B73-N$5=75, $B73-N$5=1, $B73-N$5&lt;0),"",ROUND(($B73-N$5)*'점수 계산기'!$C$21+N$5*'점수 계산기'!$C$22+'점수 계산기'!$C$24,0))</f>
        <v>72</v>
      </c>
      <c r="O73" s="198">
        <f>IF(OR($B73-O$5&gt;76, $B73-O$5=75, $B73-O$5=1, $B73-O$5&lt;0),"",ROUND(($B73-O$5)*'점수 계산기'!$C$21+O$5*'점수 계산기'!$C$22+'점수 계산기'!$C$24,0))</f>
        <v>72</v>
      </c>
      <c r="P73" s="198">
        <f>IF(OR($B73-P$5&gt;76, $B73-P$5=75, $B73-P$5=1, $B73-P$5&lt;0),"",ROUND(($B73-P$5)*'점수 계산기'!$C$21+P$5*'점수 계산기'!$C$22+'점수 계산기'!$C$24,0))</f>
        <v>73</v>
      </c>
      <c r="Q73" s="198">
        <f>IF(OR($B73-Q$5&gt;76, $B73-Q$5=75, $B73-Q$5=1, $B73-Q$5&lt;0),"",ROUND(($B73-Q$5)*'점수 계산기'!$C$21+Q$5*'점수 계산기'!$C$22+'점수 계산기'!$C$24,0))</f>
        <v>73</v>
      </c>
      <c r="R73" s="198">
        <f>IF(OR($B73-R$5&gt;76, $B73-R$5=75, $B73-R$5=1, $B73-R$5&lt;0),"",ROUND(($B73-R$5)*'점수 계산기'!$C$21+R$5*'점수 계산기'!$C$22+'점수 계산기'!$C$24,0))</f>
        <v>73</v>
      </c>
      <c r="S73" s="198">
        <f>IF(OR($B73-S$5&gt;76, $B73-S$5=75, $B73-S$5=1, $B73-S$5&lt;0),"",ROUND(($B73-S$5)*'점수 계산기'!$C$21+S$5*'점수 계산기'!$C$22+'점수 계산기'!$C$24,0))</f>
        <v>73</v>
      </c>
      <c r="T73" s="198">
        <f>IF(OR($B73-T$5&gt;76, $B73-T$5=75, $B73-T$5=1, $B73-T$5&lt;0),"",ROUND(($B73-T$5)*'점수 계산기'!$C$21+T$5*'점수 계산기'!$C$22+'점수 계산기'!$C$24,0))</f>
        <v>73</v>
      </c>
      <c r="U73" s="198">
        <f>IF(OR($B73-U$5&gt;76, $B73-U$5=75, $B73-U$5=1, $B73-U$5&lt;0),"",ROUND(($B73-U$5)*'점수 계산기'!$C$21+U$5*'점수 계산기'!$C$22+'점수 계산기'!$C$24,0))</f>
        <v>73</v>
      </c>
      <c r="V73" s="198">
        <f>IF(OR($B73-V$5&gt;76, $B73-V$5=75, $B73-V$5=1, $B73-V$5&lt;0),"",ROUND(($B73-V$5)*'점수 계산기'!$C$21+V$5*'점수 계산기'!$C$22+'점수 계산기'!$C$24,0))</f>
        <v>74</v>
      </c>
      <c r="W73" s="198">
        <f>IF(OR($B73-W$5&gt;76, $B73-W$5=75, $B73-W$5=1, $B73-W$5&lt;0),"",ROUND(($B73-W$5)*'점수 계산기'!$C$21+W$5*'점수 계산기'!$C$22+'점수 계산기'!$C$24,0))</f>
        <v>74</v>
      </c>
      <c r="X73" s="198">
        <f>IF(OR($B73-X$5&gt;76, $B73-X$5=75, $B73-X$5=1, $B73-X$5&lt;0),"",ROUND(($B73-X$5)*'점수 계산기'!$C$21+X$5*'점수 계산기'!$C$22+'점수 계산기'!$C$24,0))</f>
        <v>74</v>
      </c>
      <c r="Y73" s="199">
        <f>IF(OR($B73-Y$5&gt;76, $B73-Y$5=75, $B73-Y$5=1, $B73-Y$5&lt;0),"",ROUND(($B73-Y$5)*'점수 계산기'!$C$21+Y$5*'점수 계산기'!$C$22+'점수 계산기'!$C$24,0))</f>
        <v>74</v>
      </c>
      <c r="Z73" s="140"/>
      <c r="AA73" s="195">
        <v>34</v>
      </c>
      <c r="AB73" s="195">
        <f t="shared" si="2"/>
        <v>70</v>
      </c>
      <c r="AC73" s="195" cm="1">
        <f t="array" ref="AC73">INDEX($AD$6:$AD$106, AA73, 1)</f>
        <v>105</v>
      </c>
      <c r="AD73" s="195">
        <f t="shared" si="3"/>
        <v>74</v>
      </c>
      <c r="AE73" s="195">
        <v>33</v>
      </c>
      <c r="AF73" s="195">
        <v>67</v>
      </c>
    </row>
    <row r="74" spans="1:32" s="161" customFormat="1" ht="21" customHeight="1">
      <c r="A74" s="153"/>
      <c r="B74" s="215">
        <v>32</v>
      </c>
      <c r="C74" s="201">
        <f>IF(OR($B74-C$5&gt;76, $B74-C$5=75, $B74-C$5=1, $B74-C$5&lt;0),"",ROUND(($B74-C$5)*'점수 계산기'!$C$21+C$5*'점수 계산기'!$C$22+'점수 계산기'!$C$24,0))</f>
        <v>69</v>
      </c>
      <c r="D74" s="201">
        <f>IF(OR($B74-D$5&gt;76, $B74-D$5=75, $B74-D$5=1, $B74-D$5&lt;0),"",ROUND(($B74-D$5)*'점수 계산기'!$C$21+D$5*'점수 계산기'!$C$22+'점수 계산기'!$C$24,0))</f>
        <v>70</v>
      </c>
      <c r="E74" s="201">
        <f>IF(OR($B74-E$5&gt;76, $B74-E$5=75, $B74-E$5=1, $B74-E$5&lt;0),"",ROUND(($B74-E$5)*'점수 계산기'!$C$21+E$5*'점수 계산기'!$C$22+'점수 계산기'!$C$24,0))</f>
        <v>70</v>
      </c>
      <c r="F74" s="201">
        <f>IF(OR($B74-F$5&gt;76, $B74-F$5=75, $B74-F$5=1, $B74-F$5&lt;0),"",ROUND(($B74-F$5)*'점수 계산기'!$C$21+F$5*'점수 계산기'!$C$22+'점수 계산기'!$C$24,0))</f>
        <v>70</v>
      </c>
      <c r="G74" s="201">
        <f>IF(OR($B74-G$5&gt;76, $B74-G$5=75, $B74-G$5=1, $B74-G$5&lt;0),"",ROUND(($B74-G$5)*'점수 계산기'!$C$21+G$5*'점수 계산기'!$C$22+'점수 계산기'!$C$24,0))</f>
        <v>70</v>
      </c>
      <c r="H74" s="201">
        <f>IF(OR($B74-H$5&gt;76, $B74-H$5=75, $B74-H$5=1, $B74-H$5&lt;0),"",ROUND(($B74-H$5)*'점수 계산기'!$C$21+H$5*'점수 계산기'!$C$22+'점수 계산기'!$C$24,0))</f>
        <v>70</v>
      </c>
      <c r="I74" s="201">
        <f>IF(OR($B74-I$5&gt;76, $B74-I$5=75, $B74-I$5=1, $B74-I$5&lt;0),"",ROUND(($B74-I$5)*'점수 계산기'!$C$21+I$5*'점수 계산기'!$C$22+'점수 계산기'!$C$24,0))</f>
        <v>71</v>
      </c>
      <c r="J74" s="201">
        <f>IF(OR($B74-J$5&gt;76, $B74-J$5=75, $B74-J$5=1, $B74-J$5&lt;0),"",ROUND(($B74-J$5)*'점수 계산기'!$C$21+J$5*'점수 계산기'!$C$22+'점수 계산기'!$C$24,0))</f>
        <v>71</v>
      </c>
      <c r="K74" s="201">
        <f>IF(OR($B74-K$5&gt;76, $B74-K$5=75, $B74-K$5=1, $B74-K$5&lt;0),"",ROUND(($B74-K$5)*'점수 계산기'!$C$21+K$5*'점수 계산기'!$C$22+'점수 계산기'!$C$24,0))</f>
        <v>71</v>
      </c>
      <c r="L74" s="201">
        <f>IF(OR($B74-L$5&gt;76, $B74-L$5=75, $B74-L$5=1, $B74-L$5&lt;0),"",ROUND(($B74-L$5)*'점수 계산기'!$C$21+L$5*'점수 계산기'!$C$22+'점수 계산기'!$C$24,0))</f>
        <v>71</v>
      </c>
      <c r="M74" s="201">
        <f>IF(OR($B74-M$5&gt;76, $B74-M$5=75, $B74-M$5=1, $B74-M$5&lt;0),"",ROUND(($B74-M$5)*'점수 계산기'!$C$21+M$5*'점수 계산기'!$C$22+'점수 계산기'!$C$24,0))</f>
        <v>71</v>
      </c>
      <c r="N74" s="201">
        <f>IF(OR($B74-N$5&gt;76, $B74-N$5=75, $B74-N$5=1, $B74-N$5&lt;0),"",ROUND(($B74-N$5)*'점수 계산기'!$C$21+N$5*'점수 계산기'!$C$22+'점수 계산기'!$C$24,0))</f>
        <v>71</v>
      </c>
      <c r="O74" s="201">
        <f>IF(OR($B74-O$5&gt;76, $B74-O$5=75, $B74-O$5=1, $B74-O$5&lt;0),"",ROUND(($B74-O$5)*'점수 계산기'!$C$21+O$5*'점수 계산기'!$C$22+'점수 계산기'!$C$24,0))</f>
        <v>72</v>
      </c>
      <c r="P74" s="201">
        <f>IF(OR($B74-P$5&gt;76, $B74-P$5=75, $B74-P$5=1, $B74-P$5&lt;0),"",ROUND(($B74-P$5)*'점수 계산기'!$C$21+P$5*'점수 계산기'!$C$22+'점수 계산기'!$C$24,0))</f>
        <v>72</v>
      </c>
      <c r="Q74" s="201">
        <f>IF(OR($B74-Q$5&gt;76, $B74-Q$5=75, $B74-Q$5=1, $B74-Q$5&lt;0),"",ROUND(($B74-Q$5)*'점수 계산기'!$C$21+Q$5*'점수 계산기'!$C$22+'점수 계산기'!$C$24,0))</f>
        <v>72</v>
      </c>
      <c r="R74" s="201">
        <f>IF(OR($B74-R$5&gt;76, $B74-R$5=75, $B74-R$5=1, $B74-R$5&lt;0),"",ROUND(($B74-R$5)*'점수 계산기'!$C$21+R$5*'점수 계산기'!$C$22+'점수 계산기'!$C$24,0))</f>
        <v>72</v>
      </c>
      <c r="S74" s="201">
        <f>IF(OR($B74-S$5&gt;76, $B74-S$5=75, $B74-S$5=1, $B74-S$5&lt;0),"",ROUND(($B74-S$5)*'점수 계산기'!$C$21+S$5*'점수 계산기'!$C$22+'점수 계산기'!$C$24,0))</f>
        <v>72</v>
      </c>
      <c r="T74" s="201">
        <f>IF(OR($B74-T$5&gt;76, $B74-T$5=75, $B74-T$5=1, $B74-T$5&lt;0),"",ROUND(($B74-T$5)*'점수 계산기'!$C$21+T$5*'점수 계산기'!$C$22+'점수 계산기'!$C$24,0))</f>
        <v>72</v>
      </c>
      <c r="U74" s="201">
        <f>IF(OR($B74-U$5&gt;76, $B74-U$5=75, $B74-U$5=1, $B74-U$5&lt;0),"",ROUND(($B74-U$5)*'점수 계산기'!$C$21+U$5*'점수 계산기'!$C$22+'점수 계산기'!$C$24,0))</f>
        <v>72</v>
      </c>
      <c r="V74" s="201">
        <f>IF(OR($B74-V$5&gt;76, $B74-V$5=75, $B74-V$5=1, $B74-V$5&lt;0),"",ROUND(($B74-V$5)*'점수 계산기'!$C$21+V$5*'점수 계산기'!$C$22+'점수 계산기'!$C$24,0))</f>
        <v>73</v>
      </c>
      <c r="W74" s="201">
        <f>IF(OR($B74-W$5&gt;76, $B74-W$5=75, $B74-W$5=1, $B74-W$5&lt;0),"",ROUND(($B74-W$5)*'점수 계산기'!$C$21+W$5*'점수 계산기'!$C$22+'점수 계산기'!$C$24,0))</f>
        <v>73</v>
      </c>
      <c r="X74" s="201">
        <f>IF(OR($B74-X$5&gt;76, $B74-X$5=75, $B74-X$5=1, $B74-X$5&lt;0),"",ROUND(($B74-X$5)*'점수 계산기'!$C$21+X$5*'점수 계산기'!$C$22+'점수 계산기'!$C$24,0))</f>
        <v>73</v>
      </c>
      <c r="Y74" s="202">
        <f>IF(OR($B74-Y$5&gt;76, $B74-Y$5=75, $B74-Y$5=1, $B74-Y$5&lt;0),"",ROUND(($B74-Y$5)*'점수 계산기'!$C$21+Y$5*'점수 계산기'!$C$22+'점수 계산기'!$C$24,0))</f>
        <v>73</v>
      </c>
      <c r="Z74" s="140"/>
      <c r="AA74" s="195">
        <v>33</v>
      </c>
      <c r="AB74" s="195">
        <f t="shared" si="2"/>
        <v>69</v>
      </c>
      <c r="AC74" s="195" cm="1">
        <f t="array" ref="AC74">INDEX($AD$6:$AD$106, AA74, 1)</f>
        <v>106</v>
      </c>
      <c r="AD74" s="195">
        <f t="shared" si="3"/>
        <v>73</v>
      </c>
      <c r="AE74" s="195">
        <v>32</v>
      </c>
      <c r="AF74" s="195">
        <v>68</v>
      </c>
    </row>
    <row r="75" spans="1:32" s="161" customFormat="1" ht="21" customHeight="1">
      <c r="A75" s="153"/>
      <c r="B75" s="215">
        <v>31</v>
      </c>
      <c r="C75" s="201">
        <f>IF(OR($B75-C$5&gt;76, $B75-C$5=75, $B75-C$5=1, $B75-C$5&lt;0),"",ROUND(($B75-C$5)*'점수 계산기'!$C$21+C$5*'점수 계산기'!$C$22+'점수 계산기'!$C$24,0))</f>
        <v>69</v>
      </c>
      <c r="D75" s="201">
        <f>IF(OR($B75-D$5&gt;76, $B75-D$5=75, $B75-D$5=1, $B75-D$5&lt;0),"",ROUND(($B75-D$5)*'점수 계산기'!$C$21+D$5*'점수 계산기'!$C$22+'점수 계산기'!$C$24,0))</f>
        <v>69</v>
      </c>
      <c r="E75" s="201">
        <f>IF(OR($B75-E$5&gt;76, $B75-E$5=75, $B75-E$5=1, $B75-E$5&lt;0),"",ROUND(($B75-E$5)*'점수 계산기'!$C$21+E$5*'점수 계산기'!$C$22+'점수 계산기'!$C$24,0))</f>
        <v>69</v>
      </c>
      <c r="F75" s="201">
        <f>IF(OR($B75-F$5&gt;76, $B75-F$5=75, $B75-F$5=1, $B75-F$5&lt;0),"",ROUND(($B75-F$5)*'점수 계산기'!$C$21+F$5*'점수 계산기'!$C$22+'점수 계산기'!$C$24,0))</f>
        <v>69</v>
      </c>
      <c r="G75" s="201">
        <f>IF(OR($B75-G$5&gt;76, $B75-G$5=75, $B75-G$5=1, $B75-G$5&lt;0),"",ROUND(($B75-G$5)*'점수 계산기'!$C$21+G$5*'점수 계산기'!$C$22+'점수 계산기'!$C$24,0))</f>
        <v>69</v>
      </c>
      <c r="H75" s="201">
        <f>IF(OR($B75-H$5&gt;76, $B75-H$5=75, $B75-H$5=1, $B75-H$5&lt;0),"",ROUND(($B75-H$5)*'점수 계산기'!$C$21+H$5*'점수 계산기'!$C$22+'점수 계산기'!$C$24,0))</f>
        <v>70</v>
      </c>
      <c r="I75" s="201">
        <f>IF(OR($B75-I$5&gt;76, $B75-I$5=75, $B75-I$5=1, $B75-I$5&lt;0),"",ROUND(($B75-I$5)*'점수 계산기'!$C$21+I$5*'점수 계산기'!$C$22+'점수 계산기'!$C$24,0))</f>
        <v>70</v>
      </c>
      <c r="J75" s="201">
        <f>IF(OR($B75-J$5&gt;76, $B75-J$5=75, $B75-J$5=1, $B75-J$5&lt;0),"",ROUND(($B75-J$5)*'점수 계산기'!$C$21+J$5*'점수 계산기'!$C$22+'점수 계산기'!$C$24,0))</f>
        <v>70</v>
      </c>
      <c r="K75" s="201">
        <f>IF(OR($B75-K$5&gt;76, $B75-K$5=75, $B75-K$5=1, $B75-K$5&lt;0),"",ROUND(($B75-K$5)*'점수 계산기'!$C$21+K$5*'점수 계산기'!$C$22+'점수 계산기'!$C$24,0))</f>
        <v>70</v>
      </c>
      <c r="L75" s="201">
        <f>IF(OR($B75-L$5&gt;76, $B75-L$5=75, $B75-L$5=1, $B75-L$5&lt;0),"",ROUND(($B75-L$5)*'점수 계산기'!$C$21+L$5*'점수 계산기'!$C$22+'점수 계산기'!$C$24,0))</f>
        <v>70</v>
      </c>
      <c r="M75" s="201">
        <f>IF(OR($B75-M$5&gt;76, $B75-M$5=75, $B75-M$5=1, $B75-M$5&lt;0),"",ROUND(($B75-M$5)*'점수 계산기'!$C$21+M$5*'점수 계산기'!$C$22+'점수 계산기'!$C$24,0))</f>
        <v>70</v>
      </c>
      <c r="N75" s="201">
        <f>IF(OR($B75-N$5&gt;76, $B75-N$5=75, $B75-N$5=1, $B75-N$5&lt;0),"",ROUND(($B75-N$5)*'점수 계산기'!$C$21+N$5*'점수 계산기'!$C$22+'점수 계산기'!$C$24,0))</f>
        <v>70</v>
      </c>
      <c r="O75" s="201">
        <f>IF(OR($B75-O$5&gt;76, $B75-O$5=75, $B75-O$5=1, $B75-O$5&lt;0),"",ROUND(($B75-O$5)*'점수 계산기'!$C$21+O$5*'점수 계산기'!$C$22+'점수 계산기'!$C$24,0))</f>
        <v>71</v>
      </c>
      <c r="P75" s="201">
        <f>IF(OR($B75-P$5&gt;76, $B75-P$5=75, $B75-P$5=1, $B75-P$5&lt;0),"",ROUND(($B75-P$5)*'점수 계산기'!$C$21+P$5*'점수 계산기'!$C$22+'점수 계산기'!$C$24,0))</f>
        <v>71</v>
      </c>
      <c r="Q75" s="201">
        <f>IF(OR($B75-Q$5&gt;76, $B75-Q$5=75, $B75-Q$5=1, $B75-Q$5&lt;0),"",ROUND(($B75-Q$5)*'점수 계산기'!$C$21+Q$5*'점수 계산기'!$C$22+'점수 계산기'!$C$24,0))</f>
        <v>71</v>
      </c>
      <c r="R75" s="201">
        <f>IF(OR($B75-R$5&gt;76, $B75-R$5=75, $B75-R$5=1, $B75-R$5&lt;0),"",ROUND(($B75-R$5)*'점수 계산기'!$C$21+R$5*'점수 계산기'!$C$22+'점수 계산기'!$C$24,0))</f>
        <v>71</v>
      </c>
      <c r="S75" s="201">
        <f>IF(OR($B75-S$5&gt;76, $B75-S$5=75, $B75-S$5=1, $B75-S$5&lt;0),"",ROUND(($B75-S$5)*'점수 계산기'!$C$21+S$5*'점수 계산기'!$C$22+'점수 계산기'!$C$24,0))</f>
        <v>71</v>
      </c>
      <c r="T75" s="201">
        <f>IF(OR($B75-T$5&gt;76, $B75-T$5=75, $B75-T$5=1, $B75-T$5&lt;0),"",ROUND(($B75-T$5)*'점수 계산기'!$C$21+T$5*'점수 계산기'!$C$22+'점수 계산기'!$C$24,0))</f>
        <v>71</v>
      </c>
      <c r="U75" s="201">
        <f>IF(OR($B75-U$5&gt;76, $B75-U$5=75, $B75-U$5=1, $B75-U$5&lt;0),"",ROUND(($B75-U$5)*'점수 계산기'!$C$21+U$5*'점수 계산기'!$C$22+'점수 계산기'!$C$24,0))</f>
        <v>72</v>
      </c>
      <c r="V75" s="201">
        <f>IF(OR($B75-V$5&gt;76, $B75-V$5=75, $B75-V$5=1, $B75-V$5&lt;0),"",ROUND(($B75-V$5)*'점수 계산기'!$C$21+V$5*'점수 계산기'!$C$22+'점수 계산기'!$C$24,0))</f>
        <v>72</v>
      </c>
      <c r="W75" s="201">
        <f>IF(OR($B75-W$5&gt;76, $B75-W$5=75, $B75-W$5=1, $B75-W$5&lt;0),"",ROUND(($B75-W$5)*'점수 계산기'!$C$21+W$5*'점수 계산기'!$C$22+'점수 계산기'!$C$24,0))</f>
        <v>72</v>
      </c>
      <c r="X75" s="201">
        <f>IF(OR($B75-X$5&gt;76, $B75-X$5=75, $B75-X$5=1, $B75-X$5&lt;0),"",ROUND(($B75-X$5)*'점수 계산기'!$C$21+X$5*'점수 계산기'!$C$22+'점수 계산기'!$C$24,0))</f>
        <v>72</v>
      </c>
      <c r="Y75" s="202">
        <f>IF(OR($B75-Y$5&gt;76, $B75-Y$5=75, $B75-Y$5=1, $B75-Y$5&lt;0),"",ROUND(($B75-Y$5)*'점수 계산기'!$C$21+Y$5*'점수 계산기'!$C$22+'점수 계산기'!$C$24,0))</f>
        <v>72</v>
      </c>
      <c r="Z75" s="140"/>
      <c r="AA75" s="195">
        <v>32</v>
      </c>
      <c r="AB75" s="195">
        <f t="shared" si="2"/>
        <v>69</v>
      </c>
      <c r="AC75" s="195" cm="1">
        <f t="array" ref="AC75">INDEX($AD$6:$AD$106, AA75, 1)</f>
        <v>107</v>
      </c>
      <c r="AD75" s="195">
        <f t="shared" si="3"/>
        <v>72</v>
      </c>
      <c r="AE75" s="195">
        <v>31</v>
      </c>
      <c r="AF75" s="195">
        <v>69</v>
      </c>
    </row>
    <row r="76" spans="1:32" s="161" customFormat="1" ht="21" customHeight="1">
      <c r="A76" s="153"/>
      <c r="B76" s="215">
        <v>30</v>
      </c>
      <c r="C76" s="201">
        <f>IF(OR($B76-C$5&gt;76, $B76-C$5=75, $B76-C$5=1, $B76-C$5&lt;0),"",ROUND(($B76-C$5)*'점수 계산기'!$C$21+C$5*'점수 계산기'!$C$22+'점수 계산기'!$C$24,0))</f>
        <v>68</v>
      </c>
      <c r="D76" s="201">
        <f>IF(OR($B76-D$5&gt;76, $B76-D$5=75, $B76-D$5=1, $B76-D$5&lt;0),"",ROUND(($B76-D$5)*'점수 계산기'!$C$21+D$5*'점수 계산기'!$C$22+'점수 계산기'!$C$24,0))</f>
        <v>68</v>
      </c>
      <c r="E76" s="201">
        <f>IF(OR($B76-E$5&gt;76, $B76-E$5=75, $B76-E$5=1, $B76-E$5&lt;0),"",ROUND(($B76-E$5)*'점수 계산기'!$C$21+E$5*'점수 계산기'!$C$22+'점수 계산기'!$C$24,0))</f>
        <v>68</v>
      </c>
      <c r="F76" s="201">
        <f>IF(OR($B76-F$5&gt;76, $B76-F$5=75, $B76-F$5=1, $B76-F$5&lt;0),"",ROUND(($B76-F$5)*'점수 계산기'!$C$21+F$5*'점수 계산기'!$C$22+'점수 계산기'!$C$24,0))</f>
        <v>68</v>
      </c>
      <c r="G76" s="201">
        <f>IF(OR($B76-G$5&gt;76, $B76-G$5=75, $B76-G$5=1, $B76-G$5&lt;0),"",ROUND(($B76-G$5)*'점수 계산기'!$C$21+G$5*'점수 계산기'!$C$22+'점수 계산기'!$C$24,0))</f>
        <v>68</v>
      </c>
      <c r="H76" s="201">
        <f>IF(OR($B76-H$5&gt;76, $B76-H$5=75, $B76-H$5=1, $B76-H$5&lt;0),"",ROUND(($B76-H$5)*'점수 계산기'!$C$21+H$5*'점수 계산기'!$C$22+'점수 계산기'!$C$24,0))</f>
        <v>69</v>
      </c>
      <c r="I76" s="201">
        <f>IF(OR($B76-I$5&gt;76, $B76-I$5=75, $B76-I$5=1, $B76-I$5&lt;0),"",ROUND(($B76-I$5)*'점수 계산기'!$C$21+I$5*'점수 계산기'!$C$22+'점수 계산기'!$C$24,0))</f>
        <v>69</v>
      </c>
      <c r="J76" s="201">
        <f>IF(OR($B76-J$5&gt;76, $B76-J$5=75, $B76-J$5=1, $B76-J$5&lt;0),"",ROUND(($B76-J$5)*'점수 계산기'!$C$21+J$5*'점수 계산기'!$C$22+'점수 계산기'!$C$24,0))</f>
        <v>69</v>
      </c>
      <c r="K76" s="201">
        <f>IF(OR($B76-K$5&gt;76, $B76-K$5=75, $B76-K$5=1, $B76-K$5&lt;0),"",ROUND(($B76-K$5)*'점수 계산기'!$C$21+K$5*'점수 계산기'!$C$22+'점수 계산기'!$C$24,0))</f>
        <v>69</v>
      </c>
      <c r="L76" s="201">
        <f>IF(OR($B76-L$5&gt;76, $B76-L$5=75, $B76-L$5=1, $B76-L$5&lt;0),"",ROUND(($B76-L$5)*'점수 계산기'!$C$21+L$5*'점수 계산기'!$C$22+'점수 계산기'!$C$24,0))</f>
        <v>69</v>
      </c>
      <c r="M76" s="201">
        <f>IF(OR($B76-M$5&gt;76, $B76-M$5=75, $B76-M$5=1, $B76-M$5&lt;0),"",ROUND(($B76-M$5)*'점수 계산기'!$C$21+M$5*'점수 계산기'!$C$22+'점수 계산기'!$C$24,0))</f>
        <v>69</v>
      </c>
      <c r="N76" s="201">
        <f>IF(OR($B76-N$5&gt;76, $B76-N$5=75, $B76-N$5=1, $B76-N$5&lt;0),"",ROUND(($B76-N$5)*'점수 계산기'!$C$21+N$5*'점수 계산기'!$C$22+'점수 계산기'!$C$24,0))</f>
        <v>70</v>
      </c>
      <c r="O76" s="201">
        <f>IF(OR($B76-O$5&gt;76, $B76-O$5=75, $B76-O$5=1, $B76-O$5&lt;0),"",ROUND(($B76-O$5)*'점수 계산기'!$C$21+O$5*'점수 계산기'!$C$22+'점수 계산기'!$C$24,0))</f>
        <v>70</v>
      </c>
      <c r="P76" s="201">
        <f>IF(OR($B76-P$5&gt;76, $B76-P$5=75, $B76-P$5=1, $B76-P$5&lt;0),"",ROUND(($B76-P$5)*'점수 계산기'!$C$21+P$5*'점수 계산기'!$C$22+'점수 계산기'!$C$24,0))</f>
        <v>70</v>
      </c>
      <c r="Q76" s="201">
        <f>IF(OR($B76-Q$5&gt;76, $B76-Q$5=75, $B76-Q$5=1, $B76-Q$5&lt;0),"",ROUND(($B76-Q$5)*'점수 계산기'!$C$21+Q$5*'점수 계산기'!$C$22+'점수 계산기'!$C$24,0))</f>
        <v>70</v>
      </c>
      <c r="R76" s="201">
        <f>IF(OR($B76-R$5&gt;76, $B76-R$5=75, $B76-R$5=1, $B76-R$5&lt;0),"",ROUND(($B76-R$5)*'점수 계산기'!$C$21+R$5*'점수 계산기'!$C$22+'점수 계산기'!$C$24,0))</f>
        <v>70</v>
      </c>
      <c r="S76" s="201">
        <f>IF(OR($B76-S$5&gt;76, $B76-S$5=75, $B76-S$5=1, $B76-S$5&lt;0),"",ROUND(($B76-S$5)*'점수 계산기'!$C$21+S$5*'점수 계산기'!$C$22+'점수 계산기'!$C$24,0))</f>
        <v>70</v>
      </c>
      <c r="T76" s="201">
        <f>IF(OR($B76-T$5&gt;76, $B76-T$5=75, $B76-T$5=1, $B76-T$5&lt;0),"",ROUND(($B76-T$5)*'점수 계산기'!$C$21+T$5*'점수 계산기'!$C$22+'점수 계산기'!$C$24,0))</f>
        <v>70</v>
      </c>
      <c r="U76" s="201">
        <f>IF(OR($B76-U$5&gt;76, $B76-U$5=75, $B76-U$5=1, $B76-U$5&lt;0),"",ROUND(($B76-U$5)*'점수 계산기'!$C$21+U$5*'점수 계산기'!$C$22+'점수 계산기'!$C$24,0))</f>
        <v>71</v>
      </c>
      <c r="V76" s="201">
        <f>IF(OR($B76-V$5&gt;76, $B76-V$5=75, $B76-V$5=1, $B76-V$5&lt;0),"",ROUND(($B76-V$5)*'점수 계산기'!$C$21+V$5*'점수 계산기'!$C$22+'점수 계산기'!$C$24,0))</f>
        <v>71</v>
      </c>
      <c r="W76" s="201">
        <f>IF(OR($B76-W$5&gt;76, $B76-W$5=75, $B76-W$5=1, $B76-W$5&lt;0),"",ROUND(($B76-W$5)*'점수 계산기'!$C$21+W$5*'점수 계산기'!$C$22+'점수 계산기'!$C$24,0))</f>
        <v>71</v>
      </c>
      <c r="X76" s="201">
        <f>IF(OR($B76-X$5&gt;76, $B76-X$5=75, $B76-X$5=1, $B76-X$5&lt;0),"",ROUND(($B76-X$5)*'점수 계산기'!$C$21+X$5*'점수 계산기'!$C$22+'점수 계산기'!$C$24,0))</f>
        <v>71</v>
      </c>
      <c r="Y76" s="202">
        <f>IF(OR($B76-Y$5&gt;76, $B76-Y$5=75, $B76-Y$5=1, $B76-Y$5&lt;0),"",ROUND(($B76-Y$5)*'점수 계산기'!$C$21+Y$5*'점수 계산기'!$C$22+'점수 계산기'!$C$24,0))</f>
        <v>71</v>
      </c>
      <c r="Z76" s="140"/>
      <c r="AA76" s="195">
        <v>31</v>
      </c>
      <c r="AB76" s="195">
        <f t="shared" si="2"/>
        <v>68</v>
      </c>
      <c r="AC76" s="195" cm="1">
        <f t="array" ref="AC76">INDEX($AD$6:$AD$106, AA76, 1)</f>
        <v>108</v>
      </c>
      <c r="AD76" s="195">
        <f t="shared" si="3"/>
        <v>71</v>
      </c>
      <c r="AE76" s="195">
        <v>30</v>
      </c>
      <c r="AF76" s="195">
        <v>70</v>
      </c>
    </row>
    <row r="77" spans="1:32" s="161" customFormat="1" ht="21" customHeight="1">
      <c r="A77" s="153"/>
      <c r="B77" s="215">
        <v>29</v>
      </c>
      <c r="C77" s="201">
        <f>IF(OR($B77-C$5&gt;76, $B77-C$5=75, $B77-C$5=1, $B77-C$5&lt;0),"",ROUND(($B77-C$5)*'점수 계산기'!$C$21+C$5*'점수 계산기'!$C$22+'점수 계산기'!$C$24,0))</f>
        <v>67</v>
      </c>
      <c r="D77" s="201">
        <f>IF(OR($B77-D$5&gt;76, $B77-D$5=75, $B77-D$5=1, $B77-D$5&lt;0),"",ROUND(($B77-D$5)*'점수 계산기'!$C$21+D$5*'점수 계산기'!$C$22+'점수 계산기'!$C$24,0))</f>
        <v>67</v>
      </c>
      <c r="E77" s="201">
        <f>IF(OR($B77-E$5&gt;76, $B77-E$5=75, $B77-E$5=1, $B77-E$5&lt;0),"",ROUND(($B77-E$5)*'점수 계산기'!$C$21+E$5*'점수 계산기'!$C$22+'점수 계산기'!$C$24,0))</f>
        <v>67</v>
      </c>
      <c r="F77" s="201">
        <f>IF(OR($B77-F$5&gt;76, $B77-F$5=75, $B77-F$5=1, $B77-F$5&lt;0),"",ROUND(($B77-F$5)*'점수 계산기'!$C$21+F$5*'점수 계산기'!$C$22+'점수 계산기'!$C$24,0))</f>
        <v>67</v>
      </c>
      <c r="G77" s="201">
        <f>IF(OR($B77-G$5&gt;76, $B77-G$5=75, $B77-G$5=1, $B77-G$5&lt;0),"",ROUND(($B77-G$5)*'점수 계산기'!$C$21+G$5*'점수 계산기'!$C$22+'점수 계산기'!$C$24,0))</f>
        <v>68</v>
      </c>
      <c r="H77" s="201">
        <f>IF(OR($B77-H$5&gt;76, $B77-H$5=75, $B77-H$5=1, $B77-H$5&lt;0),"",ROUND(($B77-H$5)*'점수 계산기'!$C$21+H$5*'점수 계산기'!$C$22+'점수 계산기'!$C$24,0))</f>
        <v>68</v>
      </c>
      <c r="I77" s="201">
        <f>IF(OR($B77-I$5&gt;76, $B77-I$5=75, $B77-I$5=1, $B77-I$5&lt;0),"",ROUND(($B77-I$5)*'점수 계산기'!$C$21+I$5*'점수 계산기'!$C$22+'점수 계산기'!$C$24,0))</f>
        <v>68</v>
      </c>
      <c r="J77" s="201">
        <f>IF(OR($B77-J$5&gt;76, $B77-J$5=75, $B77-J$5=1, $B77-J$5&lt;0),"",ROUND(($B77-J$5)*'점수 계산기'!$C$21+J$5*'점수 계산기'!$C$22+'점수 계산기'!$C$24,0))</f>
        <v>68</v>
      </c>
      <c r="K77" s="201">
        <f>IF(OR($B77-K$5&gt;76, $B77-K$5=75, $B77-K$5=1, $B77-K$5&lt;0),"",ROUND(($B77-K$5)*'점수 계산기'!$C$21+K$5*'점수 계산기'!$C$22+'점수 계산기'!$C$24,0))</f>
        <v>68</v>
      </c>
      <c r="L77" s="201">
        <f>IF(OR($B77-L$5&gt;76, $B77-L$5=75, $B77-L$5=1, $B77-L$5&lt;0),"",ROUND(($B77-L$5)*'점수 계산기'!$C$21+L$5*'점수 계산기'!$C$22+'점수 계산기'!$C$24,0))</f>
        <v>68</v>
      </c>
      <c r="M77" s="201">
        <f>IF(OR($B77-M$5&gt;76, $B77-M$5=75, $B77-M$5=1, $B77-M$5&lt;0),"",ROUND(($B77-M$5)*'점수 계산기'!$C$21+M$5*'점수 계산기'!$C$22+'점수 계산기'!$C$24,0))</f>
        <v>68</v>
      </c>
      <c r="N77" s="201">
        <f>IF(OR($B77-N$5&gt;76, $B77-N$5=75, $B77-N$5=1, $B77-N$5&lt;0),"",ROUND(($B77-N$5)*'점수 계산기'!$C$21+N$5*'점수 계산기'!$C$22+'점수 계산기'!$C$24,0))</f>
        <v>69</v>
      </c>
      <c r="O77" s="201">
        <f>IF(OR($B77-O$5&gt;76, $B77-O$5=75, $B77-O$5=1, $B77-O$5&lt;0),"",ROUND(($B77-O$5)*'점수 계산기'!$C$21+O$5*'점수 계산기'!$C$22+'점수 계산기'!$C$24,0))</f>
        <v>69</v>
      </c>
      <c r="P77" s="201">
        <f>IF(OR($B77-P$5&gt;76, $B77-P$5=75, $B77-P$5=1, $B77-P$5&lt;0),"",ROUND(($B77-P$5)*'점수 계산기'!$C$21+P$5*'점수 계산기'!$C$22+'점수 계산기'!$C$24,0))</f>
        <v>69</v>
      </c>
      <c r="Q77" s="201">
        <f>IF(OR($B77-Q$5&gt;76, $B77-Q$5=75, $B77-Q$5=1, $B77-Q$5&lt;0),"",ROUND(($B77-Q$5)*'점수 계산기'!$C$21+Q$5*'점수 계산기'!$C$22+'점수 계산기'!$C$24,0))</f>
        <v>69</v>
      </c>
      <c r="R77" s="201">
        <f>IF(OR($B77-R$5&gt;76, $B77-R$5=75, $B77-R$5=1, $B77-R$5&lt;0),"",ROUND(($B77-R$5)*'점수 계산기'!$C$21+R$5*'점수 계산기'!$C$22+'점수 계산기'!$C$24,0))</f>
        <v>69</v>
      </c>
      <c r="S77" s="201">
        <f>IF(OR($B77-S$5&gt;76, $B77-S$5=75, $B77-S$5=1, $B77-S$5&lt;0),"",ROUND(($B77-S$5)*'점수 계산기'!$C$21+S$5*'점수 계산기'!$C$22+'점수 계산기'!$C$24,0))</f>
        <v>69</v>
      </c>
      <c r="T77" s="201">
        <f>IF(OR($B77-T$5&gt;76, $B77-T$5=75, $B77-T$5=1, $B77-T$5&lt;0),"",ROUND(($B77-T$5)*'점수 계산기'!$C$21+T$5*'점수 계산기'!$C$22+'점수 계산기'!$C$24,0))</f>
        <v>70</v>
      </c>
      <c r="U77" s="201">
        <f>IF(OR($B77-U$5&gt;76, $B77-U$5=75, $B77-U$5=1, $B77-U$5&lt;0),"",ROUND(($B77-U$5)*'점수 계산기'!$C$21+U$5*'점수 계산기'!$C$22+'점수 계산기'!$C$24,0))</f>
        <v>70</v>
      </c>
      <c r="V77" s="201">
        <f>IF(OR($B77-V$5&gt;76, $B77-V$5=75, $B77-V$5=1, $B77-V$5&lt;0),"",ROUND(($B77-V$5)*'점수 계산기'!$C$21+V$5*'점수 계산기'!$C$22+'점수 계산기'!$C$24,0))</f>
        <v>70</v>
      </c>
      <c r="W77" s="201">
        <f>IF(OR($B77-W$5&gt;76, $B77-W$5=75, $B77-W$5=1, $B77-W$5&lt;0),"",ROUND(($B77-W$5)*'점수 계산기'!$C$21+W$5*'점수 계산기'!$C$22+'점수 계산기'!$C$24,0))</f>
        <v>70</v>
      </c>
      <c r="X77" s="201">
        <f>IF(OR($B77-X$5&gt;76, $B77-X$5=75, $B77-X$5=1, $B77-X$5&lt;0),"",ROUND(($B77-X$5)*'점수 계산기'!$C$21+X$5*'점수 계산기'!$C$22+'점수 계산기'!$C$24,0))</f>
        <v>70</v>
      </c>
      <c r="Y77" s="202">
        <f>IF(OR($B77-Y$5&gt;76, $B77-Y$5=75, $B77-Y$5=1, $B77-Y$5&lt;0),"",ROUND(($B77-Y$5)*'점수 계산기'!$C$21+Y$5*'점수 계산기'!$C$22+'점수 계산기'!$C$24,0))</f>
        <v>70</v>
      </c>
      <c r="Z77" s="140"/>
      <c r="AA77" s="195">
        <v>30</v>
      </c>
      <c r="AB77" s="195">
        <f t="shared" si="2"/>
        <v>67</v>
      </c>
      <c r="AC77" s="195" cm="1">
        <f t="array" ref="AC77">INDEX($AD$6:$AD$106, AA77, 1)</f>
        <v>109</v>
      </c>
      <c r="AD77" s="195">
        <f t="shared" si="3"/>
        <v>70</v>
      </c>
      <c r="AE77" s="195">
        <v>29</v>
      </c>
      <c r="AF77" s="195">
        <v>71</v>
      </c>
    </row>
    <row r="78" spans="1:32" s="161" customFormat="1" ht="21" customHeight="1">
      <c r="A78" s="153"/>
      <c r="B78" s="216">
        <v>28</v>
      </c>
      <c r="C78" s="204">
        <f>IF(OR($B78-C$5&gt;76, $B78-C$5=75, $B78-C$5=1, $B78-C$5&lt;0),"",ROUND(($B78-C$5)*'점수 계산기'!$C$21+C$5*'점수 계산기'!$C$22+'점수 계산기'!$C$24,0))</f>
        <v>66</v>
      </c>
      <c r="D78" s="204">
        <f>IF(OR($B78-D$5&gt;76, $B78-D$5=75, $B78-D$5=1, $B78-D$5&lt;0),"",ROUND(($B78-D$5)*'점수 계산기'!$C$21+D$5*'점수 계산기'!$C$22+'점수 계산기'!$C$24,0))</f>
        <v>66</v>
      </c>
      <c r="E78" s="204">
        <f>IF(OR($B78-E$5&gt;76, $B78-E$5=75, $B78-E$5=1, $B78-E$5&lt;0),"",ROUND(($B78-E$5)*'점수 계산기'!$C$21+E$5*'점수 계산기'!$C$22+'점수 계산기'!$C$24,0))</f>
        <v>66</v>
      </c>
      <c r="F78" s="204">
        <f>IF(OR($B78-F$5&gt;76, $B78-F$5=75, $B78-F$5=1, $B78-F$5&lt;0),"",ROUND(($B78-F$5)*'점수 계산기'!$C$21+F$5*'점수 계산기'!$C$22+'점수 계산기'!$C$24,0))</f>
        <v>66</v>
      </c>
      <c r="G78" s="204">
        <f>IF(OR($B78-G$5&gt;76, $B78-G$5=75, $B78-G$5=1, $B78-G$5&lt;0),"",ROUND(($B78-G$5)*'점수 계산기'!$C$21+G$5*'점수 계산기'!$C$22+'점수 계산기'!$C$24,0))</f>
        <v>67</v>
      </c>
      <c r="H78" s="204">
        <f>IF(OR($B78-H$5&gt;76, $B78-H$5=75, $B78-H$5=1, $B78-H$5&lt;0),"",ROUND(($B78-H$5)*'점수 계산기'!$C$21+H$5*'점수 계산기'!$C$22+'점수 계산기'!$C$24,0))</f>
        <v>67</v>
      </c>
      <c r="I78" s="204">
        <f>IF(OR($B78-I$5&gt;76, $B78-I$5=75, $B78-I$5=1, $B78-I$5&lt;0),"",ROUND(($B78-I$5)*'점수 계산기'!$C$21+I$5*'점수 계산기'!$C$22+'점수 계산기'!$C$24,0))</f>
        <v>67</v>
      </c>
      <c r="J78" s="204">
        <f>IF(OR($B78-J$5&gt;76, $B78-J$5=75, $B78-J$5=1, $B78-J$5&lt;0),"",ROUND(($B78-J$5)*'점수 계산기'!$C$21+J$5*'점수 계산기'!$C$22+'점수 계산기'!$C$24,0))</f>
        <v>67</v>
      </c>
      <c r="K78" s="204">
        <f>IF(OR($B78-K$5&gt;76, $B78-K$5=75, $B78-K$5=1, $B78-K$5&lt;0),"",ROUND(($B78-K$5)*'점수 계산기'!$C$21+K$5*'점수 계산기'!$C$22+'점수 계산기'!$C$24,0))</f>
        <v>67</v>
      </c>
      <c r="L78" s="204">
        <f>IF(OR($B78-L$5&gt;76, $B78-L$5=75, $B78-L$5=1, $B78-L$5&lt;0),"",ROUND(($B78-L$5)*'점수 계산기'!$C$21+L$5*'점수 계산기'!$C$22+'점수 계산기'!$C$24,0))</f>
        <v>67</v>
      </c>
      <c r="M78" s="204">
        <f>IF(OR($B78-M$5&gt;76, $B78-M$5=75, $B78-M$5=1, $B78-M$5&lt;0),"",ROUND(($B78-M$5)*'점수 계산기'!$C$21+M$5*'점수 계산기'!$C$22+'점수 계산기'!$C$24,0))</f>
        <v>68</v>
      </c>
      <c r="N78" s="204">
        <f>IF(OR($B78-N$5&gt;76, $B78-N$5=75, $B78-N$5=1, $B78-N$5&lt;0),"",ROUND(($B78-N$5)*'점수 계산기'!$C$21+N$5*'점수 계산기'!$C$22+'점수 계산기'!$C$24,0))</f>
        <v>68</v>
      </c>
      <c r="O78" s="204">
        <f>IF(OR($B78-O$5&gt;76, $B78-O$5=75, $B78-O$5=1, $B78-O$5&lt;0),"",ROUND(($B78-O$5)*'점수 계산기'!$C$21+O$5*'점수 계산기'!$C$22+'점수 계산기'!$C$24,0))</f>
        <v>68</v>
      </c>
      <c r="P78" s="204">
        <f>IF(OR($B78-P$5&gt;76, $B78-P$5=75, $B78-P$5=1, $B78-P$5&lt;0),"",ROUND(($B78-P$5)*'점수 계산기'!$C$21+P$5*'점수 계산기'!$C$22+'점수 계산기'!$C$24,0))</f>
        <v>68</v>
      </c>
      <c r="Q78" s="204">
        <f>IF(OR($B78-Q$5&gt;76, $B78-Q$5=75, $B78-Q$5=1, $B78-Q$5&lt;0),"",ROUND(($B78-Q$5)*'점수 계산기'!$C$21+Q$5*'점수 계산기'!$C$22+'점수 계산기'!$C$24,0))</f>
        <v>68</v>
      </c>
      <c r="R78" s="204">
        <f>IF(OR($B78-R$5&gt;76, $B78-R$5=75, $B78-R$5=1, $B78-R$5&lt;0),"",ROUND(($B78-R$5)*'점수 계산기'!$C$21+R$5*'점수 계산기'!$C$22+'점수 계산기'!$C$24,0))</f>
        <v>68</v>
      </c>
      <c r="S78" s="204">
        <f>IF(OR($B78-S$5&gt;76, $B78-S$5=75, $B78-S$5=1, $B78-S$5&lt;0),"",ROUND(($B78-S$5)*'점수 계산기'!$C$21+S$5*'점수 계산기'!$C$22+'점수 계산기'!$C$24,0))</f>
        <v>68</v>
      </c>
      <c r="T78" s="204">
        <f>IF(OR($B78-T$5&gt;76, $B78-T$5=75, $B78-T$5=1, $B78-T$5&lt;0),"",ROUND(($B78-T$5)*'점수 계산기'!$C$21+T$5*'점수 계산기'!$C$22+'점수 계산기'!$C$24,0))</f>
        <v>69</v>
      </c>
      <c r="U78" s="204">
        <f>IF(OR($B78-U$5&gt;76, $B78-U$5=75, $B78-U$5=1, $B78-U$5&lt;0),"",ROUND(($B78-U$5)*'점수 계산기'!$C$21+U$5*'점수 계산기'!$C$22+'점수 계산기'!$C$24,0))</f>
        <v>69</v>
      </c>
      <c r="V78" s="204">
        <f>IF(OR($B78-V$5&gt;76, $B78-V$5=75, $B78-V$5=1, $B78-V$5&lt;0),"",ROUND(($B78-V$5)*'점수 계산기'!$C$21+V$5*'점수 계산기'!$C$22+'점수 계산기'!$C$24,0))</f>
        <v>69</v>
      </c>
      <c r="W78" s="204">
        <f>IF(OR($B78-W$5&gt;76, $B78-W$5=75, $B78-W$5=1, $B78-W$5&lt;0),"",ROUND(($B78-W$5)*'점수 계산기'!$C$21+W$5*'점수 계산기'!$C$22+'점수 계산기'!$C$24,0))</f>
        <v>69</v>
      </c>
      <c r="X78" s="204">
        <f>IF(OR($B78-X$5&gt;76, $B78-X$5=75, $B78-X$5=1, $B78-X$5&lt;0),"",ROUND(($B78-X$5)*'점수 계산기'!$C$21+X$5*'점수 계산기'!$C$22+'점수 계산기'!$C$24,0))</f>
        <v>69</v>
      </c>
      <c r="Y78" s="205">
        <f>IF(OR($B78-Y$5&gt;76, $B78-Y$5=75, $B78-Y$5=1, $B78-Y$5&lt;0),"",ROUND(($B78-Y$5)*'점수 계산기'!$C$21+Y$5*'점수 계산기'!$C$22+'점수 계산기'!$C$24,0))</f>
        <v>70</v>
      </c>
      <c r="Z78" s="140"/>
      <c r="AA78" s="195">
        <v>29</v>
      </c>
      <c r="AB78" s="195">
        <f t="shared" si="2"/>
        <v>66</v>
      </c>
      <c r="AC78" s="195" cm="1">
        <f t="array" ref="AC78">INDEX($AD$6:$AD$106, AA78, 1)</f>
        <v>110</v>
      </c>
      <c r="AD78" s="195">
        <f t="shared" si="3"/>
        <v>70</v>
      </c>
      <c r="AE78" s="195">
        <v>28</v>
      </c>
      <c r="AF78" s="195">
        <v>72</v>
      </c>
    </row>
    <row r="79" spans="1:32" s="161" customFormat="1" ht="21" customHeight="1">
      <c r="A79" s="153"/>
      <c r="B79" s="216">
        <v>27</v>
      </c>
      <c r="C79" s="204">
        <f>IF(OR($B79-C$5&gt;76, $B79-C$5=75, $B79-C$5=1, $B79-C$5&lt;0),"",ROUND(($B79-C$5)*'점수 계산기'!$C$21+C$5*'점수 계산기'!$C$22+'점수 계산기'!$C$24,0))</f>
        <v>65</v>
      </c>
      <c r="D79" s="204">
        <f>IF(OR($B79-D$5&gt;76, $B79-D$5=75, $B79-D$5=1, $B79-D$5&lt;0),"",ROUND(($B79-D$5)*'점수 계산기'!$C$21+D$5*'점수 계산기'!$C$22+'점수 계산기'!$C$24,0))</f>
        <v>65</v>
      </c>
      <c r="E79" s="204">
        <f>IF(OR($B79-E$5&gt;76, $B79-E$5=75, $B79-E$5=1, $B79-E$5&lt;0),"",ROUND(($B79-E$5)*'점수 계산기'!$C$21+E$5*'점수 계산기'!$C$22+'점수 계산기'!$C$24,0))</f>
        <v>65</v>
      </c>
      <c r="F79" s="204">
        <f>IF(OR($B79-F$5&gt;76, $B79-F$5=75, $B79-F$5=1, $B79-F$5&lt;0),"",ROUND(($B79-F$5)*'점수 계산기'!$C$21+F$5*'점수 계산기'!$C$22+'점수 계산기'!$C$24,0))</f>
        <v>66</v>
      </c>
      <c r="G79" s="204">
        <f>IF(OR($B79-G$5&gt;76, $B79-G$5=75, $B79-G$5=1, $B79-G$5&lt;0),"",ROUND(($B79-G$5)*'점수 계산기'!$C$21+G$5*'점수 계산기'!$C$22+'점수 계산기'!$C$24,0))</f>
        <v>66</v>
      </c>
      <c r="H79" s="204">
        <f>IF(OR($B79-H$5&gt;76, $B79-H$5=75, $B79-H$5=1, $B79-H$5&lt;0),"",ROUND(($B79-H$5)*'점수 계산기'!$C$21+H$5*'점수 계산기'!$C$22+'점수 계산기'!$C$24,0))</f>
        <v>66</v>
      </c>
      <c r="I79" s="204">
        <f>IF(OR($B79-I$5&gt;76, $B79-I$5=75, $B79-I$5=1, $B79-I$5&lt;0),"",ROUND(($B79-I$5)*'점수 계산기'!$C$21+I$5*'점수 계산기'!$C$22+'점수 계산기'!$C$24,0))</f>
        <v>66</v>
      </c>
      <c r="J79" s="204">
        <f>IF(OR($B79-J$5&gt;76, $B79-J$5=75, $B79-J$5=1, $B79-J$5&lt;0),"",ROUND(($B79-J$5)*'점수 계산기'!$C$21+J$5*'점수 계산기'!$C$22+'점수 계산기'!$C$24,0))</f>
        <v>66</v>
      </c>
      <c r="K79" s="204">
        <f>IF(OR($B79-K$5&gt;76, $B79-K$5=75, $B79-K$5=1, $B79-K$5&lt;0),"",ROUND(($B79-K$5)*'점수 계산기'!$C$21+K$5*'점수 계산기'!$C$22+'점수 계산기'!$C$24,0))</f>
        <v>66</v>
      </c>
      <c r="L79" s="204">
        <f>IF(OR($B79-L$5&gt;76, $B79-L$5=75, $B79-L$5=1, $B79-L$5&lt;0),"",ROUND(($B79-L$5)*'점수 계산기'!$C$21+L$5*'점수 계산기'!$C$22+'점수 계산기'!$C$24,0))</f>
        <v>66</v>
      </c>
      <c r="M79" s="204">
        <f>IF(OR($B79-M$5&gt;76, $B79-M$5=75, $B79-M$5=1, $B79-M$5&lt;0),"",ROUND(($B79-M$5)*'점수 계산기'!$C$21+M$5*'점수 계산기'!$C$22+'점수 계산기'!$C$24,0))</f>
        <v>67</v>
      </c>
      <c r="N79" s="204">
        <f>IF(OR($B79-N$5&gt;76, $B79-N$5=75, $B79-N$5=1, $B79-N$5&lt;0),"",ROUND(($B79-N$5)*'점수 계산기'!$C$21+N$5*'점수 계산기'!$C$22+'점수 계산기'!$C$24,0))</f>
        <v>67</v>
      </c>
      <c r="O79" s="204">
        <f>IF(OR($B79-O$5&gt;76, $B79-O$5=75, $B79-O$5=1, $B79-O$5&lt;0),"",ROUND(($B79-O$5)*'점수 계산기'!$C$21+O$5*'점수 계산기'!$C$22+'점수 계산기'!$C$24,0))</f>
        <v>67</v>
      </c>
      <c r="P79" s="204">
        <f>IF(OR($B79-P$5&gt;76, $B79-P$5=75, $B79-P$5=1, $B79-P$5&lt;0),"",ROUND(($B79-P$5)*'점수 계산기'!$C$21+P$5*'점수 계산기'!$C$22+'점수 계산기'!$C$24,0))</f>
        <v>67</v>
      </c>
      <c r="Q79" s="204">
        <f>IF(OR($B79-Q$5&gt;76, $B79-Q$5=75, $B79-Q$5=1, $B79-Q$5&lt;0),"",ROUND(($B79-Q$5)*'점수 계산기'!$C$21+Q$5*'점수 계산기'!$C$22+'점수 계산기'!$C$24,0))</f>
        <v>67</v>
      </c>
      <c r="R79" s="204">
        <f>IF(OR($B79-R$5&gt;76, $B79-R$5=75, $B79-R$5=1, $B79-R$5&lt;0),"",ROUND(($B79-R$5)*'점수 계산기'!$C$21+R$5*'점수 계산기'!$C$22+'점수 계산기'!$C$24,0))</f>
        <v>67</v>
      </c>
      <c r="S79" s="204">
        <f>IF(OR($B79-S$5&gt;76, $B79-S$5=75, $B79-S$5=1, $B79-S$5&lt;0),"",ROUND(($B79-S$5)*'점수 계산기'!$C$21+S$5*'점수 계산기'!$C$22+'점수 계산기'!$C$24,0))</f>
        <v>68</v>
      </c>
      <c r="T79" s="204">
        <f>IF(OR($B79-T$5&gt;76, $B79-T$5=75, $B79-T$5=1, $B79-T$5&lt;0),"",ROUND(($B79-T$5)*'점수 계산기'!$C$21+T$5*'점수 계산기'!$C$22+'점수 계산기'!$C$24,0))</f>
        <v>68</v>
      </c>
      <c r="U79" s="204">
        <f>IF(OR($B79-U$5&gt;76, $B79-U$5=75, $B79-U$5=1, $B79-U$5&lt;0),"",ROUND(($B79-U$5)*'점수 계산기'!$C$21+U$5*'점수 계산기'!$C$22+'점수 계산기'!$C$24,0))</f>
        <v>68</v>
      </c>
      <c r="V79" s="204">
        <f>IF(OR($B79-V$5&gt;76, $B79-V$5=75, $B79-V$5=1, $B79-V$5&lt;0),"",ROUND(($B79-V$5)*'점수 계산기'!$C$21+V$5*'점수 계산기'!$C$22+'점수 계산기'!$C$24,0))</f>
        <v>68</v>
      </c>
      <c r="W79" s="204">
        <f>IF(OR($B79-W$5&gt;76, $B79-W$5=75, $B79-W$5=1, $B79-W$5&lt;0),"",ROUND(($B79-W$5)*'점수 계산기'!$C$21+W$5*'점수 계산기'!$C$22+'점수 계산기'!$C$24,0))</f>
        <v>68</v>
      </c>
      <c r="X79" s="204">
        <f>IF(OR($B79-X$5&gt;76, $B79-X$5=75, $B79-X$5=1, $B79-X$5&lt;0),"",ROUND(($B79-X$5)*'점수 계산기'!$C$21+X$5*'점수 계산기'!$C$22+'점수 계산기'!$C$24,0))</f>
        <v>68</v>
      </c>
      <c r="Y79" s="205">
        <f>IF(OR($B79-Y$5&gt;76, $B79-Y$5=75, $B79-Y$5=1, $B79-Y$5&lt;0),"",ROUND(($B79-Y$5)*'점수 계산기'!$C$21+Y$5*'점수 계산기'!$C$22+'점수 계산기'!$C$24,0))</f>
        <v>69</v>
      </c>
      <c r="Z79" s="140"/>
      <c r="AA79" s="195">
        <v>28</v>
      </c>
      <c r="AB79" s="195">
        <f t="shared" si="2"/>
        <v>65</v>
      </c>
      <c r="AC79" s="195" cm="1">
        <f t="array" ref="AC79">INDEX($AD$6:$AD$106, AA79, 1)</f>
        <v>111</v>
      </c>
      <c r="AD79" s="195">
        <f t="shared" si="3"/>
        <v>69</v>
      </c>
      <c r="AE79" s="195">
        <v>27</v>
      </c>
      <c r="AF79" s="195">
        <v>73</v>
      </c>
    </row>
    <row r="80" spans="1:32" s="161" customFormat="1" ht="21" customHeight="1">
      <c r="A80" s="153"/>
      <c r="B80" s="216">
        <v>26</v>
      </c>
      <c r="C80" s="204">
        <f>IF(OR($B80-C$5&gt;76, $B80-C$5=75, $B80-C$5=1, $B80-C$5&lt;0),"",ROUND(($B80-C$5)*'점수 계산기'!$C$21+C$5*'점수 계산기'!$C$22+'점수 계산기'!$C$24,0))</f>
        <v>64</v>
      </c>
      <c r="D80" s="204">
        <f>IF(OR($B80-D$5&gt;76, $B80-D$5=75, $B80-D$5=1, $B80-D$5&lt;0),"",ROUND(($B80-D$5)*'점수 계산기'!$C$21+D$5*'점수 계산기'!$C$22+'점수 계산기'!$C$24,0))</f>
        <v>64</v>
      </c>
      <c r="E80" s="204">
        <f>IF(OR($B80-E$5&gt;76, $B80-E$5=75, $B80-E$5=1, $B80-E$5&lt;0),"",ROUND(($B80-E$5)*'점수 계산기'!$C$21+E$5*'점수 계산기'!$C$22+'점수 계산기'!$C$24,0))</f>
        <v>64</v>
      </c>
      <c r="F80" s="204">
        <f>IF(OR($B80-F$5&gt;76, $B80-F$5=75, $B80-F$5=1, $B80-F$5&lt;0),"",ROUND(($B80-F$5)*'점수 계산기'!$C$21+F$5*'점수 계산기'!$C$22+'점수 계산기'!$C$24,0))</f>
        <v>65</v>
      </c>
      <c r="G80" s="204">
        <f>IF(OR($B80-G$5&gt;76, $B80-G$5=75, $B80-G$5=1, $B80-G$5&lt;0),"",ROUND(($B80-G$5)*'점수 계산기'!$C$21+G$5*'점수 계산기'!$C$22+'점수 계산기'!$C$24,0))</f>
        <v>65</v>
      </c>
      <c r="H80" s="204">
        <f>IF(OR($B80-H$5&gt;76, $B80-H$5=75, $B80-H$5=1, $B80-H$5&lt;0),"",ROUND(($B80-H$5)*'점수 계산기'!$C$21+H$5*'점수 계산기'!$C$22+'점수 계산기'!$C$24,0))</f>
        <v>65</v>
      </c>
      <c r="I80" s="204">
        <f>IF(OR($B80-I$5&gt;76, $B80-I$5=75, $B80-I$5=1, $B80-I$5&lt;0),"",ROUND(($B80-I$5)*'점수 계산기'!$C$21+I$5*'점수 계산기'!$C$22+'점수 계산기'!$C$24,0))</f>
        <v>65</v>
      </c>
      <c r="J80" s="204">
        <f>IF(OR($B80-J$5&gt;76, $B80-J$5=75, $B80-J$5=1, $B80-J$5&lt;0),"",ROUND(($B80-J$5)*'점수 계산기'!$C$21+J$5*'점수 계산기'!$C$22+'점수 계산기'!$C$24,0))</f>
        <v>65</v>
      </c>
      <c r="K80" s="204">
        <f>IF(OR($B80-K$5&gt;76, $B80-K$5=75, $B80-K$5=1, $B80-K$5&lt;0),"",ROUND(($B80-K$5)*'점수 계산기'!$C$21+K$5*'점수 계산기'!$C$22+'점수 계산기'!$C$24,0))</f>
        <v>65</v>
      </c>
      <c r="L80" s="204">
        <f>IF(OR($B80-L$5&gt;76, $B80-L$5=75, $B80-L$5=1, $B80-L$5&lt;0),"",ROUND(($B80-L$5)*'점수 계산기'!$C$21+L$5*'점수 계산기'!$C$22+'점수 계산기'!$C$24,0))</f>
        <v>66</v>
      </c>
      <c r="M80" s="204">
        <f>IF(OR($B80-M$5&gt;76, $B80-M$5=75, $B80-M$5=1, $B80-M$5&lt;0),"",ROUND(($B80-M$5)*'점수 계산기'!$C$21+M$5*'점수 계산기'!$C$22+'점수 계산기'!$C$24,0))</f>
        <v>66</v>
      </c>
      <c r="N80" s="204">
        <f>IF(OR($B80-N$5&gt;76, $B80-N$5=75, $B80-N$5=1, $B80-N$5&lt;0),"",ROUND(($B80-N$5)*'점수 계산기'!$C$21+N$5*'점수 계산기'!$C$22+'점수 계산기'!$C$24,0))</f>
        <v>66</v>
      </c>
      <c r="O80" s="204">
        <f>IF(OR($B80-O$5&gt;76, $B80-O$5=75, $B80-O$5=1, $B80-O$5&lt;0),"",ROUND(($B80-O$5)*'점수 계산기'!$C$21+O$5*'점수 계산기'!$C$22+'점수 계산기'!$C$24,0))</f>
        <v>66</v>
      </c>
      <c r="P80" s="204">
        <f>IF(OR($B80-P$5&gt;76, $B80-P$5=75, $B80-P$5=1, $B80-P$5&lt;0),"",ROUND(($B80-P$5)*'점수 계산기'!$C$21+P$5*'점수 계산기'!$C$22+'점수 계산기'!$C$24,0))</f>
        <v>66</v>
      </c>
      <c r="Q80" s="204">
        <f>IF(OR($B80-Q$5&gt;76, $B80-Q$5=75, $B80-Q$5=1, $B80-Q$5&lt;0),"",ROUND(($B80-Q$5)*'점수 계산기'!$C$21+Q$5*'점수 계산기'!$C$22+'점수 계산기'!$C$24,0))</f>
        <v>66</v>
      </c>
      <c r="R80" s="204">
        <f>IF(OR($B80-R$5&gt;76, $B80-R$5=75, $B80-R$5=1, $B80-R$5&lt;0),"",ROUND(($B80-R$5)*'점수 계산기'!$C$21+R$5*'점수 계산기'!$C$22+'점수 계산기'!$C$24,0))</f>
        <v>66</v>
      </c>
      <c r="S80" s="204">
        <f>IF(OR($B80-S$5&gt;76, $B80-S$5=75, $B80-S$5=1, $B80-S$5&lt;0),"",ROUND(($B80-S$5)*'점수 계산기'!$C$21+S$5*'점수 계산기'!$C$22+'점수 계산기'!$C$24,0))</f>
        <v>67</v>
      </c>
      <c r="T80" s="204">
        <f>IF(OR($B80-T$5&gt;76, $B80-T$5=75, $B80-T$5=1, $B80-T$5&lt;0),"",ROUND(($B80-T$5)*'점수 계산기'!$C$21+T$5*'점수 계산기'!$C$22+'점수 계산기'!$C$24,0))</f>
        <v>67</v>
      </c>
      <c r="U80" s="204">
        <f>IF(OR($B80-U$5&gt;76, $B80-U$5=75, $B80-U$5=1, $B80-U$5&lt;0),"",ROUND(($B80-U$5)*'점수 계산기'!$C$21+U$5*'점수 계산기'!$C$22+'점수 계산기'!$C$24,0))</f>
        <v>67</v>
      </c>
      <c r="V80" s="204">
        <f>IF(OR($B80-V$5&gt;76, $B80-V$5=75, $B80-V$5=1, $B80-V$5&lt;0),"",ROUND(($B80-V$5)*'점수 계산기'!$C$21+V$5*'점수 계산기'!$C$22+'점수 계산기'!$C$24,0))</f>
        <v>67</v>
      </c>
      <c r="W80" s="204">
        <f>IF(OR($B80-W$5&gt;76, $B80-W$5=75, $B80-W$5=1, $B80-W$5&lt;0),"",ROUND(($B80-W$5)*'점수 계산기'!$C$21+W$5*'점수 계산기'!$C$22+'점수 계산기'!$C$24,0))</f>
        <v>67</v>
      </c>
      <c r="X80" s="204">
        <f>IF(OR($B80-X$5&gt;76, $B80-X$5=75, $B80-X$5=1, $B80-X$5&lt;0),"",ROUND(($B80-X$5)*'점수 계산기'!$C$21+X$5*'점수 계산기'!$C$22+'점수 계산기'!$C$24,0))</f>
        <v>67</v>
      </c>
      <c r="Y80" s="205">
        <f>IF(OR($B80-Y$5&gt;76, $B80-Y$5=75, $B80-Y$5=1, $B80-Y$5&lt;0),"",ROUND(($B80-Y$5)*'점수 계산기'!$C$21+Y$5*'점수 계산기'!$C$22+'점수 계산기'!$C$24,0))</f>
        <v>68</v>
      </c>
      <c r="Z80" s="140"/>
      <c r="AA80" s="195">
        <v>27</v>
      </c>
      <c r="AB80" s="195">
        <f t="shared" si="2"/>
        <v>64</v>
      </c>
      <c r="AC80" s="195" cm="1">
        <f t="array" ref="AC80">INDEX($AD$6:$AD$106, AA80, 1)</f>
        <v>112</v>
      </c>
      <c r="AD80" s="195">
        <f t="shared" si="3"/>
        <v>68</v>
      </c>
      <c r="AE80" s="195">
        <v>26</v>
      </c>
      <c r="AF80" s="195">
        <v>74</v>
      </c>
    </row>
    <row r="81" spans="1:32" s="161" customFormat="1" ht="21" customHeight="1">
      <c r="A81" s="153"/>
      <c r="B81" s="216">
        <v>25</v>
      </c>
      <c r="C81" s="204" t="str">
        <f>IF(OR($B81-C$5&gt;76, $B81-C$5=75, $B81-C$5=1, $B81-C$5&lt;0),"",ROUND(($B81-C$5)*'점수 계산기'!$C$21+C$5*'점수 계산기'!$C$22+'점수 계산기'!$C$24,0))</f>
        <v/>
      </c>
      <c r="D81" s="204">
        <f>IF(OR($B81-D$5&gt;76, $B81-D$5=75, $B81-D$5=1, $B81-D$5&lt;0),"",ROUND(($B81-D$5)*'점수 계산기'!$C$21+D$5*'점수 계산기'!$C$22+'점수 계산기'!$C$24,0))</f>
        <v>63</v>
      </c>
      <c r="E81" s="204">
        <f>IF(OR($B81-E$5&gt;76, $B81-E$5=75, $B81-E$5=1, $B81-E$5&lt;0),"",ROUND(($B81-E$5)*'점수 계산기'!$C$21+E$5*'점수 계산기'!$C$22+'점수 계산기'!$C$24,0))</f>
        <v>64</v>
      </c>
      <c r="F81" s="204">
        <f>IF(OR($B81-F$5&gt;76, $B81-F$5=75, $B81-F$5=1, $B81-F$5&lt;0),"",ROUND(($B81-F$5)*'점수 계산기'!$C$21+F$5*'점수 계산기'!$C$22+'점수 계산기'!$C$24,0))</f>
        <v>64</v>
      </c>
      <c r="G81" s="204">
        <f>IF(OR($B81-G$5&gt;76, $B81-G$5=75, $B81-G$5=1, $B81-G$5&lt;0),"",ROUND(($B81-G$5)*'점수 계산기'!$C$21+G$5*'점수 계산기'!$C$22+'점수 계산기'!$C$24,0))</f>
        <v>64</v>
      </c>
      <c r="H81" s="204">
        <f>IF(OR($B81-H$5&gt;76, $B81-H$5=75, $B81-H$5=1, $B81-H$5&lt;0),"",ROUND(($B81-H$5)*'점수 계산기'!$C$21+H$5*'점수 계산기'!$C$22+'점수 계산기'!$C$24,0))</f>
        <v>64</v>
      </c>
      <c r="I81" s="204">
        <f>IF(OR($B81-I$5&gt;76, $B81-I$5=75, $B81-I$5=1, $B81-I$5&lt;0),"",ROUND(($B81-I$5)*'점수 계산기'!$C$21+I$5*'점수 계산기'!$C$22+'점수 계산기'!$C$24,0))</f>
        <v>64</v>
      </c>
      <c r="J81" s="204">
        <f>IF(OR($B81-J$5&gt;76, $B81-J$5=75, $B81-J$5=1, $B81-J$5&lt;0),"",ROUND(($B81-J$5)*'점수 계산기'!$C$21+J$5*'점수 계산기'!$C$22+'점수 계산기'!$C$24,0))</f>
        <v>64</v>
      </c>
      <c r="K81" s="204">
        <f>IF(OR($B81-K$5&gt;76, $B81-K$5=75, $B81-K$5=1, $B81-K$5&lt;0),"",ROUND(($B81-K$5)*'점수 계산기'!$C$21+K$5*'점수 계산기'!$C$22+'점수 계산기'!$C$24,0))</f>
        <v>64</v>
      </c>
      <c r="L81" s="204">
        <f>IF(OR($B81-L$5&gt;76, $B81-L$5=75, $B81-L$5=1, $B81-L$5&lt;0),"",ROUND(($B81-L$5)*'점수 계산기'!$C$21+L$5*'점수 계산기'!$C$22+'점수 계산기'!$C$24,0))</f>
        <v>65</v>
      </c>
      <c r="M81" s="204">
        <f>IF(OR($B81-M$5&gt;76, $B81-M$5=75, $B81-M$5=1, $B81-M$5&lt;0),"",ROUND(($B81-M$5)*'점수 계산기'!$C$21+M$5*'점수 계산기'!$C$22+'점수 계산기'!$C$24,0))</f>
        <v>65</v>
      </c>
      <c r="N81" s="204">
        <f>IF(OR($B81-N$5&gt;76, $B81-N$5=75, $B81-N$5=1, $B81-N$5&lt;0),"",ROUND(($B81-N$5)*'점수 계산기'!$C$21+N$5*'점수 계산기'!$C$22+'점수 계산기'!$C$24,0))</f>
        <v>65</v>
      </c>
      <c r="O81" s="204">
        <f>IF(OR($B81-O$5&gt;76, $B81-O$5=75, $B81-O$5=1, $B81-O$5&lt;0),"",ROUND(($B81-O$5)*'점수 계산기'!$C$21+O$5*'점수 계산기'!$C$22+'점수 계산기'!$C$24,0))</f>
        <v>65</v>
      </c>
      <c r="P81" s="204">
        <f>IF(OR($B81-P$5&gt;76, $B81-P$5=75, $B81-P$5=1, $B81-P$5&lt;0),"",ROUND(($B81-P$5)*'점수 계산기'!$C$21+P$5*'점수 계산기'!$C$22+'점수 계산기'!$C$24,0))</f>
        <v>65</v>
      </c>
      <c r="Q81" s="204">
        <f>IF(OR($B81-Q$5&gt;76, $B81-Q$5=75, $B81-Q$5=1, $B81-Q$5&lt;0),"",ROUND(($B81-Q$5)*'점수 계산기'!$C$21+Q$5*'점수 계산기'!$C$22+'점수 계산기'!$C$24,0))</f>
        <v>65</v>
      </c>
      <c r="R81" s="204">
        <f>IF(OR($B81-R$5&gt;76, $B81-R$5=75, $B81-R$5=1, $B81-R$5&lt;0),"",ROUND(($B81-R$5)*'점수 계산기'!$C$21+R$5*'점수 계산기'!$C$22+'점수 계산기'!$C$24,0))</f>
        <v>66</v>
      </c>
      <c r="S81" s="204">
        <f>IF(OR($B81-S$5&gt;76, $B81-S$5=75, $B81-S$5=1, $B81-S$5&lt;0),"",ROUND(($B81-S$5)*'점수 계산기'!$C$21+S$5*'점수 계산기'!$C$22+'점수 계산기'!$C$24,0))</f>
        <v>66</v>
      </c>
      <c r="T81" s="204">
        <f>IF(OR($B81-T$5&gt;76, $B81-T$5=75, $B81-T$5=1, $B81-T$5&lt;0),"",ROUND(($B81-T$5)*'점수 계산기'!$C$21+T$5*'점수 계산기'!$C$22+'점수 계산기'!$C$24,0))</f>
        <v>66</v>
      </c>
      <c r="U81" s="204">
        <f>IF(OR($B81-U$5&gt;76, $B81-U$5=75, $B81-U$5=1, $B81-U$5&lt;0),"",ROUND(($B81-U$5)*'점수 계산기'!$C$21+U$5*'점수 계산기'!$C$22+'점수 계산기'!$C$24,0))</f>
        <v>66</v>
      </c>
      <c r="V81" s="204">
        <f>IF(OR($B81-V$5&gt;76, $B81-V$5=75, $B81-V$5=1, $B81-V$5&lt;0),"",ROUND(($B81-V$5)*'점수 계산기'!$C$21+V$5*'점수 계산기'!$C$22+'점수 계산기'!$C$24,0))</f>
        <v>66</v>
      </c>
      <c r="W81" s="204">
        <f>IF(OR($B81-W$5&gt;76, $B81-W$5=75, $B81-W$5=1, $B81-W$5&lt;0),"",ROUND(($B81-W$5)*'점수 계산기'!$C$21+W$5*'점수 계산기'!$C$22+'점수 계산기'!$C$24,0))</f>
        <v>66</v>
      </c>
      <c r="X81" s="204">
        <f>IF(OR($B81-X$5&gt;76, $B81-X$5=75, $B81-X$5=1, $B81-X$5&lt;0),"",ROUND(($B81-X$5)*'점수 계산기'!$C$21+X$5*'점수 계산기'!$C$22+'점수 계산기'!$C$24,0))</f>
        <v>67</v>
      </c>
      <c r="Y81" s="205">
        <f>IF(OR($B81-Y$5&gt;76, $B81-Y$5=75, $B81-Y$5=1, $B81-Y$5&lt;0),"",ROUND(($B81-Y$5)*'점수 계산기'!$C$21+Y$5*'점수 계산기'!$C$22+'점수 계산기'!$C$24,0))</f>
        <v>67</v>
      </c>
      <c r="Z81" s="140"/>
      <c r="AA81" s="195">
        <v>26</v>
      </c>
      <c r="AB81" s="195">
        <f t="shared" si="2"/>
        <v>63</v>
      </c>
      <c r="AC81" s="195" cm="1">
        <f t="array" ref="AC81">INDEX($AD$6:$AD$106, AA81, 1)</f>
        <v>112</v>
      </c>
      <c r="AD81" s="195">
        <f t="shared" si="3"/>
        <v>67</v>
      </c>
      <c r="AE81" s="195">
        <v>25</v>
      </c>
      <c r="AF81" s="195">
        <v>75</v>
      </c>
    </row>
    <row r="82" spans="1:32" s="161" customFormat="1" ht="21" customHeight="1">
      <c r="A82" s="153"/>
      <c r="B82" s="217">
        <v>24</v>
      </c>
      <c r="C82" s="207">
        <f>IF(OR($B82-C$5&gt;76, $B82-C$5=75, $B82-C$5=1, $B82-C$5&lt;0),"",ROUND(($B82-C$5)*'점수 계산기'!$C$21+C$5*'점수 계산기'!$C$22+'점수 계산기'!$C$24,0))</f>
        <v>62</v>
      </c>
      <c r="D82" s="207">
        <f>IF(OR($B82-D$5&gt;76, $B82-D$5=75, $B82-D$5=1, $B82-D$5&lt;0),"",ROUND(($B82-D$5)*'점수 계산기'!$C$21+D$5*'점수 계산기'!$C$22+'점수 계산기'!$C$24,0))</f>
        <v>62</v>
      </c>
      <c r="E82" s="207">
        <f>IF(OR($B82-E$5&gt;76, $B82-E$5=75, $B82-E$5=1, $B82-E$5&lt;0),"",ROUND(($B82-E$5)*'점수 계산기'!$C$21+E$5*'점수 계산기'!$C$22+'점수 계산기'!$C$24,0))</f>
        <v>63</v>
      </c>
      <c r="F82" s="207">
        <f>IF(OR($B82-F$5&gt;76, $B82-F$5=75, $B82-F$5=1, $B82-F$5&lt;0),"",ROUND(($B82-F$5)*'점수 계산기'!$C$21+F$5*'점수 계산기'!$C$22+'점수 계산기'!$C$24,0))</f>
        <v>63</v>
      </c>
      <c r="G82" s="207">
        <f>IF(OR($B82-G$5&gt;76, $B82-G$5=75, $B82-G$5=1, $B82-G$5&lt;0),"",ROUND(($B82-G$5)*'점수 계산기'!$C$21+G$5*'점수 계산기'!$C$22+'점수 계산기'!$C$24,0))</f>
        <v>63</v>
      </c>
      <c r="H82" s="207">
        <f>IF(OR($B82-H$5&gt;76, $B82-H$5=75, $B82-H$5=1, $B82-H$5&lt;0),"",ROUND(($B82-H$5)*'점수 계산기'!$C$21+H$5*'점수 계산기'!$C$22+'점수 계산기'!$C$24,0))</f>
        <v>63</v>
      </c>
      <c r="I82" s="207">
        <f>IF(OR($B82-I$5&gt;76, $B82-I$5=75, $B82-I$5=1, $B82-I$5&lt;0),"",ROUND(($B82-I$5)*'점수 계산기'!$C$21+I$5*'점수 계산기'!$C$22+'점수 계산기'!$C$24,0))</f>
        <v>63</v>
      </c>
      <c r="J82" s="207">
        <f>IF(OR($B82-J$5&gt;76, $B82-J$5=75, $B82-J$5=1, $B82-J$5&lt;0),"",ROUND(($B82-J$5)*'점수 계산기'!$C$21+J$5*'점수 계산기'!$C$22+'점수 계산기'!$C$24,0))</f>
        <v>63</v>
      </c>
      <c r="K82" s="207">
        <f>IF(OR($B82-K$5&gt;76, $B82-K$5=75, $B82-K$5=1, $B82-K$5&lt;0),"",ROUND(($B82-K$5)*'점수 계산기'!$C$21+K$5*'점수 계산기'!$C$22+'점수 계산기'!$C$24,0))</f>
        <v>64</v>
      </c>
      <c r="L82" s="207">
        <f>IF(OR($B82-L$5&gt;76, $B82-L$5=75, $B82-L$5=1, $B82-L$5&lt;0),"",ROUND(($B82-L$5)*'점수 계산기'!$C$21+L$5*'점수 계산기'!$C$22+'점수 계산기'!$C$24,0))</f>
        <v>64</v>
      </c>
      <c r="M82" s="207">
        <f>IF(OR($B82-M$5&gt;76, $B82-M$5=75, $B82-M$5=1, $B82-M$5&lt;0),"",ROUND(($B82-M$5)*'점수 계산기'!$C$21+M$5*'점수 계산기'!$C$22+'점수 계산기'!$C$24,0))</f>
        <v>64</v>
      </c>
      <c r="N82" s="207">
        <f>IF(OR($B82-N$5&gt;76, $B82-N$5=75, $B82-N$5=1, $B82-N$5&lt;0),"",ROUND(($B82-N$5)*'점수 계산기'!$C$21+N$5*'점수 계산기'!$C$22+'점수 계산기'!$C$24,0))</f>
        <v>64</v>
      </c>
      <c r="O82" s="207">
        <f>IF(OR($B82-O$5&gt;76, $B82-O$5=75, $B82-O$5=1, $B82-O$5&lt;0),"",ROUND(($B82-O$5)*'점수 계산기'!$C$21+O$5*'점수 계산기'!$C$22+'점수 계산기'!$C$24,0))</f>
        <v>64</v>
      </c>
      <c r="P82" s="207">
        <f>IF(OR($B82-P$5&gt;76, $B82-P$5=75, $B82-P$5=1, $B82-P$5&lt;0),"",ROUND(($B82-P$5)*'점수 계산기'!$C$21+P$5*'점수 계산기'!$C$22+'점수 계산기'!$C$24,0))</f>
        <v>64</v>
      </c>
      <c r="Q82" s="207">
        <f>IF(OR($B82-Q$5&gt;76, $B82-Q$5=75, $B82-Q$5=1, $B82-Q$5&lt;0),"",ROUND(($B82-Q$5)*'점수 계산기'!$C$21+Q$5*'점수 계산기'!$C$22+'점수 계산기'!$C$24,0))</f>
        <v>64</v>
      </c>
      <c r="R82" s="207">
        <f>IF(OR($B82-R$5&gt;76, $B82-R$5=75, $B82-R$5=1, $B82-R$5&lt;0),"",ROUND(($B82-R$5)*'점수 계산기'!$C$21+R$5*'점수 계산기'!$C$22+'점수 계산기'!$C$24,0))</f>
        <v>65</v>
      </c>
      <c r="S82" s="207">
        <f>IF(OR($B82-S$5&gt;76, $B82-S$5=75, $B82-S$5=1, $B82-S$5&lt;0),"",ROUND(($B82-S$5)*'점수 계산기'!$C$21+S$5*'점수 계산기'!$C$22+'점수 계산기'!$C$24,0))</f>
        <v>65</v>
      </c>
      <c r="T82" s="207">
        <f>IF(OR($B82-T$5&gt;76, $B82-T$5=75, $B82-T$5=1, $B82-T$5&lt;0),"",ROUND(($B82-T$5)*'점수 계산기'!$C$21+T$5*'점수 계산기'!$C$22+'점수 계산기'!$C$24,0))</f>
        <v>65</v>
      </c>
      <c r="U82" s="207">
        <f>IF(OR($B82-U$5&gt;76, $B82-U$5=75, $B82-U$5=1, $B82-U$5&lt;0),"",ROUND(($B82-U$5)*'점수 계산기'!$C$21+U$5*'점수 계산기'!$C$22+'점수 계산기'!$C$24,0))</f>
        <v>65</v>
      </c>
      <c r="V82" s="207">
        <f>IF(OR($B82-V$5&gt;76, $B82-V$5=75, $B82-V$5=1, $B82-V$5&lt;0),"",ROUND(($B82-V$5)*'점수 계산기'!$C$21+V$5*'점수 계산기'!$C$22+'점수 계산기'!$C$24,0))</f>
        <v>65</v>
      </c>
      <c r="W82" s="207">
        <f>IF(OR($B82-W$5&gt;76, $B82-W$5=75, $B82-W$5=1, $B82-W$5&lt;0),"",ROUND(($B82-W$5)*'점수 계산기'!$C$21+W$5*'점수 계산기'!$C$22+'점수 계산기'!$C$24,0))</f>
        <v>65</v>
      </c>
      <c r="X82" s="207">
        <f>IF(OR($B82-X$5&gt;76, $B82-X$5=75, $B82-X$5=1, $B82-X$5&lt;0),"",ROUND(($B82-X$5)*'점수 계산기'!$C$21+X$5*'점수 계산기'!$C$22+'점수 계산기'!$C$24,0))</f>
        <v>66</v>
      </c>
      <c r="Y82" s="208">
        <f>IF(OR($B82-Y$5&gt;76, $B82-Y$5=75, $B82-Y$5=1, $B82-Y$5&lt;0),"",ROUND(($B82-Y$5)*'점수 계산기'!$C$21+Y$5*'점수 계산기'!$C$22+'점수 계산기'!$C$24,0))</f>
        <v>66</v>
      </c>
      <c r="Z82" s="140"/>
      <c r="AA82" s="195">
        <v>25</v>
      </c>
      <c r="AB82" s="195">
        <f t="shared" si="2"/>
        <v>62</v>
      </c>
      <c r="AC82" s="195" cm="1">
        <f t="array" ref="AC82">INDEX($AD$6:$AD$106, AA82, 1)</f>
        <v>114</v>
      </c>
      <c r="AD82" s="195">
        <f t="shared" si="3"/>
        <v>66</v>
      </c>
      <c r="AE82" s="195">
        <v>24</v>
      </c>
      <c r="AF82" s="195">
        <v>76</v>
      </c>
    </row>
    <row r="83" spans="1:32" s="161" customFormat="1" ht="21" customHeight="1">
      <c r="A83" s="153"/>
      <c r="B83" s="217">
        <v>23</v>
      </c>
      <c r="C83" s="207" t="str">
        <f>IF(OR($B83-C$5&gt;76, $B83-C$5=75, $B83-C$5=1, $B83-C$5&lt;0),"",ROUND(($B83-C$5)*'점수 계산기'!$C$21+C$5*'점수 계산기'!$C$22+'점수 계산기'!$C$24,0))</f>
        <v/>
      </c>
      <c r="D83" s="207" t="str">
        <f>IF(OR($B83-D$5&gt;76, $B83-D$5=75, $B83-D$5=1, $B83-D$5&lt;0),"",ROUND(($B83-D$5)*'점수 계산기'!$C$21+D$5*'점수 계산기'!$C$22+'점수 계산기'!$C$24,0))</f>
        <v/>
      </c>
      <c r="E83" s="207">
        <f>IF(OR($B83-E$5&gt;76, $B83-E$5=75, $B83-E$5=1, $B83-E$5&lt;0),"",ROUND(($B83-E$5)*'점수 계산기'!$C$21+E$5*'점수 계산기'!$C$22+'점수 계산기'!$C$24,0))</f>
        <v>62</v>
      </c>
      <c r="F83" s="207">
        <f>IF(OR($B83-F$5&gt;76, $B83-F$5=75, $B83-F$5=1, $B83-F$5&lt;0),"",ROUND(($B83-F$5)*'점수 계산기'!$C$21+F$5*'점수 계산기'!$C$22+'점수 계산기'!$C$24,0))</f>
        <v>62</v>
      </c>
      <c r="G83" s="207">
        <f>IF(OR($B83-G$5&gt;76, $B83-G$5=75, $B83-G$5=1, $B83-G$5&lt;0),"",ROUND(($B83-G$5)*'점수 계산기'!$C$21+G$5*'점수 계산기'!$C$22+'점수 계산기'!$C$24,0))</f>
        <v>62</v>
      </c>
      <c r="H83" s="207">
        <f>IF(OR($B83-H$5&gt;76, $B83-H$5=75, $B83-H$5=1, $B83-H$5&lt;0),"",ROUND(($B83-H$5)*'점수 계산기'!$C$21+H$5*'점수 계산기'!$C$22+'점수 계산기'!$C$24,0))</f>
        <v>62</v>
      </c>
      <c r="I83" s="207">
        <f>IF(OR($B83-I$5&gt;76, $B83-I$5=75, $B83-I$5=1, $B83-I$5&lt;0),"",ROUND(($B83-I$5)*'점수 계산기'!$C$21+I$5*'점수 계산기'!$C$22+'점수 계산기'!$C$24,0))</f>
        <v>62</v>
      </c>
      <c r="J83" s="207">
        <f>IF(OR($B83-J$5&gt;76, $B83-J$5=75, $B83-J$5=1, $B83-J$5&lt;0),"",ROUND(($B83-J$5)*'점수 계산기'!$C$21+J$5*'점수 계산기'!$C$22+'점수 계산기'!$C$24,0))</f>
        <v>62</v>
      </c>
      <c r="K83" s="207">
        <f>IF(OR($B83-K$5&gt;76, $B83-K$5=75, $B83-K$5=1, $B83-K$5&lt;0),"",ROUND(($B83-K$5)*'점수 계산기'!$C$21+K$5*'점수 계산기'!$C$22+'점수 계산기'!$C$24,0))</f>
        <v>63</v>
      </c>
      <c r="L83" s="207">
        <f>IF(OR($B83-L$5&gt;76, $B83-L$5=75, $B83-L$5=1, $B83-L$5&lt;0),"",ROUND(($B83-L$5)*'점수 계산기'!$C$21+L$5*'점수 계산기'!$C$22+'점수 계산기'!$C$24,0))</f>
        <v>63</v>
      </c>
      <c r="M83" s="207">
        <f>IF(OR($B83-M$5&gt;76, $B83-M$5=75, $B83-M$5=1, $B83-M$5&lt;0),"",ROUND(($B83-M$5)*'점수 계산기'!$C$21+M$5*'점수 계산기'!$C$22+'점수 계산기'!$C$24,0))</f>
        <v>63</v>
      </c>
      <c r="N83" s="207">
        <f>IF(OR($B83-N$5&gt;76, $B83-N$5=75, $B83-N$5=1, $B83-N$5&lt;0),"",ROUND(($B83-N$5)*'점수 계산기'!$C$21+N$5*'점수 계산기'!$C$22+'점수 계산기'!$C$24,0))</f>
        <v>63</v>
      </c>
      <c r="O83" s="207">
        <f>IF(OR($B83-O$5&gt;76, $B83-O$5=75, $B83-O$5=1, $B83-O$5&lt;0),"",ROUND(($B83-O$5)*'점수 계산기'!$C$21+O$5*'점수 계산기'!$C$22+'점수 계산기'!$C$24,0))</f>
        <v>63</v>
      </c>
      <c r="P83" s="207">
        <f>IF(OR($B83-P$5&gt;76, $B83-P$5=75, $B83-P$5=1, $B83-P$5&lt;0),"",ROUND(($B83-P$5)*'점수 계산기'!$C$21+P$5*'점수 계산기'!$C$22+'점수 계산기'!$C$24,0))</f>
        <v>63</v>
      </c>
      <c r="Q83" s="207">
        <f>IF(OR($B83-Q$5&gt;76, $B83-Q$5=75, $B83-Q$5=1, $B83-Q$5&lt;0),"",ROUND(($B83-Q$5)*'점수 계산기'!$C$21+Q$5*'점수 계산기'!$C$22+'점수 계산기'!$C$24,0))</f>
        <v>64</v>
      </c>
      <c r="R83" s="207">
        <f>IF(OR($B83-R$5&gt;76, $B83-R$5=75, $B83-R$5=1, $B83-R$5&lt;0),"",ROUND(($B83-R$5)*'점수 계산기'!$C$21+R$5*'점수 계산기'!$C$22+'점수 계산기'!$C$24,0))</f>
        <v>64</v>
      </c>
      <c r="S83" s="207">
        <f>IF(OR($B83-S$5&gt;76, $B83-S$5=75, $B83-S$5=1, $B83-S$5&lt;0),"",ROUND(($B83-S$5)*'점수 계산기'!$C$21+S$5*'점수 계산기'!$C$22+'점수 계산기'!$C$24,0))</f>
        <v>64</v>
      </c>
      <c r="T83" s="207">
        <f>IF(OR($B83-T$5&gt;76, $B83-T$5=75, $B83-T$5=1, $B83-T$5&lt;0),"",ROUND(($B83-T$5)*'점수 계산기'!$C$21+T$5*'점수 계산기'!$C$22+'점수 계산기'!$C$24,0))</f>
        <v>64</v>
      </c>
      <c r="U83" s="207">
        <f>IF(OR($B83-U$5&gt;76, $B83-U$5=75, $B83-U$5=1, $B83-U$5&lt;0),"",ROUND(($B83-U$5)*'점수 계산기'!$C$21+U$5*'점수 계산기'!$C$22+'점수 계산기'!$C$24,0))</f>
        <v>64</v>
      </c>
      <c r="V83" s="207">
        <f>IF(OR($B83-V$5&gt;76, $B83-V$5=75, $B83-V$5=1, $B83-V$5&lt;0),"",ROUND(($B83-V$5)*'점수 계산기'!$C$21+V$5*'점수 계산기'!$C$22+'점수 계산기'!$C$24,0))</f>
        <v>64</v>
      </c>
      <c r="W83" s="207">
        <f>IF(OR($B83-W$5&gt;76, $B83-W$5=75, $B83-W$5=1, $B83-W$5&lt;0),"",ROUND(($B83-W$5)*'점수 계산기'!$C$21+W$5*'점수 계산기'!$C$22+'점수 계산기'!$C$24,0))</f>
        <v>65</v>
      </c>
      <c r="X83" s="207">
        <f>IF(OR($B83-X$5&gt;76, $B83-X$5=75, $B83-X$5=1, $B83-X$5&lt;0),"",ROUND(($B83-X$5)*'점수 계산기'!$C$21+X$5*'점수 계산기'!$C$22+'점수 계산기'!$C$24,0))</f>
        <v>65</v>
      </c>
      <c r="Y83" s="208">
        <f>IF(OR($B83-Y$5&gt;76, $B83-Y$5=75, $B83-Y$5=1, $B83-Y$5&lt;0),"",ROUND(($B83-Y$5)*'점수 계산기'!$C$21+Y$5*'점수 계산기'!$C$22+'점수 계산기'!$C$24,0))</f>
        <v>65</v>
      </c>
      <c r="Z83" s="140"/>
      <c r="AA83" s="195">
        <v>24</v>
      </c>
      <c r="AB83" s="195">
        <f t="shared" si="2"/>
        <v>62</v>
      </c>
      <c r="AC83" s="195" cm="1">
        <f t="array" ref="AC83">INDEX($AD$6:$AD$106, AA83, 1)</f>
        <v>114</v>
      </c>
      <c r="AD83" s="195">
        <f t="shared" si="3"/>
        <v>65</v>
      </c>
      <c r="AE83" s="195">
        <v>23</v>
      </c>
      <c r="AF83" s="195">
        <v>77</v>
      </c>
    </row>
    <row r="84" spans="1:32" s="161" customFormat="1" ht="21" customHeight="1">
      <c r="A84" s="153"/>
      <c r="B84" s="217">
        <v>22</v>
      </c>
      <c r="C84" s="207" t="str">
        <f>IF(OR($B84-C$5&gt;76, $B84-C$5=75, $B84-C$5=1, $B84-C$5&lt;0),"",ROUND(($B84-C$5)*'점수 계산기'!$C$21+C$5*'점수 계산기'!$C$22+'점수 계산기'!$C$24,0))</f>
        <v/>
      </c>
      <c r="D84" s="207">
        <f>IF(OR($B84-D$5&gt;76, $B84-D$5=75, $B84-D$5=1, $B84-D$5&lt;0),"",ROUND(($B84-D$5)*'점수 계산기'!$C$21+D$5*'점수 계산기'!$C$22+'점수 계산기'!$C$24,0))</f>
        <v>61</v>
      </c>
      <c r="E84" s="207" t="str">
        <f>IF(OR($B84-E$5&gt;76, $B84-E$5=75, $B84-E$5=1, $B84-E$5&lt;0),"",ROUND(($B84-E$5)*'점수 계산기'!$C$21+E$5*'점수 계산기'!$C$22+'점수 계산기'!$C$24,0))</f>
        <v/>
      </c>
      <c r="F84" s="207">
        <f>IF(OR($B84-F$5&gt;76, $B84-F$5=75, $B84-F$5=1, $B84-F$5&lt;0),"",ROUND(($B84-F$5)*'점수 계산기'!$C$21+F$5*'점수 계산기'!$C$22+'점수 계산기'!$C$24,0))</f>
        <v>61</v>
      </c>
      <c r="G84" s="207">
        <f>IF(OR($B84-G$5&gt;76, $B84-G$5=75, $B84-G$5=1, $B84-G$5&lt;0),"",ROUND(($B84-G$5)*'점수 계산기'!$C$21+G$5*'점수 계산기'!$C$22+'점수 계산기'!$C$24,0))</f>
        <v>61</v>
      </c>
      <c r="H84" s="207">
        <f>IF(OR($B84-H$5&gt;76, $B84-H$5=75, $B84-H$5=1, $B84-H$5&lt;0),"",ROUND(($B84-H$5)*'점수 계산기'!$C$21+H$5*'점수 계산기'!$C$22+'점수 계산기'!$C$24,0))</f>
        <v>61</v>
      </c>
      <c r="I84" s="207">
        <f>IF(OR($B84-I$5&gt;76, $B84-I$5=75, $B84-I$5=1, $B84-I$5&lt;0),"",ROUND(($B84-I$5)*'점수 계산기'!$C$21+I$5*'점수 계산기'!$C$22+'점수 계산기'!$C$24,0))</f>
        <v>61</v>
      </c>
      <c r="J84" s="207">
        <f>IF(OR($B84-J$5&gt;76, $B84-J$5=75, $B84-J$5=1, $B84-J$5&lt;0),"",ROUND(($B84-J$5)*'점수 계산기'!$C$21+J$5*'점수 계산기'!$C$22+'점수 계산기'!$C$24,0))</f>
        <v>62</v>
      </c>
      <c r="K84" s="207">
        <f>IF(OR($B84-K$5&gt;76, $B84-K$5=75, $B84-K$5=1, $B84-K$5&lt;0),"",ROUND(($B84-K$5)*'점수 계산기'!$C$21+K$5*'점수 계산기'!$C$22+'점수 계산기'!$C$24,0))</f>
        <v>62</v>
      </c>
      <c r="L84" s="207">
        <f>IF(OR($B84-L$5&gt;76, $B84-L$5=75, $B84-L$5=1, $B84-L$5&lt;0),"",ROUND(($B84-L$5)*'점수 계산기'!$C$21+L$5*'점수 계산기'!$C$22+'점수 계산기'!$C$24,0))</f>
        <v>62</v>
      </c>
      <c r="M84" s="207">
        <f>IF(OR($B84-M$5&gt;76, $B84-M$5=75, $B84-M$5=1, $B84-M$5&lt;0),"",ROUND(($B84-M$5)*'점수 계산기'!$C$21+M$5*'점수 계산기'!$C$22+'점수 계산기'!$C$24,0))</f>
        <v>62</v>
      </c>
      <c r="N84" s="207">
        <f>IF(OR($B84-N$5&gt;76, $B84-N$5=75, $B84-N$5=1, $B84-N$5&lt;0),"",ROUND(($B84-N$5)*'점수 계산기'!$C$21+N$5*'점수 계산기'!$C$22+'점수 계산기'!$C$24,0))</f>
        <v>62</v>
      </c>
      <c r="O84" s="207">
        <f>IF(OR($B84-O$5&gt;76, $B84-O$5=75, $B84-O$5=1, $B84-O$5&lt;0),"",ROUND(($B84-O$5)*'점수 계산기'!$C$21+O$5*'점수 계산기'!$C$22+'점수 계산기'!$C$24,0))</f>
        <v>62</v>
      </c>
      <c r="P84" s="207">
        <f>IF(OR($B84-P$5&gt;76, $B84-P$5=75, $B84-P$5=1, $B84-P$5&lt;0),"",ROUND(($B84-P$5)*'점수 계산기'!$C$21+P$5*'점수 계산기'!$C$22+'점수 계산기'!$C$24,0))</f>
        <v>63</v>
      </c>
      <c r="Q84" s="207">
        <f>IF(OR($B84-Q$5&gt;76, $B84-Q$5=75, $B84-Q$5=1, $B84-Q$5&lt;0),"",ROUND(($B84-Q$5)*'점수 계산기'!$C$21+Q$5*'점수 계산기'!$C$22+'점수 계산기'!$C$24,0))</f>
        <v>63</v>
      </c>
      <c r="R84" s="207">
        <f>IF(OR($B84-R$5&gt;76, $B84-R$5=75, $B84-R$5=1, $B84-R$5&lt;0),"",ROUND(($B84-R$5)*'점수 계산기'!$C$21+R$5*'점수 계산기'!$C$22+'점수 계산기'!$C$24,0))</f>
        <v>63</v>
      </c>
      <c r="S84" s="207">
        <f>IF(OR($B84-S$5&gt;76, $B84-S$5=75, $B84-S$5=1, $B84-S$5&lt;0),"",ROUND(($B84-S$5)*'점수 계산기'!$C$21+S$5*'점수 계산기'!$C$22+'점수 계산기'!$C$24,0))</f>
        <v>63</v>
      </c>
      <c r="T84" s="207">
        <f>IF(OR($B84-T$5&gt;76, $B84-T$5=75, $B84-T$5=1, $B84-T$5&lt;0),"",ROUND(($B84-T$5)*'점수 계산기'!$C$21+T$5*'점수 계산기'!$C$22+'점수 계산기'!$C$24,0))</f>
        <v>63</v>
      </c>
      <c r="U84" s="207">
        <f>IF(OR($B84-U$5&gt;76, $B84-U$5=75, $B84-U$5=1, $B84-U$5&lt;0),"",ROUND(($B84-U$5)*'점수 계산기'!$C$21+U$5*'점수 계산기'!$C$22+'점수 계산기'!$C$24,0))</f>
        <v>63</v>
      </c>
      <c r="V84" s="207">
        <f>IF(OR($B84-V$5&gt;76, $B84-V$5=75, $B84-V$5=1, $B84-V$5&lt;0),"",ROUND(($B84-V$5)*'점수 계산기'!$C$21+V$5*'점수 계산기'!$C$22+'점수 계산기'!$C$24,0))</f>
        <v>63</v>
      </c>
      <c r="W84" s="207">
        <f>IF(OR($B84-W$5&gt;76, $B84-W$5=75, $B84-W$5=1, $B84-W$5&lt;0),"",ROUND(($B84-W$5)*'점수 계산기'!$C$21+W$5*'점수 계산기'!$C$22+'점수 계산기'!$C$24,0))</f>
        <v>64</v>
      </c>
      <c r="X84" s="207">
        <f>IF(OR($B84-X$5&gt;76, $B84-X$5=75, $B84-X$5=1, $B84-X$5&lt;0),"",ROUND(($B84-X$5)*'점수 계산기'!$C$21+X$5*'점수 계산기'!$C$22+'점수 계산기'!$C$24,0))</f>
        <v>64</v>
      </c>
      <c r="Y84" s="208">
        <f>IF(OR($B84-Y$5&gt;76, $B84-Y$5=75, $B84-Y$5=1, $B84-Y$5&lt;0),"",ROUND(($B84-Y$5)*'점수 계산기'!$C$21+Y$5*'점수 계산기'!$C$22+'점수 계산기'!$C$24,0))</f>
        <v>64</v>
      </c>
      <c r="Z84" s="140"/>
      <c r="AA84" s="195">
        <v>23</v>
      </c>
      <c r="AB84" s="195">
        <f t="shared" si="2"/>
        <v>61</v>
      </c>
      <c r="AC84" s="195" cm="1">
        <f t="array" ref="AC84">INDEX($AD$6:$AD$106, AA84, 1)</f>
        <v>115</v>
      </c>
      <c r="AD84" s="195">
        <f t="shared" si="3"/>
        <v>64</v>
      </c>
      <c r="AE84" s="195">
        <v>22</v>
      </c>
      <c r="AF84" s="195">
        <v>78</v>
      </c>
    </row>
    <row r="85" spans="1:32" s="161" customFormat="1" ht="21" customHeight="1">
      <c r="A85" s="153"/>
      <c r="B85" s="217">
        <v>21</v>
      </c>
      <c r="C85" s="207" t="str">
        <f>IF(OR($B85-C$5&gt;76, $B85-C$5=75, $B85-C$5=1, $B85-C$5&lt;0),"",ROUND(($B85-C$5)*'점수 계산기'!$C$21+C$5*'점수 계산기'!$C$22+'점수 계산기'!$C$24,0))</f>
        <v/>
      </c>
      <c r="D85" s="207" t="str">
        <f>IF(OR($B85-D$5&gt;76, $B85-D$5=75, $B85-D$5=1, $B85-D$5&lt;0),"",ROUND(($B85-D$5)*'점수 계산기'!$C$21+D$5*'점수 계산기'!$C$22+'점수 계산기'!$C$24,0))</f>
        <v/>
      </c>
      <c r="E85" s="207">
        <f>IF(OR($B85-E$5&gt;76, $B85-E$5=75, $B85-E$5=1, $B85-E$5&lt;0),"",ROUND(($B85-E$5)*'점수 계산기'!$C$21+E$5*'점수 계산기'!$C$22+'점수 계산기'!$C$24,0))</f>
        <v>60</v>
      </c>
      <c r="F85" s="207" t="str">
        <f>IF(OR($B85-F$5&gt;76, $B85-F$5=75, $B85-F$5=1, $B85-F$5&lt;0),"",ROUND(($B85-F$5)*'점수 계산기'!$C$21+F$5*'점수 계산기'!$C$22+'점수 계산기'!$C$24,0))</f>
        <v/>
      </c>
      <c r="G85" s="207">
        <f>IF(OR($B85-G$5&gt;76, $B85-G$5=75, $B85-G$5=1, $B85-G$5&lt;0),"",ROUND(($B85-G$5)*'점수 계산기'!$C$21+G$5*'점수 계산기'!$C$22+'점수 계산기'!$C$24,0))</f>
        <v>60</v>
      </c>
      <c r="H85" s="207">
        <f>IF(OR($B85-H$5&gt;76, $B85-H$5=75, $B85-H$5=1, $B85-H$5&lt;0),"",ROUND(($B85-H$5)*'점수 계산기'!$C$21+H$5*'점수 계산기'!$C$22+'점수 계산기'!$C$24,0))</f>
        <v>60</v>
      </c>
      <c r="I85" s="207">
        <f>IF(OR($B85-I$5&gt;76, $B85-I$5=75, $B85-I$5=1, $B85-I$5&lt;0),"",ROUND(($B85-I$5)*'점수 계산기'!$C$21+I$5*'점수 계산기'!$C$22+'점수 계산기'!$C$24,0))</f>
        <v>60</v>
      </c>
      <c r="J85" s="207">
        <f>IF(OR($B85-J$5&gt;76, $B85-J$5=75, $B85-J$5=1, $B85-J$5&lt;0),"",ROUND(($B85-J$5)*'점수 계산기'!$C$21+J$5*'점수 계산기'!$C$22+'점수 계산기'!$C$24,0))</f>
        <v>61</v>
      </c>
      <c r="K85" s="207">
        <f>IF(OR($B85-K$5&gt;76, $B85-K$5=75, $B85-K$5=1, $B85-K$5&lt;0),"",ROUND(($B85-K$5)*'점수 계산기'!$C$21+K$5*'점수 계산기'!$C$22+'점수 계산기'!$C$24,0))</f>
        <v>61</v>
      </c>
      <c r="L85" s="207">
        <f>IF(OR($B85-L$5&gt;76, $B85-L$5=75, $B85-L$5=1, $B85-L$5&lt;0),"",ROUND(($B85-L$5)*'점수 계산기'!$C$21+L$5*'점수 계산기'!$C$22+'점수 계산기'!$C$24,0))</f>
        <v>61</v>
      </c>
      <c r="M85" s="207">
        <f>IF(OR($B85-M$5&gt;76, $B85-M$5=75, $B85-M$5=1, $B85-M$5&lt;0),"",ROUND(($B85-M$5)*'점수 계산기'!$C$21+M$5*'점수 계산기'!$C$22+'점수 계산기'!$C$24,0))</f>
        <v>61</v>
      </c>
      <c r="N85" s="207">
        <f>IF(OR($B85-N$5&gt;76, $B85-N$5=75, $B85-N$5=1, $B85-N$5&lt;0),"",ROUND(($B85-N$5)*'점수 계산기'!$C$21+N$5*'점수 계산기'!$C$22+'점수 계산기'!$C$24,0))</f>
        <v>61</v>
      </c>
      <c r="O85" s="207">
        <f>IF(OR($B85-O$5&gt;76, $B85-O$5=75, $B85-O$5=1, $B85-O$5&lt;0),"",ROUND(($B85-O$5)*'점수 계산기'!$C$21+O$5*'점수 계산기'!$C$22+'점수 계산기'!$C$24,0))</f>
        <v>61</v>
      </c>
      <c r="P85" s="207">
        <f>IF(OR($B85-P$5&gt;76, $B85-P$5=75, $B85-P$5=1, $B85-P$5&lt;0),"",ROUND(($B85-P$5)*'점수 계산기'!$C$21+P$5*'점수 계산기'!$C$22+'점수 계산기'!$C$24,0))</f>
        <v>62</v>
      </c>
      <c r="Q85" s="207">
        <f>IF(OR($B85-Q$5&gt;76, $B85-Q$5=75, $B85-Q$5=1, $B85-Q$5&lt;0),"",ROUND(($B85-Q$5)*'점수 계산기'!$C$21+Q$5*'점수 계산기'!$C$22+'점수 계산기'!$C$24,0))</f>
        <v>62</v>
      </c>
      <c r="R85" s="207">
        <f>IF(OR($B85-R$5&gt;76, $B85-R$5=75, $B85-R$5=1, $B85-R$5&lt;0),"",ROUND(($B85-R$5)*'점수 계산기'!$C$21+R$5*'점수 계산기'!$C$22+'점수 계산기'!$C$24,0))</f>
        <v>62</v>
      </c>
      <c r="S85" s="207">
        <f>IF(OR($B85-S$5&gt;76, $B85-S$5=75, $B85-S$5=1, $B85-S$5&lt;0),"",ROUND(($B85-S$5)*'점수 계산기'!$C$21+S$5*'점수 계산기'!$C$22+'점수 계산기'!$C$24,0))</f>
        <v>62</v>
      </c>
      <c r="T85" s="207">
        <f>IF(OR($B85-T$5&gt;76, $B85-T$5=75, $B85-T$5=1, $B85-T$5&lt;0),"",ROUND(($B85-T$5)*'점수 계산기'!$C$21+T$5*'점수 계산기'!$C$22+'점수 계산기'!$C$24,0))</f>
        <v>62</v>
      </c>
      <c r="U85" s="207">
        <f>IF(OR($B85-U$5&gt;76, $B85-U$5=75, $B85-U$5=1, $B85-U$5&lt;0),"",ROUND(($B85-U$5)*'점수 계산기'!$C$21+U$5*'점수 계산기'!$C$22+'점수 계산기'!$C$24,0))</f>
        <v>62</v>
      </c>
      <c r="V85" s="207">
        <f>IF(OR($B85-V$5&gt;76, $B85-V$5=75, $B85-V$5=1, $B85-V$5&lt;0),"",ROUND(($B85-V$5)*'점수 계산기'!$C$21+V$5*'점수 계산기'!$C$22+'점수 계산기'!$C$24,0))</f>
        <v>63</v>
      </c>
      <c r="W85" s="207">
        <f>IF(OR($B85-W$5&gt;76, $B85-W$5=75, $B85-W$5=1, $B85-W$5&lt;0),"",ROUND(($B85-W$5)*'점수 계산기'!$C$21+W$5*'점수 계산기'!$C$22+'점수 계산기'!$C$24,0))</f>
        <v>63</v>
      </c>
      <c r="X85" s="207">
        <f>IF(OR($B85-X$5&gt;76, $B85-X$5=75, $B85-X$5=1, $B85-X$5&lt;0),"",ROUND(($B85-X$5)*'점수 계산기'!$C$21+X$5*'점수 계산기'!$C$22+'점수 계산기'!$C$24,0))</f>
        <v>63</v>
      </c>
      <c r="Y85" s="208">
        <f>IF(OR($B85-Y$5&gt;76, $B85-Y$5=75, $B85-Y$5=1, $B85-Y$5&lt;0),"",ROUND(($B85-Y$5)*'점수 계산기'!$C$21+Y$5*'점수 계산기'!$C$22+'점수 계산기'!$C$24,0))</f>
        <v>63</v>
      </c>
      <c r="Z85" s="140"/>
      <c r="AA85" s="195">
        <v>22</v>
      </c>
      <c r="AB85" s="195">
        <f t="shared" si="2"/>
        <v>60</v>
      </c>
      <c r="AC85" s="195" cm="1">
        <f t="array" ref="AC85">INDEX($AD$6:$AD$106, AA85, 1)</f>
        <v>116</v>
      </c>
      <c r="AD85" s="195">
        <f t="shared" si="3"/>
        <v>63</v>
      </c>
      <c r="AE85" s="195">
        <v>21</v>
      </c>
      <c r="AF85" s="195">
        <v>79</v>
      </c>
    </row>
    <row r="86" spans="1:32" s="161" customFormat="1" ht="21" customHeight="1">
      <c r="A86" s="153"/>
      <c r="B86" s="213">
        <v>20</v>
      </c>
      <c r="C86" s="193" t="str">
        <f>IF(OR($B86-C$5&gt;76, $B86-C$5=75, $B86-C$5=1, $B86-C$5&lt;0),"",ROUND(($B86-C$5)*'점수 계산기'!$C$21+C$5*'점수 계산기'!$C$22+'점수 계산기'!$C$24,0))</f>
        <v/>
      </c>
      <c r="D86" s="193" t="str">
        <f>IF(OR($B86-D$5&gt;76, $B86-D$5=75, $B86-D$5=1, $B86-D$5&lt;0),"",ROUND(($B86-D$5)*'점수 계산기'!$C$21+D$5*'점수 계산기'!$C$22+'점수 계산기'!$C$24,0))</f>
        <v/>
      </c>
      <c r="E86" s="193" t="str">
        <f>IF(OR($B86-E$5&gt;76, $B86-E$5=75, $B86-E$5=1, $B86-E$5&lt;0),"",ROUND(($B86-E$5)*'점수 계산기'!$C$21+E$5*'점수 계산기'!$C$22+'점수 계산기'!$C$24,0))</f>
        <v/>
      </c>
      <c r="F86" s="193">
        <f>IF(OR($B86-F$5&gt;76, $B86-F$5=75, $B86-F$5=1, $B86-F$5&lt;0),"",ROUND(($B86-F$5)*'점수 계산기'!$C$21+F$5*'점수 계산기'!$C$22+'점수 계산기'!$C$24,0))</f>
        <v>59</v>
      </c>
      <c r="G86" s="193" t="str">
        <f>IF(OR($B86-G$5&gt;76, $B86-G$5=75, $B86-G$5=1, $B86-G$5&lt;0),"",ROUND(($B86-G$5)*'점수 계산기'!$C$21+G$5*'점수 계산기'!$C$22+'점수 계산기'!$C$24,0))</f>
        <v/>
      </c>
      <c r="H86" s="193">
        <f>IF(OR($B86-H$5&gt;76, $B86-H$5=75, $B86-H$5=1, $B86-H$5&lt;0),"",ROUND(($B86-H$5)*'점수 계산기'!$C$21+H$5*'점수 계산기'!$C$22+'점수 계산기'!$C$24,0))</f>
        <v>59</v>
      </c>
      <c r="I86" s="193">
        <f>IF(OR($B86-I$5&gt;76, $B86-I$5=75, $B86-I$5=1, $B86-I$5&lt;0),"",ROUND(($B86-I$5)*'점수 계산기'!$C$21+I$5*'점수 계산기'!$C$22+'점수 계산기'!$C$24,0))</f>
        <v>60</v>
      </c>
      <c r="J86" s="193">
        <f>IF(OR($B86-J$5&gt;76, $B86-J$5=75, $B86-J$5=1, $B86-J$5&lt;0),"",ROUND(($B86-J$5)*'점수 계산기'!$C$21+J$5*'점수 계산기'!$C$22+'점수 계산기'!$C$24,0))</f>
        <v>60</v>
      </c>
      <c r="K86" s="193">
        <f>IF(OR($B86-K$5&gt;76, $B86-K$5=75, $B86-K$5=1, $B86-K$5&lt;0),"",ROUND(($B86-K$5)*'점수 계산기'!$C$21+K$5*'점수 계산기'!$C$22+'점수 계산기'!$C$24,0))</f>
        <v>60</v>
      </c>
      <c r="L86" s="193">
        <f>IF(OR($B86-L$5&gt;76, $B86-L$5=75, $B86-L$5=1, $B86-L$5&lt;0),"",ROUND(($B86-L$5)*'점수 계산기'!$C$21+L$5*'점수 계산기'!$C$22+'점수 계산기'!$C$24,0))</f>
        <v>60</v>
      </c>
      <c r="M86" s="193">
        <f>IF(OR($B86-M$5&gt;76, $B86-M$5=75, $B86-M$5=1, $B86-M$5&lt;0),"",ROUND(($B86-M$5)*'점수 계산기'!$C$21+M$5*'점수 계산기'!$C$22+'점수 계산기'!$C$24,0))</f>
        <v>60</v>
      </c>
      <c r="N86" s="193">
        <f>IF(OR($B86-N$5&gt;76, $B86-N$5=75, $B86-N$5=1, $B86-N$5&lt;0),"",ROUND(($B86-N$5)*'점수 계산기'!$C$21+N$5*'점수 계산기'!$C$22+'점수 계산기'!$C$24,0))</f>
        <v>60</v>
      </c>
      <c r="O86" s="193">
        <f>IF(OR($B86-O$5&gt;76, $B86-O$5=75, $B86-O$5=1, $B86-O$5&lt;0),"",ROUND(($B86-O$5)*'점수 계산기'!$C$21+O$5*'점수 계산기'!$C$22+'점수 계산기'!$C$24,0))</f>
        <v>61</v>
      </c>
      <c r="P86" s="193">
        <f>IF(OR($B86-P$5&gt;76, $B86-P$5=75, $B86-P$5=1, $B86-P$5&lt;0),"",ROUND(($B86-P$5)*'점수 계산기'!$C$21+P$5*'점수 계산기'!$C$22+'점수 계산기'!$C$24,0))</f>
        <v>61</v>
      </c>
      <c r="Q86" s="193">
        <f>IF(OR($B86-Q$5&gt;76, $B86-Q$5=75, $B86-Q$5=1, $B86-Q$5&lt;0),"",ROUND(($B86-Q$5)*'점수 계산기'!$C$21+Q$5*'점수 계산기'!$C$22+'점수 계산기'!$C$24,0))</f>
        <v>61</v>
      </c>
      <c r="R86" s="193">
        <f>IF(OR($B86-R$5&gt;76, $B86-R$5=75, $B86-R$5=1, $B86-R$5&lt;0),"",ROUND(($B86-R$5)*'점수 계산기'!$C$21+R$5*'점수 계산기'!$C$22+'점수 계산기'!$C$24,0))</f>
        <v>61</v>
      </c>
      <c r="S86" s="193">
        <f>IF(OR($B86-S$5&gt;76, $B86-S$5=75, $B86-S$5=1, $B86-S$5&lt;0),"",ROUND(($B86-S$5)*'점수 계산기'!$C$21+S$5*'점수 계산기'!$C$22+'점수 계산기'!$C$24,0))</f>
        <v>61</v>
      </c>
      <c r="T86" s="193">
        <f>IF(OR($B86-T$5&gt;76, $B86-T$5=75, $B86-T$5=1, $B86-T$5&lt;0),"",ROUND(($B86-T$5)*'점수 계산기'!$C$21+T$5*'점수 계산기'!$C$22+'점수 계산기'!$C$24,0))</f>
        <v>61</v>
      </c>
      <c r="U86" s="193">
        <f>IF(OR($B86-U$5&gt;76, $B86-U$5=75, $B86-U$5=1, $B86-U$5&lt;0),"",ROUND(($B86-U$5)*'점수 계산기'!$C$21+U$5*'점수 계산기'!$C$22+'점수 계산기'!$C$24,0))</f>
        <v>61</v>
      </c>
      <c r="V86" s="193">
        <f>IF(OR($B86-V$5&gt;76, $B86-V$5=75, $B86-V$5=1, $B86-V$5&lt;0),"",ROUND(($B86-V$5)*'점수 계산기'!$C$21+V$5*'점수 계산기'!$C$22+'점수 계산기'!$C$24,0))</f>
        <v>62</v>
      </c>
      <c r="W86" s="193">
        <f>IF(OR($B86-W$5&gt;76, $B86-W$5=75, $B86-W$5=1, $B86-W$5&lt;0),"",ROUND(($B86-W$5)*'점수 계산기'!$C$21+W$5*'점수 계산기'!$C$22+'점수 계산기'!$C$24,0))</f>
        <v>62</v>
      </c>
      <c r="X86" s="193">
        <f>IF(OR($B86-X$5&gt;76, $B86-X$5=75, $B86-X$5=1, $B86-X$5&lt;0),"",ROUND(($B86-X$5)*'점수 계산기'!$C$21+X$5*'점수 계산기'!$C$22+'점수 계산기'!$C$24,0))</f>
        <v>62</v>
      </c>
      <c r="Y86" s="194">
        <f>IF(OR($B86-Y$5&gt;76, $B86-Y$5=75, $B86-Y$5=1, $B86-Y$5&lt;0),"",ROUND(($B86-Y$5)*'점수 계산기'!$C$21+Y$5*'점수 계산기'!$C$22+'점수 계산기'!$C$24,0))</f>
        <v>62</v>
      </c>
      <c r="Z86" s="140"/>
      <c r="AA86" s="195">
        <v>21</v>
      </c>
      <c r="AB86" s="195">
        <f t="shared" si="2"/>
        <v>59</v>
      </c>
      <c r="AC86" s="195" cm="1">
        <f t="array" ref="AC86">INDEX($AD$6:$AD$106, AA86, 1)</f>
        <v>117</v>
      </c>
      <c r="AD86" s="195">
        <f t="shared" si="3"/>
        <v>62</v>
      </c>
      <c r="AE86" s="195">
        <v>20</v>
      </c>
      <c r="AF86" s="195">
        <v>80</v>
      </c>
    </row>
    <row r="87" spans="1:32" s="161" customFormat="1" ht="21" customHeight="1">
      <c r="A87" s="153"/>
      <c r="B87" s="213">
        <v>19</v>
      </c>
      <c r="C87" s="193" t="str">
        <f>IF(OR($B87-C$5&gt;76, $B87-C$5=75, $B87-C$5=1, $B87-C$5&lt;0),"",ROUND(($B87-C$5)*'점수 계산기'!$C$21+C$5*'점수 계산기'!$C$22+'점수 계산기'!$C$24,0))</f>
        <v/>
      </c>
      <c r="D87" s="193" t="str">
        <f>IF(OR($B87-D$5&gt;76, $B87-D$5=75, $B87-D$5=1, $B87-D$5&lt;0),"",ROUND(($B87-D$5)*'점수 계산기'!$C$21+D$5*'점수 계산기'!$C$22+'점수 계산기'!$C$24,0))</f>
        <v/>
      </c>
      <c r="E87" s="193" t="str">
        <f>IF(OR($B87-E$5&gt;76, $B87-E$5=75, $B87-E$5=1, $B87-E$5&lt;0),"",ROUND(($B87-E$5)*'점수 계산기'!$C$21+E$5*'점수 계산기'!$C$22+'점수 계산기'!$C$24,0))</f>
        <v/>
      </c>
      <c r="F87" s="193" t="str">
        <f>IF(OR($B87-F$5&gt;76, $B87-F$5=75, $B87-F$5=1, $B87-F$5&lt;0),"",ROUND(($B87-F$5)*'점수 계산기'!$C$21+F$5*'점수 계산기'!$C$22+'점수 계산기'!$C$24,0))</f>
        <v/>
      </c>
      <c r="G87" s="193">
        <f>IF(OR($B87-G$5&gt;76, $B87-G$5=75, $B87-G$5=1, $B87-G$5&lt;0),"",ROUND(($B87-G$5)*'점수 계산기'!$C$21+G$5*'점수 계산기'!$C$22+'점수 계산기'!$C$24,0))</f>
        <v>58</v>
      </c>
      <c r="H87" s="193" t="str">
        <f>IF(OR($B87-H$5&gt;76, $B87-H$5=75, $B87-H$5=1, $B87-H$5&lt;0),"",ROUND(($B87-H$5)*'점수 계산기'!$C$21+H$5*'점수 계산기'!$C$22+'점수 계산기'!$C$24,0))</f>
        <v/>
      </c>
      <c r="I87" s="193">
        <f>IF(OR($B87-I$5&gt;76, $B87-I$5=75, $B87-I$5=1, $B87-I$5&lt;0),"",ROUND(($B87-I$5)*'점수 계산기'!$C$21+I$5*'점수 계산기'!$C$22+'점수 계산기'!$C$24,0))</f>
        <v>59</v>
      </c>
      <c r="J87" s="193">
        <f>IF(OR($B87-J$5&gt;76, $B87-J$5=75, $B87-J$5=1, $B87-J$5&lt;0),"",ROUND(($B87-J$5)*'점수 계산기'!$C$21+J$5*'점수 계산기'!$C$22+'점수 계산기'!$C$24,0))</f>
        <v>59</v>
      </c>
      <c r="K87" s="193">
        <f>IF(OR($B87-K$5&gt;76, $B87-K$5=75, $B87-K$5=1, $B87-K$5&lt;0),"",ROUND(($B87-K$5)*'점수 계산기'!$C$21+K$5*'점수 계산기'!$C$22+'점수 계산기'!$C$24,0))</f>
        <v>59</v>
      </c>
      <c r="L87" s="193">
        <f>IF(OR($B87-L$5&gt;76, $B87-L$5=75, $B87-L$5=1, $B87-L$5&lt;0),"",ROUND(($B87-L$5)*'점수 계산기'!$C$21+L$5*'점수 계산기'!$C$22+'점수 계산기'!$C$24,0))</f>
        <v>59</v>
      </c>
      <c r="M87" s="193">
        <f>IF(OR($B87-M$5&gt;76, $B87-M$5=75, $B87-M$5=1, $B87-M$5&lt;0),"",ROUND(($B87-M$5)*'점수 계산기'!$C$21+M$5*'점수 계산기'!$C$22+'점수 계산기'!$C$24,0))</f>
        <v>59</v>
      </c>
      <c r="N87" s="193">
        <f>IF(OR($B87-N$5&gt;76, $B87-N$5=75, $B87-N$5=1, $B87-N$5&lt;0),"",ROUND(($B87-N$5)*'점수 계산기'!$C$21+N$5*'점수 계산기'!$C$22+'점수 계산기'!$C$24,0))</f>
        <v>59</v>
      </c>
      <c r="O87" s="193">
        <f>IF(OR($B87-O$5&gt;76, $B87-O$5=75, $B87-O$5=1, $B87-O$5&lt;0),"",ROUND(($B87-O$5)*'점수 계산기'!$C$21+O$5*'점수 계산기'!$C$22+'점수 계산기'!$C$24,0))</f>
        <v>60</v>
      </c>
      <c r="P87" s="193">
        <f>IF(OR($B87-P$5&gt;76, $B87-P$5=75, $B87-P$5=1, $B87-P$5&lt;0),"",ROUND(($B87-P$5)*'점수 계산기'!$C$21+P$5*'점수 계산기'!$C$22+'점수 계산기'!$C$24,0))</f>
        <v>60</v>
      </c>
      <c r="Q87" s="193">
        <f>IF(OR($B87-Q$5&gt;76, $B87-Q$5=75, $B87-Q$5=1, $B87-Q$5&lt;0),"",ROUND(($B87-Q$5)*'점수 계산기'!$C$21+Q$5*'점수 계산기'!$C$22+'점수 계산기'!$C$24,0))</f>
        <v>60</v>
      </c>
      <c r="R87" s="193">
        <f>IF(OR($B87-R$5&gt;76, $B87-R$5=75, $B87-R$5=1, $B87-R$5&lt;0),"",ROUND(($B87-R$5)*'점수 계산기'!$C$21+R$5*'점수 계산기'!$C$22+'점수 계산기'!$C$24,0))</f>
        <v>60</v>
      </c>
      <c r="S87" s="193">
        <f>IF(OR($B87-S$5&gt;76, $B87-S$5=75, $B87-S$5=1, $B87-S$5&lt;0),"",ROUND(($B87-S$5)*'점수 계산기'!$C$21+S$5*'점수 계산기'!$C$22+'점수 계산기'!$C$24,0))</f>
        <v>60</v>
      </c>
      <c r="T87" s="193">
        <f>IF(OR($B87-T$5&gt;76, $B87-T$5=75, $B87-T$5=1, $B87-T$5&lt;0),"",ROUND(($B87-T$5)*'점수 계산기'!$C$21+T$5*'점수 계산기'!$C$22+'점수 계산기'!$C$24,0))</f>
        <v>60</v>
      </c>
      <c r="U87" s="193">
        <f>IF(OR($B87-U$5&gt;76, $B87-U$5=75, $B87-U$5=1, $B87-U$5&lt;0),"",ROUND(($B87-U$5)*'점수 계산기'!$C$21+U$5*'점수 계산기'!$C$22+'점수 계산기'!$C$24,0))</f>
        <v>61</v>
      </c>
      <c r="V87" s="193">
        <f>IF(OR($B87-V$5&gt;76, $B87-V$5=75, $B87-V$5=1, $B87-V$5&lt;0),"",ROUND(($B87-V$5)*'점수 계산기'!$C$21+V$5*'점수 계산기'!$C$22+'점수 계산기'!$C$24,0))</f>
        <v>61</v>
      </c>
      <c r="W87" s="193">
        <f>IF(OR($B87-W$5&gt;76, $B87-W$5=75, $B87-W$5=1, $B87-W$5&lt;0),"",ROUND(($B87-W$5)*'점수 계산기'!$C$21+W$5*'점수 계산기'!$C$22+'점수 계산기'!$C$24,0))</f>
        <v>61</v>
      </c>
      <c r="X87" s="193">
        <f>IF(OR($B87-X$5&gt;76, $B87-X$5=75, $B87-X$5=1, $B87-X$5&lt;0),"",ROUND(($B87-X$5)*'점수 계산기'!$C$21+X$5*'점수 계산기'!$C$22+'점수 계산기'!$C$24,0))</f>
        <v>61</v>
      </c>
      <c r="Y87" s="194">
        <f>IF(OR($B87-Y$5&gt;76, $B87-Y$5=75, $B87-Y$5=1, $B87-Y$5&lt;0),"",ROUND(($B87-Y$5)*'점수 계산기'!$C$21+Y$5*'점수 계산기'!$C$22+'점수 계산기'!$C$24,0))</f>
        <v>61</v>
      </c>
      <c r="Z87" s="140"/>
      <c r="AA87" s="195">
        <v>20</v>
      </c>
      <c r="AB87" s="195">
        <f t="shared" si="2"/>
        <v>58</v>
      </c>
      <c r="AC87" s="195" cm="1">
        <f t="array" ref="AC87">INDEX($AD$6:$AD$106, AA87, 1)</f>
        <v>117</v>
      </c>
      <c r="AD87" s="195">
        <f t="shared" si="3"/>
        <v>61</v>
      </c>
      <c r="AE87" s="195">
        <v>19</v>
      </c>
      <c r="AF87" s="195">
        <v>81</v>
      </c>
    </row>
    <row r="88" spans="1:32" s="161" customFormat="1" ht="21" customHeight="1">
      <c r="A88" s="153"/>
      <c r="B88" s="213">
        <v>18</v>
      </c>
      <c r="C88" s="193" t="str">
        <f>IF(OR($B88-C$5&gt;76, $B88-C$5=75, $B88-C$5=1, $B88-C$5&lt;0),"",ROUND(($B88-C$5)*'점수 계산기'!$C$21+C$5*'점수 계산기'!$C$22+'점수 계산기'!$C$24,0))</f>
        <v/>
      </c>
      <c r="D88" s="193" t="str">
        <f>IF(OR($B88-D$5&gt;76, $B88-D$5=75, $B88-D$5=1, $B88-D$5&lt;0),"",ROUND(($B88-D$5)*'점수 계산기'!$C$21+D$5*'점수 계산기'!$C$22+'점수 계산기'!$C$24,0))</f>
        <v/>
      </c>
      <c r="E88" s="193" t="str">
        <f>IF(OR($B88-E$5&gt;76, $B88-E$5=75, $B88-E$5=1, $B88-E$5&lt;0),"",ROUND(($B88-E$5)*'점수 계산기'!$C$21+E$5*'점수 계산기'!$C$22+'점수 계산기'!$C$24,0))</f>
        <v/>
      </c>
      <c r="F88" s="193" t="str">
        <f>IF(OR($B88-F$5&gt;76, $B88-F$5=75, $B88-F$5=1, $B88-F$5&lt;0),"",ROUND(($B88-F$5)*'점수 계산기'!$C$21+F$5*'점수 계산기'!$C$22+'점수 계산기'!$C$24,0))</f>
        <v/>
      </c>
      <c r="G88" s="193" t="str">
        <f>IF(OR($B88-G$5&gt;76, $B88-G$5=75, $B88-G$5=1, $B88-G$5&lt;0),"",ROUND(($B88-G$5)*'점수 계산기'!$C$21+G$5*'점수 계산기'!$C$22+'점수 계산기'!$C$24,0))</f>
        <v/>
      </c>
      <c r="H88" s="193">
        <f>IF(OR($B88-H$5&gt;76, $B88-H$5=75, $B88-H$5=1, $B88-H$5&lt;0),"",ROUND(($B88-H$5)*'점수 계산기'!$C$21+H$5*'점수 계산기'!$C$22+'점수 계산기'!$C$24,0))</f>
        <v>58</v>
      </c>
      <c r="I88" s="193" t="str">
        <f>IF(OR($B88-I$5&gt;76, $B88-I$5=75, $B88-I$5=1, $B88-I$5&lt;0),"",ROUND(($B88-I$5)*'점수 계산기'!$C$21+I$5*'점수 계산기'!$C$22+'점수 계산기'!$C$24,0))</f>
        <v/>
      </c>
      <c r="J88" s="193">
        <f>IF(OR($B88-J$5&gt;76, $B88-J$5=75, $B88-J$5=1, $B88-J$5&lt;0),"",ROUND(($B88-J$5)*'점수 계산기'!$C$21+J$5*'점수 계산기'!$C$22+'점수 계산기'!$C$24,0))</f>
        <v>58</v>
      </c>
      <c r="K88" s="193">
        <f>IF(OR($B88-K$5&gt;76, $B88-K$5=75, $B88-K$5=1, $B88-K$5&lt;0),"",ROUND(($B88-K$5)*'점수 계산기'!$C$21+K$5*'점수 계산기'!$C$22+'점수 계산기'!$C$24,0))</f>
        <v>58</v>
      </c>
      <c r="L88" s="193">
        <f>IF(OR($B88-L$5&gt;76, $B88-L$5=75, $B88-L$5=1, $B88-L$5&lt;0),"",ROUND(($B88-L$5)*'점수 계산기'!$C$21+L$5*'점수 계산기'!$C$22+'점수 계산기'!$C$24,0))</f>
        <v>58</v>
      </c>
      <c r="M88" s="193">
        <f>IF(OR($B88-M$5&gt;76, $B88-M$5=75, $B88-M$5=1, $B88-M$5&lt;0),"",ROUND(($B88-M$5)*'점수 계산기'!$C$21+M$5*'점수 계산기'!$C$22+'점수 계산기'!$C$24,0))</f>
        <v>58</v>
      </c>
      <c r="N88" s="193">
        <f>IF(OR($B88-N$5&gt;76, $B88-N$5=75, $B88-N$5=1, $B88-N$5&lt;0),"",ROUND(($B88-N$5)*'점수 계산기'!$C$21+N$5*'점수 계산기'!$C$22+'점수 계산기'!$C$24,0))</f>
        <v>59</v>
      </c>
      <c r="O88" s="193">
        <f>IF(OR($B88-O$5&gt;76, $B88-O$5=75, $B88-O$5=1, $B88-O$5&lt;0),"",ROUND(($B88-O$5)*'점수 계산기'!$C$21+O$5*'점수 계산기'!$C$22+'점수 계산기'!$C$24,0))</f>
        <v>59</v>
      </c>
      <c r="P88" s="193">
        <f>IF(OR($B88-P$5&gt;76, $B88-P$5=75, $B88-P$5=1, $B88-P$5&lt;0),"",ROUND(($B88-P$5)*'점수 계산기'!$C$21+P$5*'점수 계산기'!$C$22+'점수 계산기'!$C$24,0))</f>
        <v>59</v>
      </c>
      <c r="Q88" s="193">
        <f>IF(OR($B88-Q$5&gt;76, $B88-Q$5=75, $B88-Q$5=1, $B88-Q$5&lt;0),"",ROUND(($B88-Q$5)*'점수 계산기'!$C$21+Q$5*'점수 계산기'!$C$22+'점수 계산기'!$C$24,0))</f>
        <v>59</v>
      </c>
      <c r="R88" s="193">
        <f>IF(OR($B88-R$5&gt;76, $B88-R$5=75, $B88-R$5=1, $B88-R$5&lt;0),"",ROUND(($B88-R$5)*'점수 계산기'!$C$21+R$5*'점수 계산기'!$C$22+'점수 계산기'!$C$24,0))</f>
        <v>59</v>
      </c>
      <c r="S88" s="193">
        <f>IF(OR($B88-S$5&gt;76, $B88-S$5=75, $B88-S$5=1, $B88-S$5&lt;0),"",ROUND(($B88-S$5)*'점수 계산기'!$C$21+S$5*'점수 계산기'!$C$22+'점수 계산기'!$C$24,0))</f>
        <v>59</v>
      </c>
      <c r="T88" s="193">
        <f>IF(OR($B88-T$5&gt;76, $B88-T$5=75, $B88-T$5=1, $B88-T$5&lt;0),"",ROUND(($B88-T$5)*'점수 계산기'!$C$21+T$5*'점수 계산기'!$C$22+'점수 계산기'!$C$24,0))</f>
        <v>59</v>
      </c>
      <c r="U88" s="193">
        <f>IF(OR($B88-U$5&gt;76, $B88-U$5=75, $B88-U$5=1, $B88-U$5&lt;0),"",ROUND(($B88-U$5)*'점수 계산기'!$C$21+U$5*'점수 계산기'!$C$22+'점수 계산기'!$C$24,0))</f>
        <v>60</v>
      </c>
      <c r="V88" s="193">
        <f>IF(OR($B88-V$5&gt;76, $B88-V$5=75, $B88-V$5=1, $B88-V$5&lt;0),"",ROUND(($B88-V$5)*'점수 계산기'!$C$21+V$5*'점수 계산기'!$C$22+'점수 계산기'!$C$24,0))</f>
        <v>60</v>
      </c>
      <c r="W88" s="193">
        <f>IF(OR($B88-W$5&gt;76, $B88-W$5=75, $B88-W$5=1, $B88-W$5&lt;0),"",ROUND(($B88-W$5)*'점수 계산기'!$C$21+W$5*'점수 계산기'!$C$22+'점수 계산기'!$C$24,0))</f>
        <v>60</v>
      </c>
      <c r="X88" s="193">
        <f>IF(OR($B88-X$5&gt;76, $B88-X$5=75, $B88-X$5=1, $B88-X$5&lt;0),"",ROUND(($B88-X$5)*'점수 계산기'!$C$21+X$5*'점수 계산기'!$C$22+'점수 계산기'!$C$24,0))</f>
        <v>60</v>
      </c>
      <c r="Y88" s="194">
        <f>IF(OR($B88-Y$5&gt;76, $B88-Y$5=75, $B88-Y$5=1, $B88-Y$5&lt;0),"",ROUND(($B88-Y$5)*'점수 계산기'!$C$21+Y$5*'점수 계산기'!$C$22+'점수 계산기'!$C$24,0))</f>
        <v>60</v>
      </c>
      <c r="Z88" s="140"/>
      <c r="AA88" s="195">
        <v>19</v>
      </c>
      <c r="AB88" s="195">
        <f t="shared" si="2"/>
        <v>58</v>
      </c>
      <c r="AC88" s="195" cm="1">
        <f t="array" ref="AC88">INDEX($AD$6:$AD$106, AA88, 1)</f>
        <v>118</v>
      </c>
      <c r="AD88" s="195">
        <f t="shared" si="3"/>
        <v>60</v>
      </c>
      <c r="AE88" s="195">
        <v>18</v>
      </c>
      <c r="AF88" s="195">
        <v>82</v>
      </c>
    </row>
    <row r="89" spans="1:32" s="161" customFormat="1" ht="21" customHeight="1">
      <c r="A89" s="153"/>
      <c r="B89" s="213">
        <v>17</v>
      </c>
      <c r="C89" s="193" t="str">
        <f>IF(OR($B89-C$5&gt;76, $B89-C$5=75, $B89-C$5=1, $B89-C$5&lt;0),"",ROUND(($B89-C$5)*'점수 계산기'!$C$21+C$5*'점수 계산기'!$C$22+'점수 계산기'!$C$24,0))</f>
        <v/>
      </c>
      <c r="D89" s="193" t="str">
        <f>IF(OR($B89-D$5&gt;76, $B89-D$5=75, $B89-D$5=1, $B89-D$5&lt;0),"",ROUND(($B89-D$5)*'점수 계산기'!$C$21+D$5*'점수 계산기'!$C$22+'점수 계산기'!$C$24,0))</f>
        <v/>
      </c>
      <c r="E89" s="193" t="str">
        <f>IF(OR($B89-E$5&gt;76, $B89-E$5=75, $B89-E$5=1, $B89-E$5&lt;0),"",ROUND(($B89-E$5)*'점수 계산기'!$C$21+E$5*'점수 계산기'!$C$22+'점수 계산기'!$C$24,0))</f>
        <v/>
      </c>
      <c r="F89" s="193" t="str">
        <f>IF(OR($B89-F$5&gt;76, $B89-F$5=75, $B89-F$5=1, $B89-F$5&lt;0),"",ROUND(($B89-F$5)*'점수 계산기'!$C$21+F$5*'점수 계산기'!$C$22+'점수 계산기'!$C$24,0))</f>
        <v/>
      </c>
      <c r="G89" s="193" t="str">
        <f>IF(OR($B89-G$5&gt;76, $B89-G$5=75, $B89-G$5=1, $B89-G$5&lt;0),"",ROUND(($B89-G$5)*'점수 계산기'!$C$21+G$5*'점수 계산기'!$C$22+'점수 계산기'!$C$24,0))</f>
        <v/>
      </c>
      <c r="H89" s="193" t="str">
        <f>IF(OR($B89-H$5&gt;76, $B89-H$5=75, $B89-H$5=1, $B89-H$5&lt;0),"",ROUND(($B89-H$5)*'점수 계산기'!$C$21+H$5*'점수 계산기'!$C$22+'점수 계산기'!$C$24,0))</f>
        <v/>
      </c>
      <c r="I89" s="193">
        <f>IF(OR($B89-I$5&gt;76, $B89-I$5=75, $B89-I$5=1, $B89-I$5&lt;0),"",ROUND(($B89-I$5)*'점수 계산기'!$C$21+I$5*'점수 계산기'!$C$22+'점수 계산기'!$C$24,0))</f>
        <v>57</v>
      </c>
      <c r="J89" s="193" t="str">
        <f>IF(OR($B89-J$5&gt;76, $B89-J$5=75, $B89-J$5=1, $B89-J$5&lt;0),"",ROUND(($B89-J$5)*'점수 계산기'!$C$21+J$5*'점수 계산기'!$C$22+'점수 계산기'!$C$24,0))</f>
        <v/>
      </c>
      <c r="K89" s="193">
        <f>IF(OR($B89-K$5&gt;76, $B89-K$5=75, $B89-K$5=1, $B89-K$5&lt;0),"",ROUND(($B89-K$5)*'점수 계산기'!$C$21+K$5*'점수 계산기'!$C$22+'점수 계산기'!$C$24,0))</f>
        <v>57</v>
      </c>
      <c r="L89" s="193">
        <f>IF(OR($B89-L$5&gt;76, $B89-L$5=75, $B89-L$5=1, $B89-L$5&lt;0),"",ROUND(($B89-L$5)*'점수 계산기'!$C$21+L$5*'점수 계산기'!$C$22+'점수 계산기'!$C$24,0))</f>
        <v>57</v>
      </c>
      <c r="M89" s="193">
        <f>IF(OR($B89-M$5&gt;76, $B89-M$5=75, $B89-M$5=1, $B89-M$5&lt;0),"",ROUND(($B89-M$5)*'점수 계산기'!$C$21+M$5*'점수 계산기'!$C$22+'점수 계산기'!$C$24,0))</f>
        <v>57</v>
      </c>
      <c r="N89" s="193">
        <f>IF(OR($B89-N$5&gt;76, $B89-N$5=75, $B89-N$5=1, $B89-N$5&lt;0),"",ROUND(($B89-N$5)*'점수 계산기'!$C$21+N$5*'점수 계산기'!$C$22+'점수 계산기'!$C$24,0))</f>
        <v>58</v>
      </c>
      <c r="O89" s="193">
        <f>IF(OR($B89-O$5&gt;76, $B89-O$5=75, $B89-O$5=1, $B89-O$5&lt;0),"",ROUND(($B89-O$5)*'점수 계산기'!$C$21+O$5*'점수 계산기'!$C$22+'점수 계산기'!$C$24,0))</f>
        <v>58</v>
      </c>
      <c r="P89" s="193">
        <f>IF(OR($B89-P$5&gt;76, $B89-P$5=75, $B89-P$5=1, $B89-P$5&lt;0),"",ROUND(($B89-P$5)*'점수 계산기'!$C$21+P$5*'점수 계산기'!$C$22+'점수 계산기'!$C$24,0))</f>
        <v>58</v>
      </c>
      <c r="Q89" s="193">
        <f>IF(OR($B89-Q$5&gt;76, $B89-Q$5=75, $B89-Q$5=1, $B89-Q$5&lt;0),"",ROUND(($B89-Q$5)*'점수 계산기'!$C$21+Q$5*'점수 계산기'!$C$22+'점수 계산기'!$C$24,0))</f>
        <v>58</v>
      </c>
      <c r="R89" s="193">
        <f>IF(OR($B89-R$5&gt;76, $B89-R$5=75, $B89-R$5=1, $B89-R$5&lt;0),"",ROUND(($B89-R$5)*'점수 계산기'!$C$21+R$5*'점수 계산기'!$C$22+'점수 계산기'!$C$24,0))</f>
        <v>58</v>
      </c>
      <c r="S89" s="193">
        <f>IF(OR($B89-S$5&gt;76, $B89-S$5=75, $B89-S$5=1, $B89-S$5&lt;0),"",ROUND(($B89-S$5)*'점수 계산기'!$C$21+S$5*'점수 계산기'!$C$22+'점수 계산기'!$C$24,0))</f>
        <v>58</v>
      </c>
      <c r="T89" s="193">
        <f>IF(OR($B89-T$5&gt;76, $B89-T$5=75, $B89-T$5=1, $B89-T$5&lt;0),"",ROUND(($B89-T$5)*'점수 계산기'!$C$21+T$5*'점수 계산기'!$C$22+'점수 계산기'!$C$24,0))</f>
        <v>59</v>
      </c>
      <c r="U89" s="193">
        <f>IF(OR($B89-U$5&gt;76, $B89-U$5=75, $B89-U$5=1, $B89-U$5&lt;0),"",ROUND(($B89-U$5)*'점수 계산기'!$C$21+U$5*'점수 계산기'!$C$22+'점수 계산기'!$C$24,0))</f>
        <v>59</v>
      </c>
      <c r="V89" s="493">
        <f>IF(OR($B89-V$5&gt;76, $B89-V$5=75, $B89-V$5=1, $B89-V$5&lt;0),"",ROUND(($B89-V$5)*'점수 계산기'!$C$21+V$5*'점수 계산기'!$C$22+'점수 계산기'!$C$24,0))</f>
        <v>59</v>
      </c>
      <c r="W89" s="193">
        <f>IF(OR($B89-W$5&gt;76, $B89-W$5=75, $B89-W$5=1, $B89-W$5&lt;0),"",ROUND(($B89-W$5)*'점수 계산기'!$C$21+W$5*'점수 계산기'!$C$22+'점수 계산기'!$C$24,0))</f>
        <v>59</v>
      </c>
      <c r="X89" s="193">
        <f>IF(OR($B89-X$5&gt;76, $B89-X$5=75, $B89-X$5=1, $B89-X$5&lt;0),"",ROUND(($B89-X$5)*'점수 계산기'!$C$21+X$5*'점수 계산기'!$C$22+'점수 계산기'!$C$24,0))</f>
        <v>59</v>
      </c>
      <c r="Y89" s="194">
        <f>IF(OR($B89-Y$5&gt;76, $B89-Y$5=75, $B89-Y$5=1, $B89-Y$5&lt;0),"",ROUND(($B89-Y$5)*'점수 계산기'!$C$21+Y$5*'점수 계산기'!$C$22+'점수 계산기'!$C$24,0))</f>
        <v>59</v>
      </c>
      <c r="Z89" s="140"/>
      <c r="AA89" s="195">
        <v>18</v>
      </c>
      <c r="AB89" s="195">
        <f t="shared" si="2"/>
        <v>57</v>
      </c>
      <c r="AC89" s="195" cm="1">
        <f t="array" ref="AC89">INDEX($AD$6:$AD$106, AA89, 1)</f>
        <v>119</v>
      </c>
      <c r="AD89" s="195">
        <f t="shared" si="3"/>
        <v>59</v>
      </c>
      <c r="AE89" s="195">
        <v>17</v>
      </c>
      <c r="AF89" s="195">
        <v>83</v>
      </c>
    </row>
    <row r="90" spans="1:32" s="161" customFormat="1" ht="21" customHeight="1">
      <c r="A90" s="153"/>
      <c r="B90" s="214">
        <v>16</v>
      </c>
      <c r="C90" s="198" t="str">
        <f>IF(OR($B90-C$5&gt;76, $B90-C$5=75, $B90-C$5=1, $B90-C$5&lt;0),"",ROUND(($B90-C$5)*'점수 계산기'!$C$21+C$5*'점수 계산기'!$C$22+'점수 계산기'!$C$24,0))</f>
        <v/>
      </c>
      <c r="D90" s="198" t="str">
        <f>IF(OR($B90-D$5&gt;76, $B90-D$5=75, $B90-D$5=1, $B90-D$5&lt;0),"",ROUND(($B90-D$5)*'점수 계산기'!$C$21+D$5*'점수 계산기'!$C$22+'점수 계산기'!$C$24,0))</f>
        <v/>
      </c>
      <c r="E90" s="198" t="str">
        <f>IF(OR($B90-E$5&gt;76, $B90-E$5=75, $B90-E$5=1, $B90-E$5&lt;0),"",ROUND(($B90-E$5)*'점수 계산기'!$C$21+E$5*'점수 계산기'!$C$22+'점수 계산기'!$C$24,0))</f>
        <v/>
      </c>
      <c r="F90" s="198" t="str">
        <f>IF(OR($B90-F$5&gt;76, $B90-F$5=75, $B90-F$5=1, $B90-F$5&lt;0),"",ROUND(($B90-F$5)*'점수 계산기'!$C$21+F$5*'점수 계산기'!$C$22+'점수 계산기'!$C$24,0))</f>
        <v/>
      </c>
      <c r="G90" s="198" t="str">
        <f>IF(OR($B90-G$5&gt;76, $B90-G$5=75, $B90-G$5=1, $B90-G$5&lt;0),"",ROUND(($B90-G$5)*'점수 계산기'!$C$21+G$5*'점수 계산기'!$C$22+'점수 계산기'!$C$24,0))</f>
        <v/>
      </c>
      <c r="H90" s="198" t="str">
        <f>IF(OR($B90-H$5&gt;76, $B90-H$5=75, $B90-H$5=1, $B90-H$5&lt;0),"",ROUND(($B90-H$5)*'점수 계산기'!$C$21+H$5*'점수 계산기'!$C$22+'점수 계산기'!$C$24,0))</f>
        <v/>
      </c>
      <c r="I90" s="198" t="str">
        <f>IF(OR($B90-I$5&gt;76, $B90-I$5=75, $B90-I$5=1, $B90-I$5&lt;0),"",ROUND(($B90-I$5)*'점수 계산기'!$C$21+I$5*'점수 계산기'!$C$22+'점수 계산기'!$C$24,0))</f>
        <v/>
      </c>
      <c r="J90" s="198">
        <f>IF(OR($B90-J$5&gt;76, $B90-J$5=75, $B90-J$5=1, $B90-J$5&lt;0),"",ROUND(($B90-J$5)*'점수 계산기'!$C$21+J$5*'점수 계산기'!$C$22+'점수 계산기'!$C$24,0))</f>
        <v>56</v>
      </c>
      <c r="K90" s="198" t="str">
        <f>IF(OR($B90-K$5&gt;76, $B90-K$5=75, $B90-K$5=1, $B90-K$5&lt;0),"",ROUND(($B90-K$5)*'점수 계산기'!$C$21+K$5*'점수 계산기'!$C$22+'점수 계산기'!$C$24,0))</f>
        <v/>
      </c>
      <c r="L90" s="198">
        <f>IF(OR($B90-L$5&gt;76, $B90-L$5=75, $B90-L$5=1, $B90-L$5&lt;0),"",ROUND(($B90-L$5)*'점수 계산기'!$C$21+L$5*'점수 계산기'!$C$22+'점수 계산기'!$C$24,0))</f>
        <v>56</v>
      </c>
      <c r="M90" s="198">
        <f>IF(OR($B90-M$5&gt;76, $B90-M$5=75, $B90-M$5=1, $B90-M$5&lt;0),"",ROUND(($B90-M$5)*'점수 계산기'!$C$21+M$5*'점수 계산기'!$C$22+'점수 계산기'!$C$24,0))</f>
        <v>57</v>
      </c>
      <c r="N90" s="198">
        <f>IF(OR($B90-N$5&gt;76, $B90-N$5=75, $B90-N$5=1, $B90-N$5&lt;0),"",ROUND(($B90-N$5)*'점수 계산기'!$C$21+N$5*'점수 계산기'!$C$22+'점수 계산기'!$C$24,0))</f>
        <v>57</v>
      </c>
      <c r="O90" s="198">
        <f>IF(OR($B90-O$5&gt;76, $B90-O$5=75, $B90-O$5=1, $B90-O$5&lt;0),"",ROUND(($B90-O$5)*'점수 계산기'!$C$21+O$5*'점수 계산기'!$C$22+'점수 계산기'!$C$24,0))</f>
        <v>57</v>
      </c>
      <c r="P90" s="198">
        <f>IF(OR($B90-P$5&gt;76, $B90-P$5=75, $B90-P$5=1, $B90-P$5&lt;0),"",ROUND(($B90-P$5)*'점수 계산기'!$C$21+P$5*'점수 계산기'!$C$22+'점수 계산기'!$C$24,0))</f>
        <v>57</v>
      </c>
      <c r="Q90" s="198">
        <f>IF(OR($B90-Q$5&gt;76, $B90-Q$5=75, $B90-Q$5=1, $B90-Q$5&lt;0),"",ROUND(($B90-Q$5)*'점수 계산기'!$C$21+Q$5*'점수 계산기'!$C$22+'점수 계산기'!$C$24,0))</f>
        <v>57</v>
      </c>
      <c r="R90" s="198">
        <f>IF(OR($B90-R$5&gt;76, $B90-R$5=75, $B90-R$5=1, $B90-R$5&lt;0),"",ROUND(($B90-R$5)*'점수 계산기'!$C$21+R$5*'점수 계산기'!$C$22+'점수 계산기'!$C$24,0))</f>
        <v>57</v>
      </c>
      <c r="S90" s="198">
        <f>IF(OR($B90-S$5&gt;76, $B90-S$5=75, $B90-S$5=1, $B90-S$5&lt;0),"",ROUND(($B90-S$5)*'점수 계산기'!$C$21+S$5*'점수 계산기'!$C$22+'점수 계산기'!$C$24,0))</f>
        <v>57</v>
      </c>
      <c r="T90" s="198">
        <f>IF(OR($B90-T$5&gt;76, $B90-T$5=75, $B90-T$5=1, $B90-T$5&lt;0),"",ROUND(($B90-T$5)*'점수 계산기'!$C$21+T$5*'점수 계산기'!$C$22+'점수 계산기'!$C$24,0))</f>
        <v>58</v>
      </c>
      <c r="U90" s="198">
        <f>IF(OR($B90-U$5&gt;76, $B90-U$5=75, $B90-U$5=1, $B90-U$5&lt;0),"",ROUND(($B90-U$5)*'점수 계산기'!$C$21+U$5*'점수 계산기'!$C$22+'점수 계산기'!$C$24,0))</f>
        <v>58</v>
      </c>
      <c r="V90" s="198">
        <f>IF(OR($B90-V$5&gt;76, $B90-V$5=75, $B90-V$5=1, $B90-V$5&lt;0),"",ROUND(($B90-V$5)*'점수 계산기'!$C$21+V$5*'점수 계산기'!$C$22+'점수 계산기'!$C$24,0))</f>
        <v>58</v>
      </c>
      <c r="W90" s="198">
        <f>IF(OR($B90-W$5&gt;76, $B90-W$5=75, $B90-W$5=1, $B90-W$5&lt;0),"",ROUND(($B90-W$5)*'점수 계산기'!$C$21+W$5*'점수 계산기'!$C$22+'점수 계산기'!$C$24,0))</f>
        <v>58</v>
      </c>
      <c r="X90" s="198">
        <f>IF(OR($B90-X$5&gt;76, $B90-X$5=75, $B90-X$5=1, $B90-X$5&lt;0),"",ROUND(($B90-X$5)*'점수 계산기'!$C$21+X$5*'점수 계산기'!$C$22+'점수 계산기'!$C$24,0))</f>
        <v>58</v>
      </c>
      <c r="Y90" s="199">
        <f>IF(OR($B90-Y$5&gt;76, $B90-Y$5=75, $B90-Y$5=1, $B90-Y$5&lt;0),"",ROUND(($B90-Y$5)*'점수 계산기'!$C$21+Y$5*'점수 계산기'!$C$22+'점수 계산기'!$C$24,0))</f>
        <v>59</v>
      </c>
      <c r="Z90" s="140"/>
      <c r="AA90" s="195">
        <v>17</v>
      </c>
      <c r="AB90" s="195">
        <f t="shared" si="2"/>
        <v>56</v>
      </c>
      <c r="AC90" s="195" cm="1">
        <f t="array" ref="AC90">INDEX($AD$6:$AD$106, AA90, 1)</f>
        <v>120</v>
      </c>
      <c r="AD90" s="195">
        <f t="shared" si="3"/>
        <v>59</v>
      </c>
      <c r="AE90" s="195">
        <v>16</v>
      </c>
      <c r="AF90" s="195">
        <v>84</v>
      </c>
    </row>
    <row r="91" spans="1:32" s="161" customFormat="1" ht="21" customHeight="1">
      <c r="A91" s="153"/>
      <c r="B91" s="214">
        <v>15</v>
      </c>
      <c r="C91" s="198" t="str">
        <f>IF(OR($B91-C$5&gt;76, $B91-C$5=75, $B91-C$5=1, $B91-C$5&lt;0),"",ROUND(($B91-C$5)*'점수 계산기'!$C$21+C$5*'점수 계산기'!$C$22+'점수 계산기'!$C$24,0))</f>
        <v/>
      </c>
      <c r="D91" s="198" t="str">
        <f>IF(OR($B91-D$5&gt;76, $B91-D$5=75, $B91-D$5=1, $B91-D$5&lt;0),"",ROUND(($B91-D$5)*'점수 계산기'!$C$21+D$5*'점수 계산기'!$C$22+'점수 계산기'!$C$24,0))</f>
        <v/>
      </c>
      <c r="E91" s="198" t="str">
        <f>IF(OR($B91-E$5&gt;76, $B91-E$5=75, $B91-E$5=1, $B91-E$5&lt;0),"",ROUND(($B91-E$5)*'점수 계산기'!$C$21+E$5*'점수 계산기'!$C$22+'점수 계산기'!$C$24,0))</f>
        <v/>
      </c>
      <c r="F91" s="198" t="str">
        <f>IF(OR($B91-F$5&gt;76, $B91-F$5=75, $B91-F$5=1, $B91-F$5&lt;0),"",ROUND(($B91-F$5)*'점수 계산기'!$C$21+F$5*'점수 계산기'!$C$22+'점수 계산기'!$C$24,0))</f>
        <v/>
      </c>
      <c r="G91" s="198" t="str">
        <f>IF(OR($B91-G$5&gt;76, $B91-G$5=75, $B91-G$5=1, $B91-G$5&lt;0),"",ROUND(($B91-G$5)*'점수 계산기'!$C$21+G$5*'점수 계산기'!$C$22+'점수 계산기'!$C$24,0))</f>
        <v/>
      </c>
      <c r="H91" s="198" t="str">
        <f>IF(OR($B91-H$5&gt;76, $B91-H$5=75, $B91-H$5=1, $B91-H$5&lt;0),"",ROUND(($B91-H$5)*'점수 계산기'!$C$21+H$5*'점수 계산기'!$C$22+'점수 계산기'!$C$24,0))</f>
        <v/>
      </c>
      <c r="I91" s="198" t="str">
        <f>IF(OR($B91-I$5&gt;76, $B91-I$5=75, $B91-I$5=1, $B91-I$5&lt;0),"",ROUND(($B91-I$5)*'점수 계산기'!$C$21+I$5*'점수 계산기'!$C$22+'점수 계산기'!$C$24,0))</f>
        <v/>
      </c>
      <c r="J91" s="198" t="str">
        <f>IF(OR($B91-J$5&gt;76, $B91-J$5=75, $B91-J$5=1, $B91-J$5&lt;0),"",ROUND(($B91-J$5)*'점수 계산기'!$C$21+J$5*'점수 계산기'!$C$22+'점수 계산기'!$C$24,0))</f>
        <v/>
      </c>
      <c r="K91" s="198">
        <f>IF(OR($B91-K$5&gt;76, $B91-K$5=75, $B91-K$5=1, $B91-K$5&lt;0),"",ROUND(($B91-K$5)*'점수 계산기'!$C$21+K$5*'점수 계산기'!$C$22+'점수 계산기'!$C$24,0))</f>
        <v>55</v>
      </c>
      <c r="L91" s="198" t="str">
        <f>IF(OR($B91-L$5&gt;76, $B91-L$5=75, $B91-L$5=1, $B91-L$5&lt;0),"",ROUND(($B91-L$5)*'점수 계산기'!$C$21+L$5*'점수 계산기'!$C$22+'점수 계산기'!$C$24,0))</f>
        <v/>
      </c>
      <c r="M91" s="198">
        <f>IF(OR($B91-M$5&gt;76, $B91-M$5=75, $B91-M$5=1, $B91-M$5&lt;0),"",ROUND(($B91-M$5)*'점수 계산기'!$C$21+M$5*'점수 계산기'!$C$22+'점수 계산기'!$C$24,0))</f>
        <v>56</v>
      </c>
      <c r="N91" s="198">
        <f>IF(OR($B91-N$5&gt;76, $B91-N$5=75, $B91-N$5=1, $B91-N$5&lt;0),"",ROUND(($B91-N$5)*'점수 계산기'!$C$21+N$5*'점수 계산기'!$C$22+'점수 계산기'!$C$24,0))</f>
        <v>56</v>
      </c>
      <c r="O91" s="198">
        <f>IF(OR($B91-O$5&gt;76, $B91-O$5=75, $B91-O$5=1, $B91-O$5&lt;0),"",ROUND(($B91-O$5)*'점수 계산기'!$C$21+O$5*'점수 계산기'!$C$22+'점수 계산기'!$C$24,0))</f>
        <v>56</v>
      </c>
      <c r="P91" s="198">
        <f>IF(OR($B91-P$5&gt;76, $B91-P$5=75, $B91-P$5=1, $B91-P$5&lt;0),"",ROUND(($B91-P$5)*'점수 계산기'!$C$21+P$5*'점수 계산기'!$C$22+'점수 계산기'!$C$24,0))</f>
        <v>56</v>
      </c>
      <c r="Q91" s="198">
        <f>IF(OR($B91-Q$5&gt;76, $B91-Q$5=75, $B91-Q$5=1, $B91-Q$5&lt;0),"",ROUND(($B91-Q$5)*'점수 계산기'!$C$21+Q$5*'점수 계산기'!$C$22+'점수 계산기'!$C$24,0))</f>
        <v>56</v>
      </c>
      <c r="R91" s="198">
        <f>IF(OR($B91-R$5&gt;76, $B91-R$5=75, $B91-R$5=1, $B91-R$5&lt;0),"",ROUND(($B91-R$5)*'점수 계산기'!$C$21+R$5*'점수 계산기'!$C$22+'점수 계산기'!$C$24,0))</f>
        <v>56</v>
      </c>
      <c r="S91" s="198">
        <f>IF(OR($B91-S$5&gt;76, $B91-S$5=75, $B91-S$5=1, $B91-S$5&lt;0),"",ROUND(($B91-S$5)*'점수 계산기'!$C$21+S$5*'점수 계산기'!$C$22+'점수 계산기'!$C$24,0))</f>
        <v>57</v>
      </c>
      <c r="T91" s="198">
        <f>IF(OR($B91-T$5&gt;76, $B91-T$5=75, $B91-T$5=1, $B91-T$5&lt;0),"",ROUND(($B91-T$5)*'점수 계산기'!$C$21+T$5*'점수 계산기'!$C$22+'점수 계산기'!$C$24,0))</f>
        <v>57</v>
      </c>
      <c r="U91" s="198">
        <f>IF(OR($B91-U$5&gt;76, $B91-U$5=75, $B91-U$5=1, $B91-U$5&lt;0),"",ROUND(($B91-U$5)*'점수 계산기'!$C$21+U$5*'점수 계산기'!$C$22+'점수 계산기'!$C$24,0))</f>
        <v>57</v>
      </c>
      <c r="V91" s="198">
        <f>IF(OR($B91-V$5&gt;76, $B91-V$5=75, $B91-V$5=1, $B91-V$5&lt;0),"",ROUND(($B91-V$5)*'점수 계산기'!$C$21+V$5*'점수 계산기'!$C$22+'점수 계산기'!$C$24,0))</f>
        <v>57</v>
      </c>
      <c r="W91" s="198">
        <f>IF(OR($B91-W$5&gt;76, $B91-W$5=75, $B91-W$5=1, $B91-W$5&lt;0),"",ROUND(($B91-W$5)*'점수 계산기'!$C$21+W$5*'점수 계산기'!$C$22+'점수 계산기'!$C$24,0))</f>
        <v>57</v>
      </c>
      <c r="X91" s="198">
        <f>IF(OR($B91-X$5&gt;76, $B91-X$5=75, $B91-X$5=1, $B91-X$5&lt;0),"",ROUND(($B91-X$5)*'점수 계산기'!$C$21+X$5*'점수 계산기'!$C$22+'점수 계산기'!$C$24,0))</f>
        <v>57</v>
      </c>
      <c r="Y91" s="199">
        <f>IF(OR($B91-Y$5&gt;76, $B91-Y$5=75, $B91-Y$5=1, $B91-Y$5&lt;0),"",ROUND(($B91-Y$5)*'점수 계산기'!$C$21+Y$5*'점수 계산기'!$C$22+'점수 계산기'!$C$24,0))</f>
        <v>58</v>
      </c>
      <c r="Z91" s="140"/>
      <c r="AA91" s="195">
        <v>16</v>
      </c>
      <c r="AB91" s="195">
        <f t="shared" si="2"/>
        <v>55</v>
      </c>
      <c r="AC91" s="195" cm="1">
        <f t="array" ref="AC91">INDEX($AD$6:$AD$106, AA91, 1)</f>
        <v>120</v>
      </c>
      <c r="AD91" s="195">
        <f t="shared" si="3"/>
        <v>58</v>
      </c>
      <c r="AE91" s="195">
        <v>15</v>
      </c>
      <c r="AF91" s="195">
        <v>85</v>
      </c>
    </row>
    <row r="92" spans="1:32" s="161" customFormat="1" ht="21" customHeight="1">
      <c r="A92" s="153"/>
      <c r="B92" s="214">
        <v>14</v>
      </c>
      <c r="C92" s="198" t="str">
        <f>IF(OR($B92-C$5&gt;76, $B92-C$5=75, $B92-C$5=1, $B92-C$5&lt;0),"",ROUND(($B92-C$5)*'점수 계산기'!$C$21+C$5*'점수 계산기'!$C$22+'점수 계산기'!$C$24,0))</f>
        <v/>
      </c>
      <c r="D92" s="198" t="str">
        <f>IF(OR($B92-D$5&gt;76, $B92-D$5=75, $B92-D$5=1, $B92-D$5&lt;0),"",ROUND(($B92-D$5)*'점수 계산기'!$C$21+D$5*'점수 계산기'!$C$22+'점수 계산기'!$C$24,0))</f>
        <v/>
      </c>
      <c r="E92" s="198" t="str">
        <f>IF(OR($B92-E$5&gt;76, $B92-E$5=75, $B92-E$5=1, $B92-E$5&lt;0),"",ROUND(($B92-E$5)*'점수 계산기'!$C$21+E$5*'점수 계산기'!$C$22+'점수 계산기'!$C$24,0))</f>
        <v/>
      </c>
      <c r="F92" s="198" t="str">
        <f>IF(OR($B92-F$5&gt;76, $B92-F$5=75, $B92-F$5=1, $B92-F$5&lt;0),"",ROUND(($B92-F$5)*'점수 계산기'!$C$21+F$5*'점수 계산기'!$C$22+'점수 계산기'!$C$24,0))</f>
        <v/>
      </c>
      <c r="G92" s="198" t="str">
        <f>IF(OR($B92-G$5&gt;76, $B92-G$5=75, $B92-G$5=1, $B92-G$5&lt;0),"",ROUND(($B92-G$5)*'점수 계산기'!$C$21+G$5*'점수 계산기'!$C$22+'점수 계산기'!$C$24,0))</f>
        <v/>
      </c>
      <c r="H92" s="198" t="str">
        <f>IF(OR($B92-H$5&gt;76, $B92-H$5=75, $B92-H$5=1, $B92-H$5&lt;0),"",ROUND(($B92-H$5)*'점수 계산기'!$C$21+H$5*'점수 계산기'!$C$22+'점수 계산기'!$C$24,0))</f>
        <v/>
      </c>
      <c r="I92" s="198" t="str">
        <f>IF(OR($B92-I$5&gt;76, $B92-I$5=75, $B92-I$5=1, $B92-I$5&lt;0),"",ROUND(($B92-I$5)*'점수 계산기'!$C$21+I$5*'점수 계산기'!$C$22+'점수 계산기'!$C$24,0))</f>
        <v/>
      </c>
      <c r="J92" s="198" t="str">
        <f>IF(OR($B92-J$5&gt;76, $B92-J$5=75, $B92-J$5=1, $B92-J$5&lt;0),"",ROUND(($B92-J$5)*'점수 계산기'!$C$21+J$5*'점수 계산기'!$C$22+'점수 계산기'!$C$24,0))</f>
        <v/>
      </c>
      <c r="K92" s="198" t="str">
        <f>IF(OR($B92-K$5&gt;76, $B92-K$5=75, $B92-K$5=1, $B92-K$5&lt;0),"",ROUND(($B92-K$5)*'점수 계산기'!$C$21+K$5*'점수 계산기'!$C$22+'점수 계산기'!$C$24,0))</f>
        <v/>
      </c>
      <c r="L92" s="198">
        <f>IF(OR($B92-L$5&gt;76, $B92-L$5=75, $B92-L$5=1, $B92-L$5&lt;0),"",ROUND(($B92-L$5)*'점수 계산기'!$C$21+L$5*'점수 계산기'!$C$22+'점수 계산기'!$C$24,0))</f>
        <v>55</v>
      </c>
      <c r="M92" s="198" t="str">
        <f>IF(OR($B92-M$5&gt;76, $B92-M$5=75, $B92-M$5=1, $B92-M$5&lt;0),"",ROUND(($B92-M$5)*'점수 계산기'!$C$21+M$5*'점수 계산기'!$C$22+'점수 계산기'!$C$24,0))</f>
        <v/>
      </c>
      <c r="N92" s="198">
        <f>IF(OR($B92-N$5&gt;76, $B92-N$5=75, $B92-N$5=1, $B92-N$5&lt;0),"",ROUND(($B92-N$5)*'점수 계산기'!$C$21+N$5*'점수 계산기'!$C$22+'점수 계산기'!$C$24,0))</f>
        <v>55</v>
      </c>
      <c r="O92" s="198">
        <f>IF(OR($B92-O$5&gt;76, $B92-O$5=75, $B92-O$5=1, $B92-O$5&lt;0),"",ROUND(($B92-O$5)*'점수 계산기'!$C$21+O$5*'점수 계산기'!$C$22+'점수 계산기'!$C$24,0))</f>
        <v>55</v>
      </c>
      <c r="P92" s="198">
        <f>IF(OR($B92-P$5&gt;76, $B92-P$5=75, $B92-P$5=1, $B92-P$5&lt;0),"",ROUND(($B92-P$5)*'점수 계산기'!$C$21+P$5*'점수 계산기'!$C$22+'점수 계산기'!$C$24,0))</f>
        <v>55</v>
      </c>
      <c r="Q92" s="198">
        <f>IF(OR($B92-Q$5&gt;76, $B92-Q$5=75, $B92-Q$5=1, $B92-Q$5&lt;0),"",ROUND(($B92-Q$5)*'점수 계산기'!$C$21+Q$5*'점수 계산기'!$C$22+'점수 계산기'!$C$24,0))</f>
        <v>55</v>
      </c>
      <c r="R92" s="198">
        <f>IF(OR($B92-R$5&gt;76, $B92-R$5=75, $B92-R$5=1, $B92-R$5&lt;0),"",ROUND(($B92-R$5)*'점수 계산기'!$C$21+R$5*'점수 계산기'!$C$22+'점수 계산기'!$C$24,0))</f>
        <v>55</v>
      </c>
      <c r="S92" s="198">
        <f>IF(OR($B92-S$5&gt;76, $B92-S$5=75, $B92-S$5=1, $B92-S$5&lt;0),"",ROUND(($B92-S$5)*'점수 계산기'!$C$21+S$5*'점수 계산기'!$C$22+'점수 계산기'!$C$24,0))</f>
        <v>56</v>
      </c>
      <c r="T92" s="198">
        <f>IF(OR($B92-T$5&gt;76, $B92-T$5=75, $B92-T$5=1, $B92-T$5&lt;0),"",ROUND(($B92-T$5)*'점수 계산기'!$C$21+T$5*'점수 계산기'!$C$22+'점수 계산기'!$C$24,0))</f>
        <v>56</v>
      </c>
      <c r="U92" s="198">
        <f>IF(OR($B92-U$5&gt;76, $B92-U$5=75, $B92-U$5=1, $B92-U$5&lt;0),"",ROUND(($B92-U$5)*'점수 계산기'!$C$21+U$5*'점수 계산기'!$C$22+'점수 계산기'!$C$24,0))</f>
        <v>56</v>
      </c>
      <c r="V92" s="198">
        <f>IF(OR($B92-V$5&gt;76, $B92-V$5=75, $B92-V$5=1, $B92-V$5&lt;0),"",ROUND(($B92-V$5)*'점수 계산기'!$C$21+V$5*'점수 계산기'!$C$22+'점수 계산기'!$C$24,0))</f>
        <v>56</v>
      </c>
      <c r="W92" s="198">
        <f>IF(OR($B92-W$5&gt;76, $B92-W$5=75, $B92-W$5=1, $B92-W$5&lt;0),"",ROUND(($B92-W$5)*'점수 계산기'!$C$21+W$5*'점수 계산기'!$C$22+'점수 계산기'!$C$24,0))</f>
        <v>56</v>
      </c>
      <c r="X92" s="198">
        <f>IF(OR($B92-X$5&gt;76, $B92-X$5=75, $B92-X$5=1, $B92-X$5&lt;0),"",ROUND(($B92-X$5)*'점수 계산기'!$C$21+X$5*'점수 계산기'!$C$22+'점수 계산기'!$C$24,0))</f>
        <v>56</v>
      </c>
      <c r="Y92" s="199">
        <f>IF(OR($B92-Y$5&gt;76, $B92-Y$5=75, $B92-Y$5=1, $B92-Y$5&lt;0),"",ROUND(($B92-Y$5)*'점수 계산기'!$C$21+Y$5*'점수 계산기'!$C$22+'점수 계산기'!$C$24,0))</f>
        <v>57</v>
      </c>
      <c r="Z92" s="140"/>
      <c r="AA92" s="195">
        <v>15</v>
      </c>
      <c r="AB92" s="195">
        <f t="shared" si="2"/>
        <v>55</v>
      </c>
      <c r="AC92" s="195" cm="1">
        <f t="array" ref="AC92">INDEX($AD$6:$AD$106, AA92, 1)</f>
        <v>121</v>
      </c>
      <c r="AD92" s="195">
        <f t="shared" si="3"/>
        <v>57</v>
      </c>
      <c r="AE92" s="195">
        <v>14</v>
      </c>
      <c r="AF92" s="195">
        <v>86</v>
      </c>
    </row>
    <row r="93" spans="1:32" s="161" customFormat="1" ht="21" customHeight="1">
      <c r="A93" s="153"/>
      <c r="B93" s="214">
        <v>13</v>
      </c>
      <c r="C93" s="198" t="str">
        <f>IF(OR($B93-C$5&gt;76, $B93-C$5=75, $B93-C$5=1, $B93-C$5&lt;0),"",ROUND(($B93-C$5)*'점수 계산기'!$C$21+C$5*'점수 계산기'!$C$22+'점수 계산기'!$C$24,0))</f>
        <v/>
      </c>
      <c r="D93" s="198" t="str">
        <f>IF(OR($B93-D$5&gt;76, $B93-D$5=75, $B93-D$5=1, $B93-D$5&lt;0),"",ROUND(($B93-D$5)*'점수 계산기'!$C$21+D$5*'점수 계산기'!$C$22+'점수 계산기'!$C$24,0))</f>
        <v/>
      </c>
      <c r="E93" s="198" t="str">
        <f>IF(OR($B93-E$5&gt;76, $B93-E$5=75, $B93-E$5=1, $B93-E$5&lt;0),"",ROUND(($B93-E$5)*'점수 계산기'!$C$21+E$5*'점수 계산기'!$C$22+'점수 계산기'!$C$24,0))</f>
        <v/>
      </c>
      <c r="F93" s="198" t="str">
        <f>IF(OR($B93-F$5&gt;76, $B93-F$5=75, $B93-F$5=1, $B93-F$5&lt;0),"",ROUND(($B93-F$5)*'점수 계산기'!$C$21+F$5*'점수 계산기'!$C$22+'점수 계산기'!$C$24,0))</f>
        <v/>
      </c>
      <c r="G93" s="198" t="str">
        <f>IF(OR($B93-G$5&gt;76, $B93-G$5=75, $B93-G$5=1, $B93-G$5&lt;0),"",ROUND(($B93-G$5)*'점수 계산기'!$C$21+G$5*'점수 계산기'!$C$22+'점수 계산기'!$C$24,0))</f>
        <v/>
      </c>
      <c r="H93" s="198" t="str">
        <f>IF(OR($B93-H$5&gt;76, $B93-H$5=75, $B93-H$5=1, $B93-H$5&lt;0),"",ROUND(($B93-H$5)*'점수 계산기'!$C$21+H$5*'점수 계산기'!$C$22+'점수 계산기'!$C$24,0))</f>
        <v/>
      </c>
      <c r="I93" s="198" t="str">
        <f>IF(OR($B93-I$5&gt;76, $B93-I$5=75, $B93-I$5=1, $B93-I$5&lt;0),"",ROUND(($B93-I$5)*'점수 계산기'!$C$21+I$5*'점수 계산기'!$C$22+'점수 계산기'!$C$24,0))</f>
        <v/>
      </c>
      <c r="J93" s="198" t="str">
        <f>IF(OR($B93-J$5&gt;76, $B93-J$5=75, $B93-J$5=1, $B93-J$5&lt;0),"",ROUND(($B93-J$5)*'점수 계산기'!$C$21+J$5*'점수 계산기'!$C$22+'점수 계산기'!$C$24,0))</f>
        <v/>
      </c>
      <c r="K93" s="198" t="str">
        <f>IF(OR($B93-K$5&gt;76, $B93-K$5=75, $B93-K$5=1, $B93-K$5&lt;0),"",ROUND(($B93-K$5)*'점수 계산기'!$C$21+K$5*'점수 계산기'!$C$22+'점수 계산기'!$C$24,0))</f>
        <v/>
      </c>
      <c r="L93" s="198" t="str">
        <f>IF(OR($B93-L$5&gt;76, $B93-L$5=75, $B93-L$5=1, $B93-L$5&lt;0),"",ROUND(($B93-L$5)*'점수 계산기'!$C$21+L$5*'점수 계산기'!$C$22+'점수 계산기'!$C$24,0))</f>
        <v/>
      </c>
      <c r="M93" s="198">
        <f>IF(OR($B93-M$5&gt;76, $B93-M$5=75, $B93-M$5=1, $B93-M$5&lt;0),"",ROUND(($B93-M$5)*'점수 계산기'!$C$21+M$5*'점수 계산기'!$C$22+'점수 계산기'!$C$24,0))</f>
        <v>54</v>
      </c>
      <c r="N93" s="198" t="str">
        <f>IF(OR($B93-N$5&gt;76, $B93-N$5=75, $B93-N$5=1, $B93-N$5&lt;0),"",ROUND(($B93-N$5)*'점수 계산기'!$C$21+N$5*'점수 계산기'!$C$22+'점수 계산기'!$C$24,0))</f>
        <v/>
      </c>
      <c r="O93" s="198">
        <f>IF(OR($B93-O$5&gt;76, $B93-O$5=75, $B93-O$5=1, $B93-O$5&lt;0),"",ROUND(($B93-O$5)*'점수 계산기'!$C$21+O$5*'점수 계산기'!$C$22+'점수 계산기'!$C$24,0))</f>
        <v>54</v>
      </c>
      <c r="P93" s="198">
        <f>IF(OR($B93-P$5&gt;76, $B93-P$5=75, $B93-P$5=1, $B93-P$5&lt;0),"",ROUND(($B93-P$5)*'점수 계산기'!$C$21+P$5*'점수 계산기'!$C$22+'점수 계산기'!$C$24,0))</f>
        <v>54</v>
      </c>
      <c r="Q93" s="198">
        <f>IF(OR($B93-Q$5&gt;76, $B93-Q$5=75, $B93-Q$5=1, $B93-Q$5&lt;0),"",ROUND(($B93-Q$5)*'점수 계산기'!$C$21+Q$5*'점수 계산기'!$C$22+'점수 계산기'!$C$24,0))</f>
        <v>54</v>
      </c>
      <c r="R93" s="198">
        <f>IF(OR($B93-R$5&gt;76, $B93-R$5=75, $B93-R$5=1, $B93-R$5&lt;0),"",ROUND(($B93-R$5)*'점수 계산기'!$C$21+R$5*'점수 계산기'!$C$22+'점수 계산기'!$C$24,0))</f>
        <v>55</v>
      </c>
      <c r="S93" s="198">
        <f>IF(OR($B93-S$5&gt;76, $B93-S$5=75, $B93-S$5=1, $B93-S$5&lt;0),"",ROUND(($B93-S$5)*'점수 계산기'!$C$21+S$5*'점수 계산기'!$C$22+'점수 계산기'!$C$24,0))</f>
        <v>55</v>
      </c>
      <c r="T93" s="198">
        <f>IF(OR($B93-T$5&gt;76, $B93-T$5=75, $B93-T$5=1, $B93-T$5&lt;0),"",ROUND(($B93-T$5)*'점수 계산기'!$C$21+T$5*'점수 계산기'!$C$22+'점수 계산기'!$C$24,0))</f>
        <v>55</v>
      </c>
      <c r="U93" s="198">
        <f>IF(OR($B93-U$5&gt;76, $B93-U$5=75, $B93-U$5=1, $B93-U$5&lt;0),"",ROUND(($B93-U$5)*'점수 계산기'!$C$21+U$5*'점수 계산기'!$C$22+'점수 계산기'!$C$24,0))</f>
        <v>55</v>
      </c>
      <c r="V93" s="198">
        <f>IF(OR($B93-V$5&gt;76, $B93-V$5=75, $B93-V$5=1, $B93-V$5&lt;0),"",ROUND(($B93-V$5)*'점수 계산기'!$C$21+V$5*'점수 계산기'!$C$22+'점수 계산기'!$C$24,0))</f>
        <v>55</v>
      </c>
      <c r="W93" s="198">
        <f>IF(OR($B93-W$5&gt;76, $B93-W$5=75, $B93-W$5=1, $B93-W$5&lt;0),"",ROUND(($B93-W$5)*'점수 계산기'!$C$21+W$5*'점수 계산기'!$C$22+'점수 계산기'!$C$24,0))</f>
        <v>55</v>
      </c>
      <c r="X93" s="198">
        <f>IF(OR($B93-X$5&gt;76, $B93-X$5=75, $B93-X$5=1, $B93-X$5&lt;0),"",ROUND(($B93-X$5)*'점수 계산기'!$C$21+X$5*'점수 계산기'!$C$22+'점수 계산기'!$C$24,0))</f>
        <v>56</v>
      </c>
      <c r="Y93" s="199">
        <f>IF(OR($B93-Y$5&gt;76, $B93-Y$5=75, $B93-Y$5=1, $B93-Y$5&lt;0),"",ROUND(($B93-Y$5)*'점수 계산기'!$C$21+Y$5*'점수 계산기'!$C$22+'점수 계산기'!$C$24,0))</f>
        <v>56</v>
      </c>
      <c r="Z93" s="140"/>
      <c r="AA93" s="195">
        <v>14</v>
      </c>
      <c r="AB93" s="195">
        <f t="shared" si="2"/>
        <v>54</v>
      </c>
      <c r="AC93" s="195" cm="1">
        <f t="array" ref="AC93">INDEX($AD$6:$AD$106, AA93, 1)</f>
        <v>122</v>
      </c>
      <c r="AD93" s="195">
        <f t="shared" si="3"/>
        <v>56</v>
      </c>
      <c r="AE93" s="195">
        <v>13</v>
      </c>
      <c r="AF93" s="195">
        <v>87</v>
      </c>
    </row>
    <row r="94" spans="1:32" s="161" customFormat="1" ht="21" customHeight="1">
      <c r="A94" s="153"/>
      <c r="B94" s="215">
        <v>12</v>
      </c>
      <c r="C94" s="201" t="str">
        <f>IF(OR($B94-C$5&gt;76, $B94-C$5=75, $B94-C$5=1, $B94-C$5&lt;0),"",ROUND(($B94-C$5)*'점수 계산기'!$C$21+C$5*'점수 계산기'!$C$22+'점수 계산기'!$C$24,0))</f>
        <v/>
      </c>
      <c r="D94" s="201" t="str">
        <f>IF(OR($B94-D$5&gt;76, $B94-D$5=75, $B94-D$5=1, $B94-D$5&lt;0),"",ROUND(($B94-D$5)*'점수 계산기'!$C$21+D$5*'점수 계산기'!$C$22+'점수 계산기'!$C$24,0))</f>
        <v/>
      </c>
      <c r="E94" s="201" t="str">
        <f>IF(OR($B94-E$5&gt;76, $B94-E$5=75, $B94-E$5=1, $B94-E$5&lt;0),"",ROUND(($B94-E$5)*'점수 계산기'!$C$21+E$5*'점수 계산기'!$C$22+'점수 계산기'!$C$24,0))</f>
        <v/>
      </c>
      <c r="F94" s="201" t="str">
        <f>IF(OR($B94-F$5&gt;76, $B94-F$5=75, $B94-F$5=1, $B94-F$5&lt;0),"",ROUND(($B94-F$5)*'점수 계산기'!$C$21+F$5*'점수 계산기'!$C$22+'점수 계산기'!$C$24,0))</f>
        <v/>
      </c>
      <c r="G94" s="201" t="str">
        <f>IF(OR($B94-G$5&gt;76, $B94-G$5=75, $B94-G$5=1, $B94-G$5&lt;0),"",ROUND(($B94-G$5)*'점수 계산기'!$C$21+G$5*'점수 계산기'!$C$22+'점수 계산기'!$C$24,0))</f>
        <v/>
      </c>
      <c r="H94" s="201" t="str">
        <f>IF(OR($B94-H$5&gt;76, $B94-H$5=75, $B94-H$5=1, $B94-H$5&lt;0),"",ROUND(($B94-H$5)*'점수 계산기'!$C$21+H$5*'점수 계산기'!$C$22+'점수 계산기'!$C$24,0))</f>
        <v/>
      </c>
      <c r="I94" s="201" t="str">
        <f>IF(OR($B94-I$5&gt;76, $B94-I$5=75, $B94-I$5=1, $B94-I$5&lt;0),"",ROUND(($B94-I$5)*'점수 계산기'!$C$21+I$5*'점수 계산기'!$C$22+'점수 계산기'!$C$24,0))</f>
        <v/>
      </c>
      <c r="J94" s="201" t="str">
        <f>IF(OR($B94-J$5&gt;76, $B94-J$5=75, $B94-J$5=1, $B94-J$5&lt;0),"",ROUND(($B94-J$5)*'점수 계산기'!$C$21+J$5*'점수 계산기'!$C$22+'점수 계산기'!$C$24,0))</f>
        <v/>
      </c>
      <c r="K94" s="201" t="str">
        <f>IF(OR($B94-K$5&gt;76, $B94-K$5=75, $B94-K$5=1, $B94-K$5&lt;0),"",ROUND(($B94-K$5)*'점수 계산기'!$C$21+K$5*'점수 계산기'!$C$22+'점수 계산기'!$C$24,0))</f>
        <v/>
      </c>
      <c r="L94" s="201" t="str">
        <f>IF(OR($B94-L$5&gt;76, $B94-L$5=75, $B94-L$5=1, $B94-L$5&lt;0),"",ROUND(($B94-L$5)*'점수 계산기'!$C$21+L$5*'점수 계산기'!$C$22+'점수 계산기'!$C$24,0))</f>
        <v/>
      </c>
      <c r="M94" s="201" t="str">
        <f>IF(OR($B94-M$5&gt;76, $B94-M$5=75, $B94-M$5=1, $B94-M$5&lt;0),"",ROUND(($B94-M$5)*'점수 계산기'!$C$21+M$5*'점수 계산기'!$C$22+'점수 계산기'!$C$24,0))</f>
        <v/>
      </c>
      <c r="N94" s="201">
        <f>IF(OR($B94-N$5&gt;76, $B94-N$5=75, $B94-N$5=1, $B94-N$5&lt;0),"",ROUND(($B94-N$5)*'점수 계산기'!$C$21+N$5*'점수 계산기'!$C$22+'점수 계산기'!$C$24,0))</f>
        <v>53</v>
      </c>
      <c r="O94" s="201" t="str">
        <f>IF(OR($B94-O$5&gt;76, $B94-O$5=75, $B94-O$5=1, $B94-O$5&lt;0),"",ROUND(($B94-O$5)*'점수 계산기'!$C$21+O$5*'점수 계산기'!$C$22+'점수 계산기'!$C$24,0))</f>
        <v/>
      </c>
      <c r="P94" s="201">
        <f>IF(OR($B94-P$5&gt;76, $B94-P$5=75, $B94-P$5=1, $B94-P$5&lt;0),"",ROUND(($B94-P$5)*'점수 계산기'!$C$21+P$5*'점수 계산기'!$C$22+'점수 계산기'!$C$24,0))</f>
        <v>53</v>
      </c>
      <c r="Q94" s="201">
        <f>IF(OR($B94-Q$5&gt;76, $B94-Q$5=75, $B94-Q$5=1, $B94-Q$5&lt;0),"",ROUND(($B94-Q$5)*'점수 계산기'!$C$21+Q$5*'점수 계산기'!$C$22+'점수 계산기'!$C$24,0))</f>
        <v>53</v>
      </c>
      <c r="R94" s="201">
        <f>IF(OR($B94-R$5&gt;76, $B94-R$5=75, $B94-R$5=1, $B94-R$5&lt;0),"",ROUND(($B94-R$5)*'점수 계산기'!$C$21+R$5*'점수 계산기'!$C$22+'점수 계산기'!$C$24,0))</f>
        <v>54</v>
      </c>
      <c r="S94" s="201">
        <f>IF(OR($B94-S$5&gt;76, $B94-S$5=75, $B94-S$5=1, $B94-S$5&lt;0),"",ROUND(($B94-S$5)*'점수 계산기'!$C$21+S$5*'점수 계산기'!$C$22+'점수 계산기'!$C$24,0))</f>
        <v>54</v>
      </c>
      <c r="T94" s="201">
        <f>IF(OR($B94-T$5&gt;76, $B94-T$5=75, $B94-T$5=1, $B94-T$5&lt;0),"",ROUND(($B94-T$5)*'점수 계산기'!$C$21+T$5*'점수 계산기'!$C$22+'점수 계산기'!$C$24,0))</f>
        <v>54</v>
      </c>
      <c r="U94" s="201">
        <f>IF(OR($B94-U$5&gt;76, $B94-U$5=75, $B94-U$5=1, $B94-U$5&lt;0),"",ROUND(($B94-U$5)*'점수 계산기'!$C$21+U$5*'점수 계산기'!$C$22+'점수 계산기'!$C$24,0))</f>
        <v>54</v>
      </c>
      <c r="V94" s="201">
        <f>IF(OR($B94-V$5&gt;76, $B94-V$5=75, $B94-V$5=1, $B94-V$5&lt;0),"",ROUND(($B94-V$5)*'점수 계산기'!$C$21+V$5*'점수 계산기'!$C$22+'점수 계산기'!$C$24,0))</f>
        <v>54</v>
      </c>
      <c r="W94" s="201">
        <f>IF(OR($B94-W$5&gt;76, $B94-W$5=75, $B94-W$5=1, $B94-W$5&lt;0),"",ROUND(($B94-W$5)*'점수 계산기'!$C$21+W$5*'점수 계산기'!$C$22+'점수 계산기'!$C$24,0))</f>
        <v>54</v>
      </c>
      <c r="X94" s="201">
        <f>IF(OR($B94-X$5&gt;76, $B94-X$5=75, $B94-X$5=1, $B94-X$5&lt;0),"",ROUND(($B94-X$5)*'점수 계산기'!$C$21+X$5*'점수 계산기'!$C$22+'점수 계산기'!$C$24,0))</f>
        <v>55</v>
      </c>
      <c r="Y94" s="202">
        <f>IF(OR($B94-Y$5&gt;76, $B94-Y$5=75, $B94-Y$5=1, $B94-Y$5&lt;0),"",ROUND(($B94-Y$5)*'점수 계산기'!$C$21+Y$5*'점수 계산기'!$C$22+'점수 계산기'!$C$24,0))</f>
        <v>55</v>
      </c>
      <c r="Z94" s="140"/>
      <c r="AA94" s="195">
        <v>13</v>
      </c>
      <c r="AB94" s="195">
        <f t="shared" si="2"/>
        <v>53</v>
      </c>
      <c r="AC94" s="195" cm="1">
        <f t="array" ref="AC94">INDEX($AD$6:$AD$106, AA94, 1)</f>
        <v>123</v>
      </c>
      <c r="AD94" s="195">
        <f t="shared" si="3"/>
        <v>55</v>
      </c>
      <c r="AE94" s="195">
        <v>12</v>
      </c>
      <c r="AF94" s="195">
        <v>88</v>
      </c>
    </row>
    <row r="95" spans="1:32" s="161" customFormat="1" ht="21" customHeight="1">
      <c r="A95" s="153"/>
      <c r="B95" s="215">
        <v>11</v>
      </c>
      <c r="C95" s="201" t="str">
        <f>IF(OR($B95-C$5&gt;76, $B95-C$5=75, $B95-C$5=1, $B95-C$5&lt;0),"",ROUND(($B95-C$5)*'점수 계산기'!$C$21+C$5*'점수 계산기'!$C$22+'점수 계산기'!$C$24,0))</f>
        <v/>
      </c>
      <c r="D95" s="201" t="str">
        <f>IF(OR($B95-D$5&gt;76, $B95-D$5=75, $B95-D$5=1, $B95-D$5&lt;0),"",ROUND(($B95-D$5)*'점수 계산기'!$C$21+D$5*'점수 계산기'!$C$22+'점수 계산기'!$C$24,0))</f>
        <v/>
      </c>
      <c r="E95" s="201" t="str">
        <f>IF(OR($B95-E$5&gt;76, $B95-E$5=75, $B95-E$5=1, $B95-E$5&lt;0),"",ROUND(($B95-E$5)*'점수 계산기'!$C$21+E$5*'점수 계산기'!$C$22+'점수 계산기'!$C$24,0))</f>
        <v/>
      </c>
      <c r="F95" s="201" t="str">
        <f>IF(OR($B95-F$5&gt;76, $B95-F$5=75, $B95-F$5=1, $B95-F$5&lt;0),"",ROUND(($B95-F$5)*'점수 계산기'!$C$21+F$5*'점수 계산기'!$C$22+'점수 계산기'!$C$24,0))</f>
        <v/>
      </c>
      <c r="G95" s="201" t="str">
        <f>IF(OR($B95-G$5&gt;76, $B95-G$5=75, $B95-G$5=1, $B95-G$5&lt;0),"",ROUND(($B95-G$5)*'점수 계산기'!$C$21+G$5*'점수 계산기'!$C$22+'점수 계산기'!$C$24,0))</f>
        <v/>
      </c>
      <c r="H95" s="201" t="str">
        <f>IF(OR($B95-H$5&gt;76, $B95-H$5=75, $B95-H$5=1, $B95-H$5&lt;0),"",ROUND(($B95-H$5)*'점수 계산기'!$C$21+H$5*'점수 계산기'!$C$22+'점수 계산기'!$C$24,0))</f>
        <v/>
      </c>
      <c r="I95" s="201" t="str">
        <f>IF(OR($B95-I$5&gt;76, $B95-I$5=75, $B95-I$5=1, $B95-I$5&lt;0),"",ROUND(($B95-I$5)*'점수 계산기'!$C$21+I$5*'점수 계산기'!$C$22+'점수 계산기'!$C$24,0))</f>
        <v/>
      </c>
      <c r="J95" s="201" t="str">
        <f>IF(OR($B95-J$5&gt;76, $B95-J$5=75, $B95-J$5=1, $B95-J$5&lt;0),"",ROUND(($B95-J$5)*'점수 계산기'!$C$21+J$5*'점수 계산기'!$C$22+'점수 계산기'!$C$24,0))</f>
        <v/>
      </c>
      <c r="K95" s="201" t="str">
        <f>IF(OR($B95-K$5&gt;76, $B95-K$5=75, $B95-K$5=1, $B95-K$5&lt;0),"",ROUND(($B95-K$5)*'점수 계산기'!$C$21+K$5*'점수 계산기'!$C$22+'점수 계산기'!$C$24,0))</f>
        <v/>
      </c>
      <c r="L95" s="201" t="str">
        <f>IF(OR($B95-L$5&gt;76, $B95-L$5=75, $B95-L$5=1, $B95-L$5&lt;0),"",ROUND(($B95-L$5)*'점수 계산기'!$C$21+L$5*'점수 계산기'!$C$22+'점수 계산기'!$C$24,0))</f>
        <v/>
      </c>
      <c r="M95" s="201" t="str">
        <f>IF(OR($B95-M$5&gt;76, $B95-M$5=75, $B95-M$5=1, $B95-M$5&lt;0),"",ROUND(($B95-M$5)*'점수 계산기'!$C$21+M$5*'점수 계산기'!$C$22+'점수 계산기'!$C$24,0))</f>
        <v/>
      </c>
      <c r="N95" s="201" t="str">
        <f>IF(OR($B95-N$5&gt;76, $B95-N$5=75, $B95-N$5=1, $B95-N$5&lt;0),"",ROUND(($B95-N$5)*'점수 계산기'!$C$21+N$5*'점수 계산기'!$C$22+'점수 계산기'!$C$24,0))</f>
        <v/>
      </c>
      <c r="O95" s="201">
        <f>IF(OR($B95-O$5&gt;76, $B95-O$5=75, $B95-O$5=1, $B95-O$5&lt;0),"",ROUND(($B95-O$5)*'점수 계산기'!$C$21+O$5*'점수 계산기'!$C$22+'점수 계산기'!$C$24,0))</f>
        <v>52</v>
      </c>
      <c r="P95" s="201" t="str">
        <f>IF(OR($B95-P$5&gt;76, $B95-P$5=75, $B95-P$5=1, $B95-P$5&lt;0),"",ROUND(($B95-P$5)*'점수 계산기'!$C$21+P$5*'점수 계산기'!$C$22+'점수 계산기'!$C$24,0))</f>
        <v/>
      </c>
      <c r="Q95" s="201">
        <f>IF(OR($B95-Q$5&gt;76, $B95-Q$5=75, $B95-Q$5=1, $B95-Q$5&lt;0),"",ROUND(($B95-Q$5)*'점수 계산기'!$C$21+Q$5*'점수 계산기'!$C$22+'점수 계산기'!$C$24,0))</f>
        <v>53</v>
      </c>
      <c r="R95" s="201">
        <f>IF(OR($B95-R$5&gt;76, $B95-R$5=75, $B95-R$5=1, $B95-R$5&lt;0),"",ROUND(($B95-R$5)*'점수 계산기'!$C$21+R$5*'점수 계산기'!$C$22+'점수 계산기'!$C$24,0))</f>
        <v>53</v>
      </c>
      <c r="S95" s="201">
        <f>IF(OR($B95-S$5&gt;76, $B95-S$5=75, $B95-S$5=1, $B95-S$5&lt;0),"",ROUND(($B95-S$5)*'점수 계산기'!$C$21+S$5*'점수 계산기'!$C$22+'점수 계산기'!$C$24,0))</f>
        <v>53</v>
      </c>
      <c r="T95" s="201">
        <f>IF(OR($B95-T$5&gt;76, $B95-T$5=75, $B95-T$5=1, $B95-T$5&lt;0),"",ROUND(($B95-T$5)*'점수 계산기'!$C$21+T$5*'점수 계산기'!$C$22+'점수 계산기'!$C$24,0))</f>
        <v>53</v>
      </c>
      <c r="U95" s="201">
        <f>IF(OR($B95-U$5&gt;76, $B95-U$5=75, $B95-U$5=1, $B95-U$5&lt;0),"",ROUND(($B95-U$5)*'점수 계산기'!$C$21+U$5*'점수 계산기'!$C$22+'점수 계산기'!$C$24,0))</f>
        <v>53</v>
      </c>
      <c r="V95" s="201">
        <f>IF(OR($B95-V$5&gt;76, $B95-V$5=75, $B95-V$5=1, $B95-V$5&lt;0),"",ROUND(($B95-V$5)*'점수 계산기'!$C$21+V$5*'점수 계산기'!$C$22+'점수 계산기'!$C$24,0))</f>
        <v>53</v>
      </c>
      <c r="W95" s="201">
        <f>IF(OR($B95-W$5&gt;76, $B95-W$5=75, $B95-W$5=1, $B95-W$5&lt;0),"",ROUND(($B95-W$5)*'점수 계산기'!$C$21+W$5*'점수 계산기'!$C$22+'점수 계산기'!$C$24,0))</f>
        <v>54</v>
      </c>
      <c r="X95" s="201">
        <f>IF(OR($B95-X$5&gt;76, $B95-X$5=75, $B95-X$5=1, $B95-X$5&lt;0),"",ROUND(($B95-X$5)*'점수 계산기'!$C$21+X$5*'점수 계산기'!$C$22+'점수 계산기'!$C$24,0))</f>
        <v>54</v>
      </c>
      <c r="Y95" s="202">
        <f>IF(OR($B95-Y$5&gt;76, $B95-Y$5=75, $B95-Y$5=1, $B95-Y$5&lt;0),"",ROUND(($B95-Y$5)*'점수 계산기'!$C$21+Y$5*'점수 계산기'!$C$22+'점수 계산기'!$C$24,0))</f>
        <v>54</v>
      </c>
      <c r="Z95" s="140"/>
      <c r="AA95" s="195">
        <v>12</v>
      </c>
      <c r="AB95" s="195">
        <f t="shared" si="2"/>
        <v>52</v>
      </c>
      <c r="AC95" s="195" cm="1">
        <f t="array" ref="AC95">INDEX($AD$6:$AD$106, AA95, 1)</f>
        <v>123</v>
      </c>
      <c r="AD95" s="195">
        <f t="shared" si="3"/>
        <v>54</v>
      </c>
      <c r="AE95" s="195">
        <v>11</v>
      </c>
      <c r="AF95" s="195">
        <v>89</v>
      </c>
    </row>
    <row r="96" spans="1:32" s="161" customFormat="1" ht="21" customHeight="1">
      <c r="A96" s="153"/>
      <c r="B96" s="215">
        <v>10</v>
      </c>
      <c r="C96" s="201" t="str">
        <f>IF(OR($B96-C$5&gt;76, $B96-C$5=75, $B96-C$5=1, $B96-C$5&lt;0),"",ROUND(($B96-C$5)*'점수 계산기'!$C$21+C$5*'점수 계산기'!$C$22+'점수 계산기'!$C$24,0))</f>
        <v/>
      </c>
      <c r="D96" s="201" t="str">
        <f>IF(OR($B96-D$5&gt;76, $B96-D$5=75, $B96-D$5=1, $B96-D$5&lt;0),"",ROUND(($B96-D$5)*'점수 계산기'!$C$21+D$5*'점수 계산기'!$C$22+'점수 계산기'!$C$24,0))</f>
        <v/>
      </c>
      <c r="E96" s="201" t="str">
        <f>IF(OR($B96-E$5&gt;76, $B96-E$5=75, $B96-E$5=1, $B96-E$5&lt;0),"",ROUND(($B96-E$5)*'점수 계산기'!$C$21+E$5*'점수 계산기'!$C$22+'점수 계산기'!$C$24,0))</f>
        <v/>
      </c>
      <c r="F96" s="201" t="str">
        <f>IF(OR($B96-F$5&gt;76, $B96-F$5=75, $B96-F$5=1, $B96-F$5&lt;0),"",ROUND(($B96-F$5)*'점수 계산기'!$C$21+F$5*'점수 계산기'!$C$22+'점수 계산기'!$C$24,0))</f>
        <v/>
      </c>
      <c r="G96" s="201" t="str">
        <f>IF(OR($B96-G$5&gt;76, $B96-G$5=75, $B96-G$5=1, $B96-G$5&lt;0),"",ROUND(($B96-G$5)*'점수 계산기'!$C$21+G$5*'점수 계산기'!$C$22+'점수 계산기'!$C$24,0))</f>
        <v/>
      </c>
      <c r="H96" s="201" t="str">
        <f>IF(OR($B96-H$5&gt;76, $B96-H$5=75, $B96-H$5=1, $B96-H$5&lt;0),"",ROUND(($B96-H$5)*'점수 계산기'!$C$21+H$5*'점수 계산기'!$C$22+'점수 계산기'!$C$24,0))</f>
        <v/>
      </c>
      <c r="I96" s="201" t="str">
        <f>IF(OR($B96-I$5&gt;76, $B96-I$5=75, $B96-I$5=1, $B96-I$5&lt;0),"",ROUND(($B96-I$5)*'점수 계산기'!$C$21+I$5*'점수 계산기'!$C$22+'점수 계산기'!$C$24,0))</f>
        <v/>
      </c>
      <c r="J96" s="201" t="str">
        <f>IF(OR($B96-J$5&gt;76, $B96-J$5=75, $B96-J$5=1, $B96-J$5&lt;0),"",ROUND(($B96-J$5)*'점수 계산기'!$C$21+J$5*'점수 계산기'!$C$22+'점수 계산기'!$C$24,0))</f>
        <v/>
      </c>
      <c r="K96" s="201" t="str">
        <f>IF(OR($B96-K$5&gt;76, $B96-K$5=75, $B96-K$5=1, $B96-K$5&lt;0),"",ROUND(($B96-K$5)*'점수 계산기'!$C$21+K$5*'점수 계산기'!$C$22+'점수 계산기'!$C$24,0))</f>
        <v/>
      </c>
      <c r="L96" s="201" t="str">
        <f>IF(OR($B96-L$5&gt;76, $B96-L$5=75, $B96-L$5=1, $B96-L$5&lt;0),"",ROUND(($B96-L$5)*'점수 계산기'!$C$21+L$5*'점수 계산기'!$C$22+'점수 계산기'!$C$24,0))</f>
        <v/>
      </c>
      <c r="M96" s="201" t="str">
        <f>IF(OR($B96-M$5&gt;76, $B96-M$5=75, $B96-M$5=1, $B96-M$5&lt;0),"",ROUND(($B96-M$5)*'점수 계산기'!$C$21+M$5*'점수 계산기'!$C$22+'점수 계산기'!$C$24,0))</f>
        <v/>
      </c>
      <c r="N96" s="201" t="str">
        <f>IF(OR($B96-N$5&gt;76, $B96-N$5=75, $B96-N$5=1, $B96-N$5&lt;0),"",ROUND(($B96-N$5)*'점수 계산기'!$C$21+N$5*'점수 계산기'!$C$22+'점수 계산기'!$C$24,0))</f>
        <v/>
      </c>
      <c r="O96" s="201" t="str">
        <f>IF(OR($B96-O$5&gt;76, $B96-O$5=75, $B96-O$5=1, $B96-O$5&lt;0),"",ROUND(($B96-O$5)*'점수 계산기'!$C$21+O$5*'점수 계산기'!$C$22+'점수 계산기'!$C$24,0))</f>
        <v/>
      </c>
      <c r="P96" s="201">
        <f>IF(OR($B96-P$5&gt;76, $B96-P$5=75, $B96-P$5=1, $B96-P$5&lt;0),"",ROUND(($B96-P$5)*'점수 계산기'!$C$21+P$5*'점수 계산기'!$C$22+'점수 계산기'!$C$24,0))</f>
        <v>52</v>
      </c>
      <c r="Q96" s="201" t="str">
        <f>IF(OR($B96-Q$5&gt;76, $B96-Q$5=75, $B96-Q$5=1, $B96-Q$5&lt;0),"",ROUND(($B96-Q$5)*'점수 계산기'!$C$21+Q$5*'점수 계산기'!$C$22+'점수 계산기'!$C$24,0))</f>
        <v/>
      </c>
      <c r="R96" s="201">
        <f>IF(OR($B96-R$5&gt;76, $B96-R$5=75, $B96-R$5=1, $B96-R$5&lt;0),"",ROUND(($B96-R$5)*'점수 계산기'!$C$21+R$5*'점수 계산기'!$C$22+'점수 계산기'!$C$24,0))</f>
        <v>52</v>
      </c>
      <c r="S96" s="201">
        <f>IF(OR($B96-S$5&gt;76, $B96-S$5=75, $B96-S$5=1, $B96-S$5&lt;0),"",ROUND(($B96-S$5)*'점수 계산기'!$C$21+S$5*'점수 계산기'!$C$22+'점수 계산기'!$C$24,0))</f>
        <v>52</v>
      </c>
      <c r="T96" s="201">
        <f>IF(OR($B96-T$5&gt;76, $B96-T$5=75, $B96-T$5=1, $B96-T$5&lt;0),"",ROUND(($B96-T$5)*'점수 계산기'!$C$21+T$5*'점수 계산기'!$C$22+'점수 계산기'!$C$24,0))</f>
        <v>52</v>
      </c>
      <c r="U96" s="201">
        <f>IF(OR($B96-U$5&gt;76, $B96-U$5=75, $B96-U$5=1, $B96-U$5&lt;0),"",ROUND(($B96-U$5)*'점수 계산기'!$C$21+U$5*'점수 계산기'!$C$22+'점수 계산기'!$C$24,0))</f>
        <v>52</v>
      </c>
      <c r="V96" s="201">
        <f>IF(OR($B96-V$5&gt;76, $B96-V$5=75, $B96-V$5=1, $B96-V$5&lt;0),"",ROUND(($B96-V$5)*'점수 계산기'!$C$21+V$5*'점수 계산기'!$C$22+'점수 계산기'!$C$24,0))</f>
        <v>52</v>
      </c>
      <c r="W96" s="201">
        <f>IF(OR($B96-W$5&gt;76, $B96-W$5=75, $B96-W$5=1, $B96-W$5&lt;0),"",ROUND(($B96-W$5)*'점수 계산기'!$C$21+W$5*'점수 계산기'!$C$22+'점수 계산기'!$C$24,0))</f>
        <v>53</v>
      </c>
      <c r="X96" s="201">
        <f>IF(OR($B96-X$5&gt;76, $B96-X$5=75, $B96-X$5=1, $B96-X$5&lt;0),"",ROUND(($B96-X$5)*'점수 계산기'!$C$21+X$5*'점수 계산기'!$C$22+'점수 계산기'!$C$24,0))</f>
        <v>53</v>
      </c>
      <c r="Y96" s="202">
        <f>IF(OR($B96-Y$5&gt;76, $B96-Y$5=75, $B96-Y$5=1, $B96-Y$5&lt;0),"",ROUND(($B96-Y$5)*'점수 계산기'!$C$21+Y$5*'점수 계산기'!$C$22+'점수 계산기'!$C$24,0))</f>
        <v>53</v>
      </c>
      <c r="Z96" s="140"/>
      <c r="AA96" s="195">
        <v>11</v>
      </c>
      <c r="AB96" s="195">
        <f t="shared" si="2"/>
        <v>52</v>
      </c>
      <c r="AC96" s="195" cm="1">
        <f t="array" ref="AC96">INDEX($AD$6:$AD$106, AA96, 1)</f>
        <v>124</v>
      </c>
      <c r="AD96" s="195">
        <f t="shared" si="3"/>
        <v>53</v>
      </c>
      <c r="AE96" s="195">
        <v>10</v>
      </c>
      <c r="AF96" s="195">
        <v>90</v>
      </c>
    </row>
    <row r="97" spans="1:32" s="161" customFormat="1" ht="21" customHeight="1">
      <c r="A97" s="153"/>
      <c r="B97" s="215">
        <v>9</v>
      </c>
      <c r="C97" s="201" t="str">
        <f>IF(OR($B97-C$5&gt;76, $B97-C$5=75, $B97-C$5=1, $B97-C$5&lt;0),"",ROUND(($B97-C$5)*'점수 계산기'!$C$21+C$5*'점수 계산기'!$C$22+'점수 계산기'!$C$24,0))</f>
        <v/>
      </c>
      <c r="D97" s="201" t="str">
        <f>IF(OR($B97-D$5&gt;76, $B97-D$5=75, $B97-D$5=1, $B97-D$5&lt;0),"",ROUND(($B97-D$5)*'점수 계산기'!$C$21+D$5*'점수 계산기'!$C$22+'점수 계산기'!$C$24,0))</f>
        <v/>
      </c>
      <c r="E97" s="201" t="str">
        <f>IF(OR($B97-E$5&gt;76, $B97-E$5=75, $B97-E$5=1, $B97-E$5&lt;0),"",ROUND(($B97-E$5)*'점수 계산기'!$C$21+E$5*'점수 계산기'!$C$22+'점수 계산기'!$C$24,0))</f>
        <v/>
      </c>
      <c r="F97" s="201" t="str">
        <f>IF(OR($B97-F$5&gt;76, $B97-F$5=75, $B97-F$5=1, $B97-F$5&lt;0),"",ROUND(($B97-F$5)*'점수 계산기'!$C$21+F$5*'점수 계산기'!$C$22+'점수 계산기'!$C$24,0))</f>
        <v/>
      </c>
      <c r="G97" s="201" t="str">
        <f>IF(OR($B97-G$5&gt;76, $B97-G$5=75, $B97-G$5=1, $B97-G$5&lt;0),"",ROUND(($B97-G$5)*'점수 계산기'!$C$21+G$5*'점수 계산기'!$C$22+'점수 계산기'!$C$24,0))</f>
        <v/>
      </c>
      <c r="H97" s="201" t="str">
        <f>IF(OR($B97-H$5&gt;76, $B97-H$5=75, $B97-H$5=1, $B97-H$5&lt;0),"",ROUND(($B97-H$5)*'점수 계산기'!$C$21+H$5*'점수 계산기'!$C$22+'점수 계산기'!$C$24,0))</f>
        <v/>
      </c>
      <c r="I97" s="201" t="str">
        <f>IF(OR($B97-I$5&gt;76, $B97-I$5=75, $B97-I$5=1, $B97-I$5&lt;0),"",ROUND(($B97-I$5)*'점수 계산기'!$C$21+I$5*'점수 계산기'!$C$22+'점수 계산기'!$C$24,0))</f>
        <v/>
      </c>
      <c r="J97" s="201" t="str">
        <f>IF(OR($B97-J$5&gt;76, $B97-J$5=75, $B97-J$5=1, $B97-J$5&lt;0),"",ROUND(($B97-J$5)*'점수 계산기'!$C$21+J$5*'점수 계산기'!$C$22+'점수 계산기'!$C$24,0))</f>
        <v/>
      </c>
      <c r="K97" s="201" t="str">
        <f>IF(OR($B97-K$5&gt;76, $B97-K$5=75, $B97-K$5=1, $B97-K$5&lt;0),"",ROUND(($B97-K$5)*'점수 계산기'!$C$21+K$5*'점수 계산기'!$C$22+'점수 계산기'!$C$24,0))</f>
        <v/>
      </c>
      <c r="L97" s="201" t="str">
        <f>IF(OR($B97-L$5&gt;76, $B97-L$5=75, $B97-L$5=1, $B97-L$5&lt;0),"",ROUND(($B97-L$5)*'점수 계산기'!$C$21+L$5*'점수 계산기'!$C$22+'점수 계산기'!$C$24,0))</f>
        <v/>
      </c>
      <c r="M97" s="201" t="str">
        <f>IF(OR($B97-M$5&gt;76, $B97-M$5=75, $B97-M$5=1, $B97-M$5&lt;0),"",ROUND(($B97-M$5)*'점수 계산기'!$C$21+M$5*'점수 계산기'!$C$22+'점수 계산기'!$C$24,0))</f>
        <v/>
      </c>
      <c r="N97" s="201" t="str">
        <f>IF(OR($B97-N$5&gt;76, $B97-N$5=75, $B97-N$5=1, $B97-N$5&lt;0),"",ROUND(($B97-N$5)*'점수 계산기'!$C$21+N$5*'점수 계산기'!$C$22+'점수 계산기'!$C$24,0))</f>
        <v/>
      </c>
      <c r="O97" s="201" t="str">
        <f>IF(OR($B97-O$5&gt;76, $B97-O$5=75, $B97-O$5=1, $B97-O$5&lt;0),"",ROUND(($B97-O$5)*'점수 계산기'!$C$21+O$5*'점수 계산기'!$C$22+'점수 계산기'!$C$24,0))</f>
        <v/>
      </c>
      <c r="P97" s="201" t="str">
        <f>IF(OR($B97-P$5&gt;76, $B97-P$5=75, $B97-P$5=1, $B97-P$5&lt;0),"",ROUND(($B97-P$5)*'점수 계산기'!$C$21+P$5*'점수 계산기'!$C$22+'점수 계산기'!$C$24,0))</f>
        <v/>
      </c>
      <c r="Q97" s="201">
        <f>IF(OR($B97-Q$5&gt;76, $B97-Q$5=75, $B97-Q$5=1, $B97-Q$5&lt;0),"",ROUND(($B97-Q$5)*'점수 계산기'!$C$21+Q$5*'점수 계산기'!$C$22+'점수 계산기'!$C$24,0))</f>
        <v>51</v>
      </c>
      <c r="R97" s="201" t="str">
        <f>IF(OR($B97-R$5&gt;76, $B97-R$5=75, $B97-R$5=1, $B97-R$5&lt;0),"",ROUND(($B97-R$5)*'점수 계산기'!$C$21+R$5*'점수 계산기'!$C$22+'점수 계산기'!$C$24,0))</f>
        <v/>
      </c>
      <c r="S97" s="201">
        <f>IF(OR($B97-S$5&gt;76, $B97-S$5=75, $B97-S$5=1, $B97-S$5&lt;0),"",ROUND(($B97-S$5)*'점수 계산기'!$C$21+S$5*'점수 계산기'!$C$22+'점수 계산기'!$C$24,0))</f>
        <v>51</v>
      </c>
      <c r="T97" s="201">
        <f>IF(OR($B97-T$5&gt;76, $B97-T$5=75, $B97-T$5=1, $B97-T$5&lt;0),"",ROUND(($B97-T$5)*'점수 계산기'!$C$21+T$5*'점수 계산기'!$C$22+'점수 계산기'!$C$24,0))</f>
        <v>51</v>
      </c>
      <c r="U97" s="201">
        <f>IF(OR($B97-U$5&gt;76, $B97-U$5=75, $B97-U$5=1, $B97-U$5&lt;0),"",ROUND(($B97-U$5)*'점수 계산기'!$C$21+U$5*'점수 계산기'!$C$22+'점수 계산기'!$C$24,0))</f>
        <v>51</v>
      </c>
      <c r="V97" s="201">
        <f>IF(OR($B97-V$5&gt;76, $B97-V$5=75, $B97-V$5=1, $B97-V$5&lt;0),"",ROUND(($B97-V$5)*'점수 계산기'!$C$21+V$5*'점수 계산기'!$C$22+'점수 계산기'!$C$24,0))</f>
        <v>52</v>
      </c>
      <c r="W97" s="201">
        <f>IF(OR($B97-W$5&gt;76, $B97-W$5=75, $B97-W$5=1, $B97-W$5&lt;0),"",ROUND(($B97-W$5)*'점수 계산기'!$C$21+W$5*'점수 계산기'!$C$22+'점수 계산기'!$C$24,0))</f>
        <v>52</v>
      </c>
      <c r="X97" s="201">
        <f>IF(OR($B97-X$5&gt;76, $B97-X$5=75, $B97-X$5=1, $B97-X$5&lt;0),"",ROUND(($B97-X$5)*'점수 계산기'!$C$21+X$5*'점수 계산기'!$C$22+'점수 계산기'!$C$24,0))</f>
        <v>52</v>
      </c>
      <c r="Y97" s="202">
        <f>IF(OR($B97-Y$5&gt;76, $B97-Y$5=75, $B97-Y$5=1, $B97-Y$5&lt;0),"",ROUND(($B97-Y$5)*'점수 계산기'!$C$21+Y$5*'점수 계산기'!$C$22+'점수 계산기'!$C$24,0))</f>
        <v>52</v>
      </c>
      <c r="Z97" s="140"/>
      <c r="AA97" s="195">
        <v>10</v>
      </c>
      <c r="AB97" s="195">
        <f t="shared" si="2"/>
        <v>51</v>
      </c>
      <c r="AC97" s="195" cm="1">
        <f t="array" ref="AC97">INDEX($AD$6:$AD$106, AA97, 1)</f>
        <v>125</v>
      </c>
      <c r="AD97" s="195">
        <f t="shared" si="3"/>
        <v>52</v>
      </c>
      <c r="AE97" s="195">
        <v>9</v>
      </c>
      <c r="AF97" s="195">
        <v>91</v>
      </c>
    </row>
    <row r="98" spans="1:32" s="161" customFormat="1" ht="21" customHeight="1">
      <c r="A98" s="153"/>
      <c r="B98" s="216">
        <v>8</v>
      </c>
      <c r="C98" s="204" t="str">
        <f>IF(OR($B98-C$5&gt;76, $B98-C$5=75, $B98-C$5=1, $B98-C$5&lt;0),"",ROUND(($B98-C$5)*'점수 계산기'!$C$21+C$5*'점수 계산기'!$C$22+'점수 계산기'!$C$24,0))</f>
        <v/>
      </c>
      <c r="D98" s="204" t="str">
        <f>IF(OR($B98-D$5&gt;76, $B98-D$5=75, $B98-D$5=1, $B98-D$5&lt;0),"",ROUND(($B98-D$5)*'점수 계산기'!$C$21+D$5*'점수 계산기'!$C$22+'점수 계산기'!$C$24,0))</f>
        <v/>
      </c>
      <c r="E98" s="204" t="str">
        <f>IF(OR($B98-E$5&gt;76, $B98-E$5=75, $B98-E$5=1, $B98-E$5&lt;0),"",ROUND(($B98-E$5)*'점수 계산기'!$C$21+E$5*'점수 계산기'!$C$22+'점수 계산기'!$C$24,0))</f>
        <v/>
      </c>
      <c r="F98" s="204" t="str">
        <f>IF(OR($B98-F$5&gt;76, $B98-F$5=75, $B98-F$5=1, $B98-F$5&lt;0),"",ROUND(($B98-F$5)*'점수 계산기'!$C$21+F$5*'점수 계산기'!$C$22+'점수 계산기'!$C$24,0))</f>
        <v/>
      </c>
      <c r="G98" s="204" t="str">
        <f>IF(OR($B98-G$5&gt;76, $B98-G$5=75, $B98-G$5=1, $B98-G$5&lt;0),"",ROUND(($B98-G$5)*'점수 계산기'!$C$21+G$5*'점수 계산기'!$C$22+'점수 계산기'!$C$24,0))</f>
        <v/>
      </c>
      <c r="H98" s="204" t="str">
        <f>IF(OR($B98-H$5&gt;76, $B98-H$5=75, $B98-H$5=1, $B98-H$5&lt;0),"",ROUND(($B98-H$5)*'점수 계산기'!$C$21+H$5*'점수 계산기'!$C$22+'점수 계산기'!$C$24,0))</f>
        <v/>
      </c>
      <c r="I98" s="204" t="str">
        <f>IF(OR($B98-I$5&gt;76, $B98-I$5=75, $B98-I$5=1, $B98-I$5&lt;0),"",ROUND(($B98-I$5)*'점수 계산기'!$C$21+I$5*'점수 계산기'!$C$22+'점수 계산기'!$C$24,0))</f>
        <v/>
      </c>
      <c r="J98" s="204" t="str">
        <f>IF(OR($B98-J$5&gt;76, $B98-J$5=75, $B98-J$5=1, $B98-J$5&lt;0),"",ROUND(($B98-J$5)*'점수 계산기'!$C$21+J$5*'점수 계산기'!$C$22+'점수 계산기'!$C$24,0))</f>
        <v/>
      </c>
      <c r="K98" s="204" t="str">
        <f>IF(OR($B98-K$5&gt;76, $B98-K$5=75, $B98-K$5=1, $B98-K$5&lt;0),"",ROUND(($B98-K$5)*'점수 계산기'!$C$21+K$5*'점수 계산기'!$C$22+'점수 계산기'!$C$24,0))</f>
        <v/>
      </c>
      <c r="L98" s="204" t="str">
        <f>IF(OR($B98-L$5&gt;76, $B98-L$5=75, $B98-L$5=1, $B98-L$5&lt;0),"",ROUND(($B98-L$5)*'점수 계산기'!$C$21+L$5*'점수 계산기'!$C$22+'점수 계산기'!$C$24,0))</f>
        <v/>
      </c>
      <c r="M98" s="204" t="str">
        <f>IF(OR($B98-M$5&gt;76, $B98-M$5=75, $B98-M$5=1, $B98-M$5&lt;0),"",ROUND(($B98-M$5)*'점수 계산기'!$C$21+M$5*'점수 계산기'!$C$22+'점수 계산기'!$C$24,0))</f>
        <v/>
      </c>
      <c r="N98" s="204" t="str">
        <f>IF(OR($B98-N$5&gt;76, $B98-N$5=75, $B98-N$5=1, $B98-N$5&lt;0),"",ROUND(($B98-N$5)*'점수 계산기'!$C$21+N$5*'점수 계산기'!$C$22+'점수 계산기'!$C$24,0))</f>
        <v/>
      </c>
      <c r="O98" s="204" t="str">
        <f>IF(OR($B98-O$5&gt;76, $B98-O$5=75, $B98-O$5=1, $B98-O$5&lt;0),"",ROUND(($B98-O$5)*'점수 계산기'!$C$21+O$5*'점수 계산기'!$C$22+'점수 계산기'!$C$24,0))</f>
        <v/>
      </c>
      <c r="P98" s="204" t="str">
        <f>IF(OR($B98-P$5&gt;76, $B98-P$5=75, $B98-P$5=1, $B98-P$5&lt;0),"",ROUND(($B98-P$5)*'점수 계산기'!$C$21+P$5*'점수 계산기'!$C$22+'점수 계산기'!$C$24,0))</f>
        <v/>
      </c>
      <c r="Q98" s="204" t="str">
        <f>IF(OR($B98-Q$5&gt;76, $B98-Q$5=75, $B98-Q$5=1, $B98-Q$5&lt;0),"",ROUND(($B98-Q$5)*'점수 계산기'!$C$21+Q$5*'점수 계산기'!$C$22+'점수 계산기'!$C$24,0))</f>
        <v/>
      </c>
      <c r="R98" s="204">
        <f>IF(OR($B98-R$5&gt;76, $B98-R$5=75, $B98-R$5=1, $B98-R$5&lt;0),"",ROUND(($B98-R$5)*'점수 계산기'!$C$21+R$5*'점수 계산기'!$C$22+'점수 계산기'!$C$24,0))</f>
        <v>50</v>
      </c>
      <c r="S98" s="204" t="str">
        <f>IF(OR($B98-S$5&gt;76, $B98-S$5=75, $B98-S$5=1, $B98-S$5&lt;0),"",ROUND(($B98-S$5)*'점수 계산기'!$C$21+S$5*'점수 계산기'!$C$22+'점수 계산기'!$C$24,0))</f>
        <v/>
      </c>
      <c r="T98" s="204">
        <f>IF(OR($B98-T$5&gt;76, $B98-T$5=75, $B98-T$5=1, $B98-T$5&lt;0),"",ROUND(($B98-T$5)*'점수 계산기'!$C$21+T$5*'점수 계산기'!$C$22+'점수 계산기'!$C$24,0))</f>
        <v>50</v>
      </c>
      <c r="U98" s="204">
        <f>IF(OR($B98-U$5&gt;76, $B98-U$5=75, $B98-U$5=1, $B98-U$5&lt;0),"",ROUND(($B98-U$5)*'점수 계산기'!$C$21+U$5*'점수 계산기'!$C$22+'점수 계산기'!$C$24,0))</f>
        <v>50</v>
      </c>
      <c r="V98" s="204">
        <f>IF(OR($B98-V$5&gt;76, $B98-V$5=75, $B98-V$5=1, $B98-V$5&lt;0),"",ROUND(($B98-V$5)*'점수 계산기'!$C$21+V$5*'점수 계산기'!$C$22+'점수 계산기'!$C$24,0))</f>
        <v>51</v>
      </c>
      <c r="W98" s="204">
        <f>IF(OR($B98-W$5&gt;76, $B98-W$5=75, $B98-W$5=1, $B98-W$5&lt;0),"",ROUND(($B98-W$5)*'점수 계산기'!$C$21+W$5*'점수 계산기'!$C$22+'점수 계산기'!$C$24,0))</f>
        <v>51</v>
      </c>
      <c r="X98" s="204">
        <f>IF(OR($B98-X$5&gt;76, $B98-X$5=75, $B98-X$5=1, $B98-X$5&lt;0),"",ROUND(($B98-X$5)*'점수 계산기'!$C$21+X$5*'점수 계산기'!$C$22+'점수 계산기'!$C$24,0))</f>
        <v>51</v>
      </c>
      <c r="Y98" s="205">
        <f>IF(OR($B98-Y$5&gt;76, $B98-Y$5=75, $B98-Y$5=1, $B98-Y$5&lt;0),"",ROUND(($B98-Y$5)*'점수 계산기'!$C$21+Y$5*'점수 계산기'!$C$22+'점수 계산기'!$C$24,0))</f>
        <v>51</v>
      </c>
      <c r="Z98" s="140"/>
      <c r="AA98" s="195">
        <v>9</v>
      </c>
      <c r="AB98" s="195">
        <f t="shared" si="2"/>
        <v>50</v>
      </c>
      <c r="AC98" s="195" cm="1">
        <f t="array" ref="AC98">INDEX($AD$6:$AD$106, AA98, 1)</f>
        <v>126</v>
      </c>
      <c r="AD98" s="195">
        <f t="shared" si="3"/>
        <v>51</v>
      </c>
      <c r="AE98" s="195">
        <v>8</v>
      </c>
      <c r="AF98" s="195">
        <v>92</v>
      </c>
    </row>
    <row r="99" spans="1:32" s="161" customFormat="1" ht="21" customHeight="1">
      <c r="A99" s="153"/>
      <c r="B99" s="216">
        <v>7</v>
      </c>
      <c r="C99" s="204" t="str">
        <f>IF(OR($B99-C$5&gt;76, $B99-C$5=75, $B99-C$5=1, $B99-C$5&lt;0),"",ROUND(($B99-C$5)*'점수 계산기'!$C$21+C$5*'점수 계산기'!$C$22+'점수 계산기'!$C$24,0))</f>
        <v/>
      </c>
      <c r="D99" s="204" t="str">
        <f>IF(OR($B99-D$5&gt;76, $B99-D$5=75, $B99-D$5=1, $B99-D$5&lt;0),"",ROUND(($B99-D$5)*'점수 계산기'!$C$21+D$5*'점수 계산기'!$C$22+'점수 계산기'!$C$24,0))</f>
        <v/>
      </c>
      <c r="E99" s="204" t="str">
        <f>IF(OR($B99-E$5&gt;76, $B99-E$5=75, $B99-E$5=1, $B99-E$5&lt;0),"",ROUND(($B99-E$5)*'점수 계산기'!$C$21+E$5*'점수 계산기'!$C$22+'점수 계산기'!$C$24,0))</f>
        <v/>
      </c>
      <c r="F99" s="204" t="str">
        <f>IF(OR($B99-F$5&gt;76, $B99-F$5=75, $B99-F$5=1, $B99-F$5&lt;0),"",ROUND(($B99-F$5)*'점수 계산기'!$C$21+F$5*'점수 계산기'!$C$22+'점수 계산기'!$C$24,0))</f>
        <v/>
      </c>
      <c r="G99" s="204" t="str">
        <f>IF(OR($B99-G$5&gt;76, $B99-G$5=75, $B99-G$5=1, $B99-G$5&lt;0),"",ROUND(($B99-G$5)*'점수 계산기'!$C$21+G$5*'점수 계산기'!$C$22+'점수 계산기'!$C$24,0))</f>
        <v/>
      </c>
      <c r="H99" s="204" t="str">
        <f>IF(OR($B99-H$5&gt;76, $B99-H$5=75, $B99-H$5=1, $B99-H$5&lt;0),"",ROUND(($B99-H$5)*'점수 계산기'!$C$21+H$5*'점수 계산기'!$C$22+'점수 계산기'!$C$24,0))</f>
        <v/>
      </c>
      <c r="I99" s="204" t="str">
        <f>IF(OR($B99-I$5&gt;76, $B99-I$5=75, $B99-I$5=1, $B99-I$5&lt;0),"",ROUND(($B99-I$5)*'점수 계산기'!$C$21+I$5*'점수 계산기'!$C$22+'점수 계산기'!$C$24,0))</f>
        <v/>
      </c>
      <c r="J99" s="204" t="str">
        <f>IF(OR($B99-J$5&gt;76, $B99-J$5=75, $B99-J$5=1, $B99-J$5&lt;0),"",ROUND(($B99-J$5)*'점수 계산기'!$C$21+J$5*'점수 계산기'!$C$22+'점수 계산기'!$C$24,0))</f>
        <v/>
      </c>
      <c r="K99" s="204" t="str">
        <f>IF(OR($B99-K$5&gt;76, $B99-K$5=75, $B99-K$5=1, $B99-K$5&lt;0),"",ROUND(($B99-K$5)*'점수 계산기'!$C$21+K$5*'점수 계산기'!$C$22+'점수 계산기'!$C$24,0))</f>
        <v/>
      </c>
      <c r="L99" s="204" t="str">
        <f>IF(OR($B99-L$5&gt;76, $B99-L$5=75, $B99-L$5=1, $B99-L$5&lt;0),"",ROUND(($B99-L$5)*'점수 계산기'!$C$21+L$5*'점수 계산기'!$C$22+'점수 계산기'!$C$24,0))</f>
        <v/>
      </c>
      <c r="M99" s="204" t="str">
        <f>IF(OR($B99-M$5&gt;76, $B99-M$5=75, $B99-M$5=1, $B99-M$5&lt;0),"",ROUND(($B99-M$5)*'점수 계산기'!$C$21+M$5*'점수 계산기'!$C$22+'점수 계산기'!$C$24,0))</f>
        <v/>
      </c>
      <c r="N99" s="204" t="str">
        <f>IF(OR($B99-N$5&gt;76, $B99-N$5=75, $B99-N$5=1, $B99-N$5&lt;0),"",ROUND(($B99-N$5)*'점수 계산기'!$C$21+N$5*'점수 계산기'!$C$22+'점수 계산기'!$C$24,0))</f>
        <v/>
      </c>
      <c r="O99" s="204" t="str">
        <f>IF(OR($B99-O$5&gt;76, $B99-O$5=75, $B99-O$5=1, $B99-O$5&lt;0),"",ROUND(($B99-O$5)*'점수 계산기'!$C$21+O$5*'점수 계산기'!$C$22+'점수 계산기'!$C$24,0))</f>
        <v/>
      </c>
      <c r="P99" s="204" t="str">
        <f>IF(OR($B99-P$5&gt;76, $B99-P$5=75, $B99-P$5=1, $B99-P$5&lt;0),"",ROUND(($B99-P$5)*'점수 계산기'!$C$21+P$5*'점수 계산기'!$C$22+'점수 계산기'!$C$24,0))</f>
        <v/>
      </c>
      <c r="Q99" s="204" t="str">
        <f>IF(OR($B99-Q$5&gt;76, $B99-Q$5=75, $B99-Q$5=1, $B99-Q$5&lt;0),"",ROUND(($B99-Q$5)*'점수 계산기'!$C$21+Q$5*'점수 계산기'!$C$22+'점수 계산기'!$C$24,0))</f>
        <v/>
      </c>
      <c r="R99" s="204" t="str">
        <f>IF(OR($B99-R$5&gt;76, $B99-R$5=75, $B99-R$5=1, $B99-R$5&lt;0),"",ROUND(($B99-R$5)*'점수 계산기'!$C$21+R$5*'점수 계산기'!$C$22+'점수 계산기'!$C$24,0))</f>
        <v/>
      </c>
      <c r="S99" s="204">
        <f>IF(OR($B99-S$5&gt;76, $B99-S$5=75, $B99-S$5=1, $B99-S$5&lt;0),"",ROUND(($B99-S$5)*'점수 계산기'!$C$21+S$5*'점수 계산기'!$C$22+'점수 계산기'!$C$24,0))</f>
        <v>49</v>
      </c>
      <c r="T99" s="204" t="str">
        <f>IF(OR($B99-T$5&gt;76, $B99-T$5=75, $B99-T$5=1, $B99-T$5&lt;0),"",ROUND(($B99-T$5)*'점수 계산기'!$C$21+T$5*'점수 계산기'!$C$22+'점수 계산기'!$C$24,0))</f>
        <v/>
      </c>
      <c r="U99" s="204">
        <f>IF(OR($B99-U$5&gt;76, $B99-U$5=75, $B99-U$5=1, $B99-U$5&lt;0),"",ROUND(($B99-U$5)*'점수 계산기'!$C$21+U$5*'점수 계산기'!$C$22+'점수 계산기'!$C$24,0))</f>
        <v>50</v>
      </c>
      <c r="V99" s="204">
        <f>IF(OR($B99-V$5&gt;76, $B99-V$5=75, $B99-V$5=1, $B99-V$5&lt;0),"",ROUND(($B99-V$5)*'점수 계산기'!$C$21+V$5*'점수 계산기'!$C$22+'점수 계산기'!$C$24,0))</f>
        <v>50</v>
      </c>
      <c r="W99" s="204">
        <f>IF(OR($B99-W$5&gt;76, $B99-W$5=75, $B99-W$5=1, $B99-W$5&lt;0),"",ROUND(($B99-W$5)*'점수 계산기'!$C$21+W$5*'점수 계산기'!$C$22+'점수 계산기'!$C$24,0))</f>
        <v>50</v>
      </c>
      <c r="X99" s="204">
        <f>IF(OR($B99-X$5&gt;76, $B99-X$5=75, $B99-X$5=1, $B99-X$5&lt;0),"",ROUND(($B99-X$5)*'점수 계산기'!$C$21+X$5*'점수 계산기'!$C$22+'점수 계산기'!$C$24,0))</f>
        <v>50</v>
      </c>
      <c r="Y99" s="205">
        <f>IF(OR($B99-Y$5&gt;76, $B99-Y$5=75, $B99-Y$5=1, $B99-Y$5&lt;0),"",ROUND(($B99-Y$5)*'점수 계산기'!$C$21+Y$5*'점수 계산기'!$C$22+'점수 계산기'!$C$24,0))</f>
        <v>50</v>
      </c>
      <c r="Z99" s="140"/>
      <c r="AA99" s="195">
        <v>8</v>
      </c>
      <c r="AB99" s="195">
        <f t="shared" si="2"/>
        <v>49</v>
      </c>
      <c r="AC99" s="195" cm="1">
        <f t="array" ref="AC99">INDEX($AD$6:$AD$106, AA99, 1)</f>
        <v>127</v>
      </c>
      <c r="AD99" s="195">
        <f t="shared" si="3"/>
        <v>50</v>
      </c>
      <c r="AE99" s="195">
        <v>7</v>
      </c>
      <c r="AF99" s="195">
        <v>93</v>
      </c>
    </row>
    <row r="100" spans="1:32" s="161" customFormat="1" ht="21" customHeight="1">
      <c r="A100" s="153"/>
      <c r="B100" s="216">
        <v>6</v>
      </c>
      <c r="C100" s="204" t="str">
        <f>IF(OR($B100-C$5&gt;76, $B100-C$5=75, $B100-C$5=1, $B100-C$5&lt;0),"",ROUND(($B100-C$5)*'점수 계산기'!$C$21+C$5*'점수 계산기'!$C$22+'점수 계산기'!$C$24,0))</f>
        <v/>
      </c>
      <c r="D100" s="204" t="str">
        <f>IF(OR($B100-D$5&gt;76, $B100-D$5=75, $B100-D$5=1, $B100-D$5&lt;0),"",ROUND(($B100-D$5)*'점수 계산기'!$C$21+D$5*'점수 계산기'!$C$22+'점수 계산기'!$C$24,0))</f>
        <v/>
      </c>
      <c r="E100" s="204" t="str">
        <f>IF(OR($B100-E$5&gt;76, $B100-E$5=75, $B100-E$5=1, $B100-E$5&lt;0),"",ROUND(($B100-E$5)*'점수 계산기'!$C$21+E$5*'점수 계산기'!$C$22+'점수 계산기'!$C$24,0))</f>
        <v/>
      </c>
      <c r="F100" s="204" t="str">
        <f>IF(OR($B100-F$5&gt;76, $B100-F$5=75, $B100-F$5=1, $B100-F$5&lt;0),"",ROUND(($B100-F$5)*'점수 계산기'!$C$21+F$5*'점수 계산기'!$C$22+'점수 계산기'!$C$24,0))</f>
        <v/>
      </c>
      <c r="G100" s="204" t="str">
        <f>IF(OR($B100-G$5&gt;76, $B100-G$5=75, $B100-G$5=1, $B100-G$5&lt;0),"",ROUND(($B100-G$5)*'점수 계산기'!$C$21+G$5*'점수 계산기'!$C$22+'점수 계산기'!$C$24,0))</f>
        <v/>
      </c>
      <c r="H100" s="204" t="str">
        <f>IF(OR($B100-H$5&gt;76, $B100-H$5=75, $B100-H$5=1, $B100-H$5&lt;0),"",ROUND(($B100-H$5)*'점수 계산기'!$C$21+H$5*'점수 계산기'!$C$22+'점수 계산기'!$C$24,0))</f>
        <v/>
      </c>
      <c r="I100" s="204" t="str">
        <f>IF(OR($B100-I$5&gt;76, $B100-I$5=75, $B100-I$5=1, $B100-I$5&lt;0),"",ROUND(($B100-I$5)*'점수 계산기'!$C$21+I$5*'점수 계산기'!$C$22+'점수 계산기'!$C$24,0))</f>
        <v/>
      </c>
      <c r="J100" s="204" t="str">
        <f>IF(OR($B100-J$5&gt;76, $B100-J$5=75, $B100-J$5=1, $B100-J$5&lt;0),"",ROUND(($B100-J$5)*'점수 계산기'!$C$21+J$5*'점수 계산기'!$C$22+'점수 계산기'!$C$24,0))</f>
        <v/>
      </c>
      <c r="K100" s="204" t="str">
        <f>IF(OR($B100-K$5&gt;76, $B100-K$5=75, $B100-K$5=1, $B100-K$5&lt;0),"",ROUND(($B100-K$5)*'점수 계산기'!$C$21+K$5*'점수 계산기'!$C$22+'점수 계산기'!$C$24,0))</f>
        <v/>
      </c>
      <c r="L100" s="204" t="str">
        <f>IF(OR($B100-L$5&gt;76, $B100-L$5=75, $B100-L$5=1, $B100-L$5&lt;0),"",ROUND(($B100-L$5)*'점수 계산기'!$C$21+L$5*'점수 계산기'!$C$22+'점수 계산기'!$C$24,0))</f>
        <v/>
      </c>
      <c r="M100" s="204" t="str">
        <f>IF(OR($B100-M$5&gt;76, $B100-M$5=75, $B100-M$5=1, $B100-M$5&lt;0),"",ROUND(($B100-M$5)*'점수 계산기'!$C$21+M$5*'점수 계산기'!$C$22+'점수 계산기'!$C$24,0))</f>
        <v/>
      </c>
      <c r="N100" s="204" t="str">
        <f>IF(OR($B100-N$5&gt;76, $B100-N$5=75, $B100-N$5=1, $B100-N$5&lt;0),"",ROUND(($B100-N$5)*'점수 계산기'!$C$21+N$5*'점수 계산기'!$C$22+'점수 계산기'!$C$24,0))</f>
        <v/>
      </c>
      <c r="O100" s="204" t="str">
        <f>IF(OR($B100-O$5&gt;76, $B100-O$5=75, $B100-O$5=1, $B100-O$5&lt;0),"",ROUND(($B100-O$5)*'점수 계산기'!$C$21+O$5*'점수 계산기'!$C$22+'점수 계산기'!$C$24,0))</f>
        <v/>
      </c>
      <c r="P100" s="204" t="str">
        <f>IF(OR($B100-P$5&gt;76, $B100-P$5=75, $B100-P$5=1, $B100-P$5&lt;0),"",ROUND(($B100-P$5)*'점수 계산기'!$C$21+P$5*'점수 계산기'!$C$22+'점수 계산기'!$C$24,0))</f>
        <v/>
      </c>
      <c r="Q100" s="204" t="str">
        <f>IF(OR($B100-Q$5&gt;76, $B100-Q$5=75, $B100-Q$5=1, $B100-Q$5&lt;0),"",ROUND(($B100-Q$5)*'점수 계산기'!$C$21+Q$5*'점수 계산기'!$C$22+'점수 계산기'!$C$24,0))</f>
        <v/>
      </c>
      <c r="R100" s="204" t="str">
        <f>IF(OR($B100-R$5&gt;76, $B100-R$5=75, $B100-R$5=1, $B100-R$5&lt;0),"",ROUND(($B100-R$5)*'점수 계산기'!$C$21+R$5*'점수 계산기'!$C$22+'점수 계산기'!$C$24,0))</f>
        <v/>
      </c>
      <c r="S100" s="204" t="str">
        <f>IF(OR($B100-S$5&gt;76, $B100-S$5=75, $B100-S$5=1, $B100-S$5&lt;0),"",ROUND(($B100-S$5)*'점수 계산기'!$C$21+S$5*'점수 계산기'!$C$22+'점수 계산기'!$C$24,0))</f>
        <v/>
      </c>
      <c r="T100" s="204">
        <f>IF(OR($B100-T$5&gt;76, $B100-T$5=75, $B100-T$5=1, $B100-T$5&lt;0),"",ROUND(($B100-T$5)*'점수 계산기'!$C$21+T$5*'점수 계산기'!$C$22+'점수 계산기'!$C$24,0))</f>
        <v>48</v>
      </c>
      <c r="U100" s="204" t="str">
        <f>IF(OR($B100-U$5&gt;76, $B100-U$5=75, $B100-U$5=1, $B100-U$5&lt;0),"",ROUND(($B100-U$5)*'점수 계산기'!$C$21+U$5*'점수 계산기'!$C$22+'점수 계산기'!$C$24,0))</f>
        <v/>
      </c>
      <c r="V100" s="204">
        <f>IF(OR($B100-V$5&gt;76, $B100-V$5=75, $B100-V$5=1, $B100-V$5&lt;0),"",ROUND(($B100-V$5)*'점수 계산기'!$C$21+V$5*'점수 계산기'!$C$22+'점수 계산기'!$C$24,0))</f>
        <v>49</v>
      </c>
      <c r="W100" s="204">
        <f>IF(OR($B100-W$5&gt;76, $B100-W$5=75, $B100-W$5=1, $B100-W$5&lt;0),"",ROUND(($B100-W$5)*'점수 계산기'!$C$21+W$5*'점수 계산기'!$C$22+'점수 계산기'!$C$24,0))</f>
        <v>49</v>
      </c>
      <c r="X100" s="204">
        <f>IF(OR($B100-X$5&gt;76, $B100-X$5=75, $B100-X$5=1, $B100-X$5&lt;0),"",ROUND(($B100-X$5)*'점수 계산기'!$C$21+X$5*'점수 계산기'!$C$22+'점수 계산기'!$C$24,0))</f>
        <v>49</v>
      </c>
      <c r="Y100" s="205">
        <f>IF(OR($B100-Y$5&gt;76, $B100-Y$5=75, $B100-Y$5=1, $B100-Y$5&lt;0),"",ROUND(($B100-Y$5)*'점수 계산기'!$C$21+Y$5*'점수 계산기'!$C$22+'점수 계산기'!$C$24,0))</f>
        <v>49</v>
      </c>
      <c r="Z100" s="140"/>
      <c r="AA100" s="195">
        <v>7</v>
      </c>
      <c r="AB100" s="195">
        <f t="shared" si="2"/>
        <v>48</v>
      </c>
      <c r="AC100" s="195" cm="1">
        <f t="array" ref="AC100">INDEX($AD$6:$AD$106, AA100, 1)</f>
        <v>127</v>
      </c>
      <c r="AD100" s="195">
        <f t="shared" si="3"/>
        <v>49</v>
      </c>
      <c r="AE100" s="195">
        <v>6</v>
      </c>
      <c r="AF100" s="195">
        <v>94</v>
      </c>
    </row>
    <row r="101" spans="1:32" s="161" customFormat="1" ht="21" customHeight="1">
      <c r="A101" s="153"/>
      <c r="B101" s="216">
        <v>5</v>
      </c>
      <c r="C101" s="204" t="str">
        <f>IF(OR($B101-C$5&gt;76, $B101-C$5=75, $B101-C$5=1, $B101-C$5&lt;0),"",ROUND(($B101-C$5)*'점수 계산기'!$C$21+C$5*'점수 계산기'!$C$22+'점수 계산기'!$C$24,0))</f>
        <v/>
      </c>
      <c r="D101" s="204" t="str">
        <f>IF(OR($B101-D$5&gt;76, $B101-D$5=75, $B101-D$5=1, $B101-D$5&lt;0),"",ROUND(($B101-D$5)*'점수 계산기'!$C$21+D$5*'점수 계산기'!$C$22+'점수 계산기'!$C$24,0))</f>
        <v/>
      </c>
      <c r="E101" s="204" t="str">
        <f>IF(OR($B101-E$5&gt;76, $B101-E$5=75, $B101-E$5=1, $B101-E$5&lt;0),"",ROUND(($B101-E$5)*'점수 계산기'!$C$21+E$5*'점수 계산기'!$C$22+'점수 계산기'!$C$24,0))</f>
        <v/>
      </c>
      <c r="F101" s="204" t="str">
        <f>IF(OR($B101-F$5&gt;76, $B101-F$5=75, $B101-F$5=1, $B101-F$5&lt;0),"",ROUND(($B101-F$5)*'점수 계산기'!$C$21+F$5*'점수 계산기'!$C$22+'점수 계산기'!$C$24,0))</f>
        <v/>
      </c>
      <c r="G101" s="204" t="str">
        <f>IF(OR($B101-G$5&gt;76, $B101-G$5=75, $B101-G$5=1, $B101-G$5&lt;0),"",ROUND(($B101-G$5)*'점수 계산기'!$C$21+G$5*'점수 계산기'!$C$22+'점수 계산기'!$C$24,0))</f>
        <v/>
      </c>
      <c r="H101" s="204" t="str">
        <f>IF(OR($B101-H$5&gt;76, $B101-H$5=75, $B101-H$5=1, $B101-H$5&lt;0),"",ROUND(($B101-H$5)*'점수 계산기'!$C$21+H$5*'점수 계산기'!$C$22+'점수 계산기'!$C$24,0))</f>
        <v/>
      </c>
      <c r="I101" s="204" t="str">
        <f>IF(OR($B101-I$5&gt;76, $B101-I$5=75, $B101-I$5=1, $B101-I$5&lt;0),"",ROUND(($B101-I$5)*'점수 계산기'!$C$21+I$5*'점수 계산기'!$C$22+'점수 계산기'!$C$24,0))</f>
        <v/>
      </c>
      <c r="J101" s="204" t="str">
        <f>IF(OR($B101-J$5&gt;76, $B101-J$5=75, $B101-J$5=1, $B101-J$5&lt;0),"",ROUND(($B101-J$5)*'점수 계산기'!$C$21+J$5*'점수 계산기'!$C$22+'점수 계산기'!$C$24,0))</f>
        <v/>
      </c>
      <c r="K101" s="204" t="str">
        <f>IF(OR($B101-K$5&gt;76, $B101-K$5=75, $B101-K$5=1, $B101-K$5&lt;0),"",ROUND(($B101-K$5)*'점수 계산기'!$C$21+K$5*'점수 계산기'!$C$22+'점수 계산기'!$C$24,0))</f>
        <v/>
      </c>
      <c r="L101" s="204" t="str">
        <f>IF(OR($B101-L$5&gt;76, $B101-L$5=75, $B101-L$5=1, $B101-L$5&lt;0),"",ROUND(($B101-L$5)*'점수 계산기'!$C$21+L$5*'점수 계산기'!$C$22+'점수 계산기'!$C$24,0))</f>
        <v/>
      </c>
      <c r="M101" s="204" t="str">
        <f>IF(OR($B101-M$5&gt;76, $B101-M$5=75, $B101-M$5=1, $B101-M$5&lt;0),"",ROUND(($B101-M$5)*'점수 계산기'!$C$21+M$5*'점수 계산기'!$C$22+'점수 계산기'!$C$24,0))</f>
        <v/>
      </c>
      <c r="N101" s="204" t="str">
        <f>IF(OR($B101-N$5&gt;76, $B101-N$5=75, $B101-N$5=1, $B101-N$5&lt;0),"",ROUND(($B101-N$5)*'점수 계산기'!$C$21+N$5*'점수 계산기'!$C$22+'점수 계산기'!$C$24,0))</f>
        <v/>
      </c>
      <c r="O101" s="204" t="str">
        <f>IF(OR($B101-O$5&gt;76, $B101-O$5=75, $B101-O$5=1, $B101-O$5&lt;0),"",ROUND(($B101-O$5)*'점수 계산기'!$C$21+O$5*'점수 계산기'!$C$22+'점수 계산기'!$C$24,0))</f>
        <v/>
      </c>
      <c r="P101" s="204" t="str">
        <f>IF(OR($B101-P$5&gt;76, $B101-P$5=75, $B101-P$5=1, $B101-P$5&lt;0),"",ROUND(($B101-P$5)*'점수 계산기'!$C$21+P$5*'점수 계산기'!$C$22+'점수 계산기'!$C$24,0))</f>
        <v/>
      </c>
      <c r="Q101" s="204" t="str">
        <f>IF(OR($B101-Q$5&gt;76, $B101-Q$5=75, $B101-Q$5=1, $B101-Q$5&lt;0),"",ROUND(($B101-Q$5)*'점수 계산기'!$C$21+Q$5*'점수 계산기'!$C$22+'점수 계산기'!$C$24,0))</f>
        <v/>
      </c>
      <c r="R101" s="204" t="str">
        <f>IF(OR($B101-R$5&gt;76, $B101-R$5=75, $B101-R$5=1, $B101-R$5&lt;0),"",ROUND(($B101-R$5)*'점수 계산기'!$C$21+R$5*'점수 계산기'!$C$22+'점수 계산기'!$C$24,0))</f>
        <v/>
      </c>
      <c r="S101" s="204" t="str">
        <f>IF(OR($B101-S$5&gt;76, $B101-S$5=75, $B101-S$5=1, $B101-S$5&lt;0),"",ROUND(($B101-S$5)*'점수 계산기'!$C$21+S$5*'점수 계산기'!$C$22+'점수 계산기'!$C$24,0))</f>
        <v/>
      </c>
      <c r="T101" s="204" t="str">
        <f>IF(OR($B101-T$5&gt;76, $B101-T$5=75, $B101-T$5=1, $B101-T$5&lt;0),"",ROUND(($B101-T$5)*'점수 계산기'!$C$21+T$5*'점수 계산기'!$C$22+'점수 계산기'!$C$24,0))</f>
        <v/>
      </c>
      <c r="U101" s="204">
        <f>IF(OR($B101-U$5&gt;76, $B101-U$5=75, $B101-U$5=1, $B101-U$5&lt;0),"",ROUND(($B101-U$5)*'점수 계산기'!$C$21+U$5*'점수 계산기'!$C$22+'점수 계산기'!$C$24,0))</f>
        <v>48</v>
      </c>
      <c r="V101" s="204" t="str">
        <f>IF(OR($B101-V$5&gt;76, $B101-V$5=75, $B101-V$5=1, $B101-V$5&lt;0),"",ROUND(($B101-V$5)*'점수 계산기'!$C$21+V$5*'점수 계산기'!$C$22+'점수 계산기'!$C$24,0))</f>
        <v/>
      </c>
      <c r="W101" s="204">
        <f>IF(OR($B101-W$5&gt;76, $B101-W$5=75, $B101-W$5=1, $B101-W$5&lt;0),"",ROUND(($B101-W$5)*'점수 계산기'!$C$21+W$5*'점수 계산기'!$C$22+'점수 계산기'!$C$24,0))</f>
        <v>48</v>
      </c>
      <c r="X101" s="204">
        <f>IF(OR($B101-X$5&gt;76, $B101-X$5=75, $B101-X$5=1, $B101-X$5&lt;0),"",ROUND(($B101-X$5)*'점수 계산기'!$C$21+X$5*'점수 계산기'!$C$22+'점수 계산기'!$C$24,0))</f>
        <v>48</v>
      </c>
      <c r="Y101" s="205">
        <f>IF(OR($B101-Y$5&gt;76, $B101-Y$5=75, $B101-Y$5=1, $B101-Y$5&lt;0),"",ROUND(($B101-Y$5)*'점수 계산기'!$C$21+Y$5*'점수 계산기'!$C$22+'점수 계산기'!$C$24,0))</f>
        <v>48</v>
      </c>
      <c r="Z101" s="140"/>
      <c r="AA101" s="195">
        <v>6</v>
      </c>
      <c r="AB101" s="195">
        <f t="shared" si="2"/>
        <v>48</v>
      </c>
      <c r="AC101" s="195" cm="1">
        <f t="array" ref="AC101">INDEX($AD$6:$AD$106, AA101, 1)</f>
        <v>128</v>
      </c>
      <c r="AD101" s="195">
        <f t="shared" si="3"/>
        <v>48</v>
      </c>
      <c r="AE101" s="195">
        <v>5</v>
      </c>
      <c r="AF101" s="195">
        <v>95</v>
      </c>
    </row>
    <row r="102" spans="1:32" s="161" customFormat="1" ht="21" customHeight="1">
      <c r="A102" s="153"/>
      <c r="B102" s="217">
        <v>4</v>
      </c>
      <c r="C102" s="207" t="str">
        <f>IF(OR($B102-C$5&gt;76, $B102-C$5=75, $B102-C$5=1, $B102-C$5&lt;0),"",ROUND(($B102-C$5)*'점수 계산기'!$C$21+C$5*'점수 계산기'!$C$22+'점수 계산기'!$C$24,0))</f>
        <v/>
      </c>
      <c r="D102" s="207" t="str">
        <f>IF(OR($B102-D$5&gt;76, $B102-D$5=75, $B102-D$5=1, $B102-D$5&lt;0),"",ROUND(($B102-D$5)*'점수 계산기'!$C$21+D$5*'점수 계산기'!$C$22+'점수 계산기'!$C$24,0))</f>
        <v/>
      </c>
      <c r="E102" s="207" t="str">
        <f>IF(OR($B102-E$5&gt;76, $B102-E$5=75, $B102-E$5=1, $B102-E$5&lt;0),"",ROUND(($B102-E$5)*'점수 계산기'!$C$21+E$5*'점수 계산기'!$C$22+'점수 계산기'!$C$24,0))</f>
        <v/>
      </c>
      <c r="F102" s="207" t="str">
        <f>IF(OR($B102-F$5&gt;76, $B102-F$5=75, $B102-F$5=1, $B102-F$5&lt;0),"",ROUND(($B102-F$5)*'점수 계산기'!$C$21+F$5*'점수 계산기'!$C$22+'점수 계산기'!$C$24,0))</f>
        <v/>
      </c>
      <c r="G102" s="207" t="str">
        <f>IF(OR($B102-G$5&gt;76, $B102-G$5=75, $B102-G$5=1, $B102-G$5&lt;0),"",ROUND(($B102-G$5)*'점수 계산기'!$C$21+G$5*'점수 계산기'!$C$22+'점수 계산기'!$C$24,0))</f>
        <v/>
      </c>
      <c r="H102" s="207" t="str">
        <f>IF(OR($B102-H$5&gt;76, $B102-H$5=75, $B102-H$5=1, $B102-H$5&lt;0),"",ROUND(($B102-H$5)*'점수 계산기'!$C$21+H$5*'점수 계산기'!$C$22+'점수 계산기'!$C$24,0))</f>
        <v/>
      </c>
      <c r="I102" s="207" t="str">
        <f>IF(OR($B102-I$5&gt;76, $B102-I$5=75, $B102-I$5=1, $B102-I$5&lt;0),"",ROUND(($B102-I$5)*'점수 계산기'!$C$21+I$5*'점수 계산기'!$C$22+'점수 계산기'!$C$24,0))</f>
        <v/>
      </c>
      <c r="J102" s="207" t="str">
        <f>IF(OR($B102-J$5&gt;76, $B102-J$5=75, $B102-J$5=1, $B102-J$5&lt;0),"",ROUND(($B102-J$5)*'점수 계산기'!$C$21+J$5*'점수 계산기'!$C$22+'점수 계산기'!$C$24,0))</f>
        <v/>
      </c>
      <c r="K102" s="207" t="str">
        <f>IF(OR($B102-K$5&gt;76, $B102-K$5=75, $B102-K$5=1, $B102-K$5&lt;0),"",ROUND(($B102-K$5)*'점수 계산기'!$C$21+K$5*'점수 계산기'!$C$22+'점수 계산기'!$C$24,0))</f>
        <v/>
      </c>
      <c r="L102" s="207" t="str">
        <f>IF(OR($B102-L$5&gt;76, $B102-L$5=75, $B102-L$5=1, $B102-L$5&lt;0),"",ROUND(($B102-L$5)*'점수 계산기'!$C$21+L$5*'점수 계산기'!$C$22+'점수 계산기'!$C$24,0))</f>
        <v/>
      </c>
      <c r="M102" s="207" t="str">
        <f>IF(OR($B102-M$5&gt;76, $B102-M$5=75, $B102-M$5=1, $B102-M$5&lt;0),"",ROUND(($B102-M$5)*'점수 계산기'!$C$21+M$5*'점수 계산기'!$C$22+'점수 계산기'!$C$24,0))</f>
        <v/>
      </c>
      <c r="N102" s="207" t="str">
        <f>IF(OR($B102-N$5&gt;76, $B102-N$5=75, $B102-N$5=1, $B102-N$5&lt;0),"",ROUND(($B102-N$5)*'점수 계산기'!$C$21+N$5*'점수 계산기'!$C$22+'점수 계산기'!$C$24,0))</f>
        <v/>
      </c>
      <c r="O102" s="207" t="str">
        <f>IF(OR($B102-O$5&gt;76, $B102-O$5=75, $B102-O$5=1, $B102-O$5&lt;0),"",ROUND(($B102-O$5)*'점수 계산기'!$C$21+O$5*'점수 계산기'!$C$22+'점수 계산기'!$C$24,0))</f>
        <v/>
      </c>
      <c r="P102" s="207" t="str">
        <f>IF(OR($B102-P$5&gt;76, $B102-P$5=75, $B102-P$5=1, $B102-P$5&lt;0),"",ROUND(($B102-P$5)*'점수 계산기'!$C$21+P$5*'점수 계산기'!$C$22+'점수 계산기'!$C$24,0))</f>
        <v/>
      </c>
      <c r="Q102" s="207" t="str">
        <f>IF(OR($B102-Q$5&gt;76, $B102-Q$5=75, $B102-Q$5=1, $B102-Q$5&lt;0),"",ROUND(($B102-Q$5)*'점수 계산기'!$C$21+Q$5*'점수 계산기'!$C$22+'점수 계산기'!$C$24,0))</f>
        <v/>
      </c>
      <c r="R102" s="207" t="str">
        <f>IF(OR($B102-R$5&gt;76, $B102-R$5=75, $B102-R$5=1, $B102-R$5&lt;0),"",ROUND(($B102-R$5)*'점수 계산기'!$C$21+R$5*'점수 계산기'!$C$22+'점수 계산기'!$C$24,0))</f>
        <v/>
      </c>
      <c r="S102" s="207" t="str">
        <f>IF(OR($B102-S$5&gt;76, $B102-S$5=75, $B102-S$5=1, $B102-S$5&lt;0),"",ROUND(($B102-S$5)*'점수 계산기'!$C$21+S$5*'점수 계산기'!$C$22+'점수 계산기'!$C$24,0))</f>
        <v/>
      </c>
      <c r="T102" s="207" t="str">
        <f>IF(OR($B102-T$5&gt;76, $B102-T$5=75, $B102-T$5=1, $B102-T$5&lt;0),"",ROUND(($B102-T$5)*'점수 계산기'!$C$21+T$5*'점수 계산기'!$C$22+'점수 계산기'!$C$24,0))</f>
        <v/>
      </c>
      <c r="U102" s="207" t="str">
        <f>IF(OR($B102-U$5&gt;76, $B102-U$5=75, $B102-U$5=1, $B102-U$5&lt;0),"",ROUND(($B102-U$5)*'점수 계산기'!$C$21+U$5*'점수 계산기'!$C$22+'점수 계산기'!$C$24,0))</f>
        <v/>
      </c>
      <c r="V102" s="207">
        <f>IF(OR($B102-V$5&gt;76, $B102-V$5=75, $B102-V$5=1, $B102-V$5&lt;0),"",ROUND(($B102-V$5)*'점수 계산기'!$C$21+V$5*'점수 계산기'!$C$22+'점수 계산기'!$C$24,0))</f>
        <v>47</v>
      </c>
      <c r="W102" s="207" t="str">
        <f>IF(OR($B102-W$5&gt;76, $B102-W$5=75, $B102-W$5=1, $B102-W$5&lt;0),"",ROUND(($B102-W$5)*'점수 계산기'!$C$21+W$5*'점수 계산기'!$C$22+'점수 계산기'!$C$24,0))</f>
        <v/>
      </c>
      <c r="X102" s="207">
        <f>IF(OR($B102-X$5&gt;76, $B102-X$5=75, $B102-X$5=1, $B102-X$5&lt;0),"",ROUND(($B102-X$5)*'점수 계산기'!$C$21+X$5*'점수 계산기'!$C$22+'점수 계산기'!$C$24,0))</f>
        <v>47</v>
      </c>
      <c r="Y102" s="208">
        <f>IF(OR($B102-Y$5&gt;76, $B102-Y$5=75, $B102-Y$5=1, $B102-Y$5&lt;0),"",ROUND(($B102-Y$5)*'점수 계산기'!$C$21+Y$5*'점수 계산기'!$C$22+'점수 계산기'!$C$24,0))</f>
        <v>48</v>
      </c>
      <c r="Z102" s="140"/>
      <c r="AA102" s="195">
        <v>5</v>
      </c>
      <c r="AB102" s="195">
        <f t="shared" si="2"/>
        <v>47</v>
      </c>
      <c r="AC102" s="195" cm="1">
        <f t="array" ref="AC102">INDEX($AD$6:$AD$106, AA102, 1)</f>
        <v>129</v>
      </c>
      <c r="AD102" s="195">
        <f t="shared" si="3"/>
        <v>48</v>
      </c>
      <c r="AE102" s="195">
        <v>4</v>
      </c>
      <c r="AF102" s="195">
        <v>96</v>
      </c>
    </row>
    <row r="103" spans="1:32" s="161" customFormat="1" ht="21" customHeight="1">
      <c r="A103" s="153"/>
      <c r="B103" s="217">
        <v>3</v>
      </c>
      <c r="C103" s="207" t="str">
        <f>IF(OR($B103-C$5&gt;76, $B103-C$5=75, $B103-C$5=1, $B103-C$5&lt;0),"",ROUND(($B103-C$5)*'점수 계산기'!$C$21+C$5*'점수 계산기'!$C$22+'점수 계산기'!$C$24,0))</f>
        <v/>
      </c>
      <c r="D103" s="207" t="str">
        <f>IF(OR($B103-D$5&gt;76, $B103-D$5=75, $B103-D$5=1, $B103-D$5&lt;0),"",ROUND(($B103-D$5)*'점수 계산기'!$C$21+D$5*'점수 계산기'!$C$22+'점수 계산기'!$C$24,0))</f>
        <v/>
      </c>
      <c r="E103" s="207" t="str">
        <f>IF(OR($B103-E$5&gt;76, $B103-E$5=75, $B103-E$5=1, $B103-E$5&lt;0),"",ROUND(($B103-E$5)*'점수 계산기'!$C$21+E$5*'점수 계산기'!$C$22+'점수 계산기'!$C$24,0))</f>
        <v/>
      </c>
      <c r="F103" s="207" t="str">
        <f>IF(OR($B103-F$5&gt;76, $B103-F$5=75, $B103-F$5=1, $B103-F$5&lt;0),"",ROUND(($B103-F$5)*'점수 계산기'!$C$21+F$5*'점수 계산기'!$C$22+'점수 계산기'!$C$24,0))</f>
        <v/>
      </c>
      <c r="G103" s="207" t="str">
        <f>IF(OR($B103-G$5&gt;76, $B103-G$5=75, $B103-G$5=1, $B103-G$5&lt;0),"",ROUND(($B103-G$5)*'점수 계산기'!$C$21+G$5*'점수 계산기'!$C$22+'점수 계산기'!$C$24,0))</f>
        <v/>
      </c>
      <c r="H103" s="207" t="str">
        <f>IF(OR($B103-H$5&gt;76, $B103-H$5=75, $B103-H$5=1, $B103-H$5&lt;0),"",ROUND(($B103-H$5)*'점수 계산기'!$C$21+H$5*'점수 계산기'!$C$22+'점수 계산기'!$C$24,0))</f>
        <v/>
      </c>
      <c r="I103" s="207" t="str">
        <f>IF(OR($B103-I$5&gt;76, $B103-I$5=75, $B103-I$5=1, $B103-I$5&lt;0),"",ROUND(($B103-I$5)*'점수 계산기'!$C$21+I$5*'점수 계산기'!$C$22+'점수 계산기'!$C$24,0))</f>
        <v/>
      </c>
      <c r="J103" s="207" t="str">
        <f>IF(OR($B103-J$5&gt;76, $B103-J$5=75, $B103-J$5=1, $B103-J$5&lt;0),"",ROUND(($B103-J$5)*'점수 계산기'!$C$21+J$5*'점수 계산기'!$C$22+'점수 계산기'!$C$24,0))</f>
        <v/>
      </c>
      <c r="K103" s="207" t="str">
        <f>IF(OR($B103-K$5&gt;76, $B103-K$5=75, $B103-K$5=1, $B103-K$5&lt;0),"",ROUND(($B103-K$5)*'점수 계산기'!$C$21+K$5*'점수 계산기'!$C$22+'점수 계산기'!$C$24,0))</f>
        <v/>
      </c>
      <c r="L103" s="207" t="str">
        <f>IF(OR($B103-L$5&gt;76, $B103-L$5=75, $B103-L$5=1, $B103-L$5&lt;0),"",ROUND(($B103-L$5)*'점수 계산기'!$C$21+L$5*'점수 계산기'!$C$22+'점수 계산기'!$C$24,0))</f>
        <v/>
      </c>
      <c r="M103" s="207" t="str">
        <f>IF(OR($B103-M$5&gt;76, $B103-M$5=75, $B103-M$5=1, $B103-M$5&lt;0),"",ROUND(($B103-M$5)*'점수 계산기'!$C$21+M$5*'점수 계산기'!$C$22+'점수 계산기'!$C$24,0))</f>
        <v/>
      </c>
      <c r="N103" s="207" t="str">
        <f>IF(OR($B103-N$5&gt;76, $B103-N$5=75, $B103-N$5=1, $B103-N$5&lt;0),"",ROUND(($B103-N$5)*'점수 계산기'!$C$21+N$5*'점수 계산기'!$C$22+'점수 계산기'!$C$24,0))</f>
        <v/>
      </c>
      <c r="O103" s="207" t="str">
        <f>IF(OR($B103-O$5&gt;76, $B103-O$5=75, $B103-O$5=1, $B103-O$5&lt;0),"",ROUND(($B103-O$5)*'점수 계산기'!$C$21+O$5*'점수 계산기'!$C$22+'점수 계산기'!$C$24,0))</f>
        <v/>
      </c>
      <c r="P103" s="207" t="str">
        <f>IF(OR($B103-P$5&gt;76, $B103-P$5=75, $B103-P$5=1, $B103-P$5&lt;0),"",ROUND(($B103-P$5)*'점수 계산기'!$C$21+P$5*'점수 계산기'!$C$22+'점수 계산기'!$C$24,0))</f>
        <v/>
      </c>
      <c r="Q103" s="207" t="str">
        <f>IF(OR($B103-Q$5&gt;76, $B103-Q$5=75, $B103-Q$5=1, $B103-Q$5&lt;0),"",ROUND(($B103-Q$5)*'점수 계산기'!$C$21+Q$5*'점수 계산기'!$C$22+'점수 계산기'!$C$24,0))</f>
        <v/>
      </c>
      <c r="R103" s="207" t="str">
        <f>IF(OR($B103-R$5&gt;76, $B103-R$5=75, $B103-R$5=1, $B103-R$5&lt;0),"",ROUND(($B103-R$5)*'점수 계산기'!$C$21+R$5*'점수 계산기'!$C$22+'점수 계산기'!$C$24,0))</f>
        <v/>
      </c>
      <c r="S103" s="207" t="str">
        <f>IF(OR($B103-S$5&gt;76, $B103-S$5=75, $B103-S$5=1, $B103-S$5&lt;0),"",ROUND(($B103-S$5)*'점수 계산기'!$C$21+S$5*'점수 계산기'!$C$22+'점수 계산기'!$C$24,0))</f>
        <v/>
      </c>
      <c r="T103" s="207" t="str">
        <f>IF(OR($B103-T$5&gt;76, $B103-T$5=75, $B103-T$5=1, $B103-T$5&lt;0),"",ROUND(($B103-T$5)*'점수 계산기'!$C$21+T$5*'점수 계산기'!$C$22+'점수 계산기'!$C$24,0))</f>
        <v/>
      </c>
      <c r="U103" s="207" t="str">
        <f>IF(OR($B103-U$5&gt;76, $B103-U$5=75, $B103-U$5=1, $B103-U$5&lt;0),"",ROUND(($B103-U$5)*'점수 계산기'!$C$21+U$5*'점수 계산기'!$C$22+'점수 계산기'!$C$24,0))</f>
        <v/>
      </c>
      <c r="V103" s="207" t="str">
        <f>IF(OR($B103-V$5&gt;76, $B103-V$5=75, $B103-V$5=1, $B103-V$5&lt;0),"",ROUND(($B103-V$5)*'점수 계산기'!$C$21+V$5*'점수 계산기'!$C$22+'점수 계산기'!$C$24,0))</f>
        <v/>
      </c>
      <c r="W103" s="207">
        <f>IF(OR($B103-W$5&gt;76, $B103-W$5=75, $B103-W$5=1, $B103-W$5&lt;0),"",ROUND(($B103-W$5)*'점수 계산기'!$C$21+W$5*'점수 계산기'!$C$22+'점수 계산기'!$C$24,0))</f>
        <v>46</v>
      </c>
      <c r="X103" s="207" t="str">
        <f>IF(OR($B103-X$5&gt;76, $B103-X$5=75, $B103-X$5=1, $B103-X$5&lt;0),"",ROUND(($B103-X$5)*'점수 계산기'!$C$21+X$5*'점수 계산기'!$C$22+'점수 계산기'!$C$24,0))</f>
        <v/>
      </c>
      <c r="Y103" s="208">
        <f>IF(OR($B103-Y$5&gt;76, $B103-Y$5=75, $B103-Y$5=1, $B103-Y$5&lt;0),"",ROUND(($B103-Y$5)*'점수 계산기'!$C$21+Y$5*'점수 계산기'!$C$22+'점수 계산기'!$C$24,0))</f>
        <v>47</v>
      </c>
      <c r="Z103" s="140"/>
      <c r="AA103" s="195">
        <v>4</v>
      </c>
      <c r="AB103" s="195">
        <f t="shared" si="2"/>
        <v>46</v>
      </c>
      <c r="AC103" s="195" cm="1">
        <f t="array" ref="AC103">INDEX($AD$6:$AD$106, AA103, 1)</f>
        <v>130</v>
      </c>
      <c r="AD103" s="195">
        <f t="shared" si="3"/>
        <v>47</v>
      </c>
      <c r="AE103" s="195">
        <v>3</v>
      </c>
      <c r="AF103" s="195">
        <v>97</v>
      </c>
    </row>
    <row r="104" spans="1:32" s="161" customFormat="1" ht="21" customHeight="1">
      <c r="A104" s="153"/>
      <c r="B104" s="217">
        <v>2</v>
      </c>
      <c r="C104" s="207" t="str">
        <f>IF(OR($B104-C$5&gt;76, $B104-C$5=75, $B104-C$5=1, $B104-C$5&lt;0),"",ROUND(($B104-C$5)*'점수 계산기'!$C$21+C$5*'점수 계산기'!$C$22+'점수 계산기'!$C$24,0))</f>
        <v/>
      </c>
      <c r="D104" s="207" t="str">
        <f>IF(OR($B104-D$5&gt;76, $B104-D$5=75, $B104-D$5=1, $B104-D$5&lt;0),"",ROUND(($B104-D$5)*'점수 계산기'!$C$21+D$5*'점수 계산기'!$C$22+'점수 계산기'!$C$24,0))</f>
        <v/>
      </c>
      <c r="E104" s="207" t="str">
        <f>IF(OR($B104-E$5&gt;76, $B104-E$5=75, $B104-E$5=1, $B104-E$5&lt;0),"",ROUND(($B104-E$5)*'점수 계산기'!$C$21+E$5*'점수 계산기'!$C$22+'점수 계산기'!$C$24,0))</f>
        <v/>
      </c>
      <c r="F104" s="207" t="str">
        <f>IF(OR($B104-F$5&gt;76, $B104-F$5=75, $B104-F$5=1, $B104-F$5&lt;0),"",ROUND(($B104-F$5)*'점수 계산기'!$C$21+F$5*'점수 계산기'!$C$22+'점수 계산기'!$C$24,0))</f>
        <v/>
      </c>
      <c r="G104" s="207" t="str">
        <f>IF(OR($B104-G$5&gt;76, $B104-G$5=75, $B104-G$5=1, $B104-G$5&lt;0),"",ROUND(($B104-G$5)*'점수 계산기'!$C$21+G$5*'점수 계산기'!$C$22+'점수 계산기'!$C$24,0))</f>
        <v/>
      </c>
      <c r="H104" s="207" t="str">
        <f>IF(OR($B104-H$5&gt;76, $B104-H$5=75, $B104-H$5=1, $B104-H$5&lt;0),"",ROUND(($B104-H$5)*'점수 계산기'!$C$21+H$5*'점수 계산기'!$C$22+'점수 계산기'!$C$24,0))</f>
        <v/>
      </c>
      <c r="I104" s="207" t="str">
        <f>IF(OR($B104-I$5&gt;76, $B104-I$5=75, $B104-I$5=1, $B104-I$5&lt;0),"",ROUND(($B104-I$5)*'점수 계산기'!$C$21+I$5*'점수 계산기'!$C$22+'점수 계산기'!$C$24,0))</f>
        <v/>
      </c>
      <c r="J104" s="207" t="str">
        <f>IF(OR($B104-J$5&gt;76, $B104-J$5=75, $B104-J$5=1, $B104-J$5&lt;0),"",ROUND(($B104-J$5)*'점수 계산기'!$C$21+J$5*'점수 계산기'!$C$22+'점수 계산기'!$C$24,0))</f>
        <v/>
      </c>
      <c r="K104" s="207" t="str">
        <f>IF(OR($B104-K$5&gt;76, $B104-K$5=75, $B104-K$5=1, $B104-K$5&lt;0),"",ROUND(($B104-K$5)*'점수 계산기'!$C$21+K$5*'점수 계산기'!$C$22+'점수 계산기'!$C$24,0))</f>
        <v/>
      </c>
      <c r="L104" s="207" t="str">
        <f>IF(OR($B104-L$5&gt;76, $B104-L$5=75, $B104-L$5=1, $B104-L$5&lt;0),"",ROUND(($B104-L$5)*'점수 계산기'!$C$21+L$5*'점수 계산기'!$C$22+'점수 계산기'!$C$24,0))</f>
        <v/>
      </c>
      <c r="M104" s="207" t="str">
        <f>IF(OR($B104-M$5&gt;76, $B104-M$5=75, $B104-M$5=1, $B104-M$5&lt;0),"",ROUND(($B104-M$5)*'점수 계산기'!$C$21+M$5*'점수 계산기'!$C$22+'점수 계산기'!$C$24,0))</f>
        <v/>
      </c>
      <c r="N104" s="207" t="str">
        <f>IF(OR($B104-N$5&gt;76, $B104-N$5=75, $B104-N$5=1, $B104-N$5&lt;0),"",ROUND(($B104-N$5)*'점수 계산기'!$C$21+N$5*'점수 계산기'!$C$22+'점수 계산기'!$C$24,0))</f>
        <v/>
      </c>
      <c r="O104" s="207" t="str">
        <f>IF(OR($B104-O$5&gt;76, $B104-O$5=75, $B104-O$5=1, $B104-O$5&lt;0),"",ROUND(($B104-O$5)*'점수 계산기'!$C$21+O$5*'점수 계산기'!$C$22+'점수 계산기'!$C$24,0))</f>
        <v/>
      </c>
      <c r="P104" s="207" t="str">
        <f>IF(OR($B104-P$5&gt;76, $B104-P$5=75, $B104-P$5=1, $B104-P$5&lt;0),"",ROUND(($B104-P$5)*'점수 계산기'!$C$21+P$5*'점수 계산기'!$C$22+'점수 계산기'!$C$24,0))</f>
        <v/>
      </c>
      <c r="Q104" s="207" t="str">
        <f>IF(OR($B104-Q$5&gt;76, $B104-Q$5=75, $B104-Q$5=1, $B104-Q$5&lt;0),"",ROUND(($B104-Q$5)*'점수 계산기'!$C$21+Q$5*'점수 계산기'!$C$22+'점수 계산기'!$C$24,0))</f>
        <v/>
      </c>
      <c r="R104" s="207" t="str">
        <f>IF(OR($B104-R$5&gt;76, $B104-R$5=75, $B104-R$5=1, $B104-R$5&lt;0),"",ROUND(($B104-R$5)*'점수 계산기'!$C$21+R$5*'점수 계산기'!$C$22+'점수 계산기'!$C$24,0))</f>
        <v/>
      </c>
      <c r="S104" s="207" t="str">
        <f>IF(OR($B104-S$5&gt;76, $B104-S$5=75, $B104-S$5=1, $B104-S$5&lt;0),"",ROUND(($B104-S$5)*'점수 계산기'!$C$21+S$5*'점수 계산기'!$C$22+'점수 계산기'!$C$24,0))</f>
        <v/>
      </c>
      <c r="T104" s="207" t="str">
        <f>IF(OR($B104-T$5&gt;76, $B104-T$5=75, $B104-T$5=1, $B104-T$5&lt;0),"",ROUND(($B104-T$5)*'점수 계산기'!$C$21+T$5*'점수 계산기'!$C$22+'점수 계산기'!$C$24,0))</f>
        <v/>
      </c>
      <c r="U104" s="207" t="str">
        <f>IF(OR($B104-U$5&gt;76, $B104-U$5=75, $B104-U$5=1, $B104-U$5&lt;0),"",ROUND(($B104-U$5)*'점수 계산기'!$C$21+U$5*'점수 계산기'!$C$22+'점수 계산기'!$C$24,0))</f>
        <v/>
      </c>
      <c r="V104" s="207" t="str">
        <f>IF(OR($B104-V$5&gt;76, $B104-V$5=75, $B104-V$5=1, $B104-V$5&lt;0),"",ROUND(($B104-V$5)*'점수 계산기'!$C$21+V$5*'점수 계산기'!$C$22+'점수 계산기'!$C$24,0))</f>
        <v/>
      </c>
      <c r="W104" s="207" t="str">
        <f>IF(OR($B104-W$5&gt;76, $B104-W$5=75, $B104-W$5=1, $B104-W$5&lt;0),"",ROUND(($B104-W$5)*'점수 계산기'!$C$21+W$5*'점수 계산기'!$C$22+'점수 계산기'!$C$24,0))</f>
        <v/>
      </c>
      <c r="X104" s="497">
        <f>IF(OR($B104-X$5&gt;76, $B104-X$5=75, $B104-X$5=1, $B104-X$5&lt;0),"",ROUND(($B104-X$5)*'점수 계산기'!$C$21+X$5*'점수 계산기'!$C$22+'점수 계산기'!$C$24,0))</f>
        <v>45</v>
      </c>
      <c r="Y104" s="208">
        <f>IF(OR($B104-Y$5&gt;76, $B104-Y$5=75, $B104-Y$5=1, $B104-Y$5&lt;0),"",ROUND(($B104-Y$5)*'점수 계산기'!$C$21+Y$5*'점수 계산기'!$C$22+'점수 계산기'!$C$24,0))</f>
        <v>46</v>
      </c>
      <c r="Z104" s="140"/>
      <c r="AA104" s="195">
        <v>3</v>
      </c>
      <c r="AB104" s="195">
        <f t="shared" si="2"/>
        <v>45</v>
      </c>
      <c r="AC104" s="195" cm="1">
        <f t="array" ref="AC104">INDEX($AD$6:$AD$106, AA104, 1)</f>
        <v>130</v>
      </c>
      <c r="AD104" s="195">
        <f t="shared" si="3"/>
        <v>46</v>
      </c>
      <c r="AE104" s="195">
        <v>2</v>
      </c>
      <c r="AF104" s="195">
        <v>98</v>
      </c>
    </row>
    <row r="105" spans="1:32" s="161" customFormat="1" ht="21" customHeight="1">
      <c r="A105" s="153"/>
      <c r="B105" s="217">
        <v>1</v>
      </c>
      <c r="C105" s="207" t="str">
        <f>IF(OR($B105-C$5&gt;76, $B105-C$5=75, $B105-C$5=1, $B105-C$5&lt;0),"",ROUND(($B105-C$5)*'점수 계산기'!$C$21+C$5*'점수 계산기'!$C$22+'점수 계산기'!$C$24,0))</f>
        <v/>
      </c>
      <c r="D105" s="207" t="str">
        <f>IF(OR($B105-D$5&gt;76, $B105-D$5=75, $B105-D$5=1, $B105-D$5&lt;0),"",ROUND(($B105-D$5)*'점수 계산기'!$C$21+D$5*'점수 계산기'!$C$22+'점수 계산기'!$C$24,0))</f>
        <v/>
      </c>
      <c r="E105" s="207" t="str">
        <f>IF(OR($B105-E$5&gt;76, $B105-E$5=75, $B105-E$5=1, $B105-E$5&lt;0),"",ROUND(($B105-E$5)*'점수 계산기'!$C$21+E$5*'점수 계산기'!$C$22+'점수 계산기'!$C$24,0))</f>
        <v/>
      </c>
      <c r="F105" s="207" t="str">
        <f>IF(OR($B105-F$5&gt;76, $B105-F$5=75, $B105-F$5=1, $B105-F$5&lt;0),"",ROUND(($B105-F$5)*'점수 계산기'!$C$21+F$5*'점수 계산기'!$C$22+'점수 계산기'!$C$24,0))</f>
        <v/>
      </c>
      <c r="G105" s="207" t="str">
        <f>IF(OR($B105-G$5&gt;76, $B105-G$5=75, $B105-G$5=1, $B105-G$5&lt;0),"",ROUND(($B105-G$5)*'점수 계산기'!$C$21+G$5*'점수 계산기'!$C$22+'점수 계산기'!$C$24,0))</f>
        <v/>
      </c>
      <c r="H105" s="207" t="str">
        <f>IF(OR($B105-H$5&gt;76, $B105-H$5=75, $B105-H$5=1, $B105-H$5&lt;0),"",ROUND(($B105-H$5)*'점수 계산기'!$C$21+H$5*'점수 계산기'!$C$22+'점수 계산기'!$C$24,0))</f>
        <v/>
      </c>
      <c r="I105" s="207" t="str">
        <f>IF(OR($B105-I$5&gt;76, $B105-I$5=75, $B105-I$5=1, $B105-I$5&lt;0),"",ROUND(($B105-I$5)*'점수 계산기'!$C$21+I$5*'점수 계산기'!$C$22+'점수 계산기'!$C$24,0))</f>
        <v/>
      </c>
      <c r="J105" s="207" t="str">
        <f>IF(OR($B105-J$5&gt;76, $B105-J$5=75, $B105-J$5=1, $B105-J$5&lt;0),"",ROUND(($B105-J$5)*'점수 계산기'!$C$21+J$5*'점수 계산기'!$C$22+'점수 계산기'!$C$24,0))</f>
        <v/>
      </c>
      <c r="K105" s="207" t="str">
        <f>IF(OR($B105-K$5&gt;76, $B105-K$5=75, $B105-K$5=1, $B105-K$5&lt;0),"",ROUND(($B105-K$5)*'점수 계산기'!$C$21+K$5*'점수 계산기'!$C$22+'점수 계산기'!$C$24,0))</f>
        <v/>
      </c>
      <c r="L105" s="207" t="str">
        <f>IF(OR($B105-L$5&gt;76, $B105-L$5=75, $B105-L$5=1, $B105-L$5&lt;0),"",ROUND(($B105-L$5)*'점수 계산기'!$C$21+L$5*'점수 계산기'!$C$22+'점수 계산기'!$C$24,0))</f>
        <v/>
      </c>
      <c r="M105" s="207" t="str">
        <f>IF(OR($B105-M$5&gt;76, $B105-M$5=75, $B105-M$5=1, $B105-M$5&lt;0),"",ROUND(($B105-M$5)*'점수 계산기'!$C$21+M$5*'점수 계산기'!$C$22+'점수 계산기'!$C$24,0))</f>
        <v/>
      </c>
      <c r="N105" s="207" t="str">
        <f>IF(OR($B105-N$5&gt;76, $B105-N$5=75, $B105-N$5=1, $B105-N$5&lt;0),"",ROUND(($B105-N$5)*'점수 계산기'!$C$21+N$5*'점수 계산기'!$C$22+'점수 계산기'!$C$24,0))</f>
        <v/>
      </c>
      <c r="O105" s="207" t="str">
        <f>IF(OR($B105-O$5&gt;76, $B105-O$5=75, $B105-O$5=1, $B105-O$5&lt;0),"",ROUND(($B105-O$5)*'점수 계산기'!$C$21+O$5*'점수 계산기'!$C$22+'점수 계산기'!$C$24,0))</f>
        <v/>
      </c>
      <c r="P105" s="207" t="str">
        <f>IF(OR($B105-P$5&gt;76, $B105-P$5=75, $B105-P$5=1, $B105-P$5&lt;0),"",ROUND(($B105-P$5)*'점수 계산기'!$C$21+P$5*'점수 계산기'!$C$22+'점수 계산기'!$C$24,0))</f>
        <v/>
      </c>
      <c r="Q105" s="207" t="str">
        <f>IF(OR($B105-Q$5&gt;76, $B105-Q$5=75, $B105-Q$5=1, $B105-Q$5&lt;0),"",ROUND(($B105-Q$5)*'점수 계산기'!$C$21+Q$5*'점수 계산기'!$C$22+'점수 계산기'!$C$24,0))</f>
        <v/>
      </c>
      <c r="R105" s="207" t="str">
        <f>IF(OR($B105-R$5&gt;76, $B105-R$5=75, $B105-R$5=1, $B105-R$5&lt;0),"",ROUND(($B105-R$5)*'점수 계산기'!$C$21+R$5*'점수 계산기'!$C$22+'점수 계산기'!$C$24,0))</f>
        <v/>
      </c>
      <c r="S105" s="207" t="str">
        <f>IF(OR($B105-S$5&gt;76, $B105-S$5=75, $B105-S$5=1, $B105-S$5&lt;0),"",ROUND(($B105-S$5)*'점수 계산기'!$C$21+S$5*'점수 계산기'!$C$22+'점수 계산기'!$C$24,0))</f>
        <v/>
      </c>
      <c r="T105" s="207" t="str">
        <f>IF(OR($B105-T$5&gt;76, $B105-T$5=75, $B105-T$5=1, $B105-T$5&lt;0),"",ROUND(($B105-T$5)*'점수 계산기'!$C$21+T$5*'점수 계산기'!$C$22+'점수 계산기'!$C$24,0))</f>
        <v/>
      </c>
      <c r="U105" s="207" t="str">
        <f>IF(OR($B105-U$5&gt;76, $B105-U$5=75, $B105-U$5=1, $B105-U$5&lt;0),"",ROUND(($B105-U$5)*'점수 계산기'!$C$21+U$5*'점수 계산기'!$C$22+'점수 계산기'!$C$24,0))</f>
        <v/>
      </c>
      <c r="V105" s="207" t="str">
        <f>IF(OR($B105-V$5&gt;76, $B105-V$5=75, $B105-V$5=1, $B105-V$5&lt;0),"",ROUND(($B105-V$5)*'점수 계산기'!$C$21+V$5*'점수 계산기'!$C$22+'점수 계산기'!$C$24,0))</f>
        <v/>
      </c>
      <c r="W105" s="207" t="str">
        <f>IF(OR($B105-W$5&gt;76, $B105-W$5=75, $B105-W$5=1, $B105-W$5&lt;0),"",ROUND(($B105-W$5)*'점수 계산기'!$C$21+W$5*'점수 계산기'!$C$22+'점수 계산기'!$C$24,0))</f>
        <v/>
      </c>
      <c r="X105" s="207" t="str">
        <f>IF(OR($B105-X$5&gt;76, $B105-X$5=75, $B105-X$5=1, $B105-X$5&lt;0),"",ROUND(($B105-X$5)*'점수 계산기'!$C$21+X$5*'점수 계산기'!$C$22+'점수 계산기'!$C$24,0))</f>
        <v/>
      </c>
      <c r="Y105" s="208" t="str">
        <f>IF(OR($B105-Y$5&gt;76, $B105-Y$5=75, $B105-Y$5=1, $B105-Y$5&lt;0),"",ROUND(($B105-Y$5)*'점수 계산기'!$C$21+Y$5*'점수 계산기'!$C$22+'점수 계산기'!$C$24,0))</f>
        <v/>
      </c>
      <c r="Z105" s="140"/>
      <c r="AA105" s="195">
        <v>2</v>
      </c>
      <c r="AB105" s="195">
        <f t="shared" si="2"/>
        <v>0</v>
      </c>
      <c r="AC105" s="195" cm="1">
        <f t="array" ref="AC105">INDEX($AD$6:$AD$106, AA105, 1)</f>
        <v>0</v>
      </c>
      <c r="AD105" s="195">
        <f t="shared" si="3"/>
        <v>0</v>
      </c>
      <c r="AE105" s="195">
        <v>1</v>
      </c>
      <c r="AF105" s="195">
        <v>99</v>
      </c>
    </row>
    <row r="106" spans="1:32" s="161" customFormat="1" ht="21" customHeight="1" thickBot="1">
      <c r="A106" s="153"/>
      <c r="B106" s="218">
        <v>0</v>
      </c>
      <c r="C106" s="210" t="str">
        <f>IF(OR($B106-C$5&gt;76, $B106-C$5=75, $B106-C$5=1, $B106-C$5&lt;0),"",ROUND(($B106-C$5)*'점수 계산기'!$C$21+C$5*'점수 계산기'!$C$22+'점수 계산기'!$C$24,0))</f>
        <v/>
      </c>
      <c r="D106" s="210" t="str">
        <f>IF(OR($B106-D$5&gt;76, $B106-D$5=75, $B106-D$5=1, $B106-D$5&lt;0),"",ROUND(($B106-D$5)*'점수 계산기'!$C$21+D$5*'점수 계산기'!$C$22+'점수 계산기'!$C$24,0))</f>
        <v/>
      </c>
      <c r="E106" s="210" t="str">
        <f>IF(OR($B106-E$5&gt;76, $B106-E$5=75, $B106-E$5=1, $B106-E$5&lt;0),"",ROUND(($B106-E$5)*'점수 계산기'!$C$21+E$5*'점수 계산기'!$C$22+'점수 계산기'!$C$24,0))</f>
        <v/>
      </c>
      <c r="F106" s="210" t="str">
        <f>IF(OR($B106-F$5&gt;76, $B106-F$5=75, $B106-F$5=1, $B106-F$5&lt;0),"",ROUND(($B106-F$5)*'점수 계산기'!$C$21+F$5*'점수 계산기'!$C$22+'점수 계산기'!$C$24,0))</f>
        <v/>
      </c>
      <c r="G106" s="210" t="str">
        <f>IF(OR($B106-G$5&gt;76, $B106-G$5=75, $B106-G$5=1, $B106-G$5&lt;0),"",ROUND(($B106-G$5)*'점수 계산기'!$C$21+G$5*'점수 계산기'!$C$22+'점수 계산기'!$C$24,0))</f>
        <v/>
      </c>
      <c r="H106" s="210" t="str">
        <f>IF(OR($B106-H$5&gt;76, $B106-H$5=75, $B106-H$5=1, $B106-H$5&lt;0),"",ROUND(($B106-H$5)*'점수 계산기'!$C$21+H$5*'점수 계산기'!$C$22+'점수 계산기'!$C$24,0))</f>
        <v/>
      </c>
      <c r="I106" s="210" t="str">
        <f>IF(OR($B106-I$5&gt;76, $B106-I$5=75, $B106-I$5=1, $B106-I$5&lt;0),"",ROUND(($B106-I$5)*'점수 계산기'!$C$21+I$5*'점수 계산기'!$C$22+'점수 계산기'!$C$24,0))</f>
        <v/>
      </c>
      <c r="J106" s="210" t="str">
        <f>IF(OR($B106-J$5&gt;76, $B106-J$5=75, $B106-J$5=1, $B106-J$5&lt;0),"",ROUND(($B106-J$5)*'점수 계산기'!$C$21+J$5*'점수 계산기'!$C$22+'점수 계산기'!$C$24,0))</f>
        <v/>
      </c>
      <c r="K106" s="210" t="str">
        <f>IF(OR($B106-K$5&gt;76, $B106-K$5=75, $B106-K$5=1, $B106-K$5&lt;0),"",ROUND(($B106-K$5)*'점수 계산기'!$C$21+K$5*'점수 계산기'!$C$22+'점수 계산기'!$C$24,0))</f>
        <v/>
      </c>
      <c r="L106" s="210" t="str">
        <f>IF(OR($B106-L$5&gt;76, $B106-L$5=75, $B106-L$5=1, $B106-L$5&lt;0),"",ROUND(($B106-L$5)*'점수 계산기'!$C$21+L$5*'점수 계산기'!$C$22+'점수 계산기'!$C$24,0))</f>
        <v/>
      </c>
      <c r="M106" s="210" t="str">
        <f>IF(OR($B106-M$5&gt;76, $B106-M$5=75, $B106-M$5=1, $B106-M$5&lt;0),"",ROUND(($B106-M$5)*'점수 계산기'!$C$21+M$5*'점수 계산기'!$C$22+'점수 계산기'!$C$24,0))</f>
        <v/>
      </c>
      <c r="N106" s="210" t="str">
        <f>IF(OR($B106-N$5&gt;76, $B106-N$5=75, $B106-N$5=1, $B106-N$5&lt;0),"",ROUND(($B106-N$5)*'점수 계산기'!$C$21+N$5*'점수 계산기'!$C$22+'점수 계산기'!$C$24,0))</f>
        <v/>
      </c>
      <c r="O106" s="210" t="str">
        <f>IF(OR($B106-O$5&gt;76, $B106-O$5=75, $B106-O$5=1, $B106-O$5&lt;0),"",ROUND(($B106-O$5)*'점수 계산기'!$C$21+O$5*'점수 계산기'!$C$22+'점수 계산기'!$C$24,0))</f>
        <v/>
      </c>
      <c r="P106" s="210" t="str">
        <f>IF(OR($B106-P$5&gt;76, $B106-P$5=75, $B106-P$5=1, $B106-P$5&lt;0),"",ROUND(($B106-P$5)*'점수 계산기'!$C$21+P$5*'점수 계산기'!$C$22+'점수 계산기'!$C$24,0))</f>
        <v/>
      </c>
      <c r="Q106" s="210" t="str">
        <f>IF(OR($B106-Q$5&gt;76, $B106-Q$5=75, $B106-Q$5=1, $B106-Q$5&lt;0),"",ROUND(($B106-Q$5)*'점수 계산기'!$C$21+Q$5*'점수 계산기'!$C$22+'점수 계산기'!$C$24,0))</f>
        <v/>
      </c>
      <c r="R106" s="210" t="str">
        <f>IF(OR($B106-R$5&gt;76, $B106-R$5=75, $B106-R$5=1, $B106-R$5&lt;0),"",ROUND(($B106-R$5)*'점수 계산기'!$C$21+R$5*'점수 계산기'!$C$22+'점수 계산기'!$C$24,0))</f>
        <v/>
      </c>
      <c r="S106" s="210" t="str">
        <f>IF(OR($B106-S$5&gt;76, $B106-S$5=75, $B106-S$5=1, $B106-S$5&lt;0),"",ROUND(($B106-S$5)*'점수 계산기'!$C$21+S$5*'점수 계산기'!$C$22+'점수 계산기'!$C$24,0))</f>
        <v/>
      </c>
      <c r="T106" s="210" t="str">
        <f>IF(OR($B106-T$5&gt;76, $B106-T$5=75, $B106-T$5=1, $B106-T$5&lt;0),"",ROUND(($B106-T$5)*'점수 계산기'!$C$21+T$5*'점수 계산기'!$C$22+'점수 계산기'!$C$24,0))</f>
        <v/>
      </c>
      <c r="U106" s="210" t="str">
        <f>IF(OR($B106-U$5&gt;76, $B106-U$5=75, $B106-U$5=1, $B106-U$5&lt;0),"",ROUND(($B106-U$5)*'점수 계산기'!$C$21+U$5*'점수 계산기'!$C$22+'점수 계산기'!$C$24,0))</f>
        <v/>
      </c>
      <c r="V106" s="210" t="str">
        <f>IF(OR($B106-V$5&gt;76, $B106-V$5=75, $B106-V$5=1, $B106-V$5&lt;0),"",ROUND(($B106-V$5)*'점수 계산기'!$C$21+V$5*'점수 계산기'!$C$22+'점수 계산기'!$C$24,0))</f>
        <v/>
      </c>
      <c r="W106" s="210" t="str">
        <f>IF(OR($B106-W$5&gt;76, $B106-W$5=75, $B106-W$5=1, $B106-W$5&lt;0),"",ROUND(($B106-W$5)*'점수 계산기'!$C$21+W$5*'점수 계산기'!$C$22+'점수 계산기'!$C$24,0))</f>
        <v/>
      </c>
      <c r="X106" s="210" t="str">
        <f>IF(OR($B106-X$5&gt;76, $B106-X$5=75, $B106-X$5=1, $B106-X$5&lt;0),"",ROUND(($B106-X$5)*'점수 계산기'!$C$21+X$5*'점수 계산기'!$C$22+'점수 계산기'!$C$24,0))</f>
        <v/>
      </c>
      <c r="Y106" s="498">
        <f>IF(OR($B106-Y$5&gt;76, $B106-Y$5=75, $B106-Y$5=1, $B106-Y$5&lt;0),"",ROUND(($B106-Y$5)*'점수 계산기'!$C$21+Y$5*'점수 계산기'!$C$22+'점수 계산기'!$C$24,0))</f>
        <v>44</v>
      </c>
      <c r="Z106" s="140"/>
      <c r="AA106" s="195">
        <v>1</v>
      </c>
      <c r="AB106" s="195">
        <f t="shared" si="2"/>
        <v>44</v>
      </c>
      <c r="AC106" s="195" cm="1">
        <f t="array" ref="AC106">INDEX($AD$6:$AD$106, AA106, 1)</f>
        <v>132</v>
      </c>
      <c r="AD106" s="195">
        <f t="shared" si="3"/>
        <v>44</v>
      </c>
      <c r="AE106" s="195">
        <v>0</v>
      </c>
      <c r="AF106" s="195">
        <v>100</v>
      </c>
    </row>
    <row r="107" spans="1:32" s="161" customFormat="1" ht="21" customHeight="1">
      <c r="A107" s="153"/>
      <c r="B107" s="186"/>
      <c r="C107" s="153"/>
      <c r="D107" s="153"/>
      <c r="E107" s="153"/>
      <c r="F107" s="153"/>
      <c r="G107" s="153"/>
      <c r="H107" s="153"/>
      <c r="I107" s="153"/>
      <c r="J107" s="153"/>
      <c r="K107" s="153"/>
      <c r="L107" s="153"/>
      <c r="M107" s="153"/>
      <c r="N107" s="153"/>
      <c r="O107" s="153"/>
      <c r="P107" s="153"/>
      <c r="Q107" s="153"/>
      <c r="R107" s="153"/>
      <c r="S107" s="153"/>
      <c r="T107" s="153"/>
      <c r="U107" s="153"/>
      <c r="V107" s="153"/>
      <c r="W107" s="153"/>
      <c r="X107" s="153"/>
      <c r="Y107" s="153"/>
      <c r="Z107" s="153"/>
      <c r="AA107" s="195"/>
      <c r="AB107" s="195"/>
      <c r="AC107" s="195"/>
      <c r="AD107" s="195"/>
      <c r="AE107" s="195"/>
      <c r="AF107" s="195"/>
    </row>
    <row r="108" spans="1:32">
      <c r="A108" s="156"/>
      <c r="B108" s="179"/>
      <c r="C108" s="156"/>
      <c r="D108" s="156"/>
      <c r="E108" s="156"/>
      <c r="F108" s="156"/>
      <c r="G108" s="156"/>
      <c r="H108" s="156"/>
      <c r="I108" s="156"/>
      <c r="J108" s="156"/>
      <c r="K108" s="156"/>
      <c r="L108" s="156"/>
      <c r="M108" s="156"/>
      <c r="N108" s="156"/>
      <c r="O108" s="156"/>
      <c r="P108" s="156"/>
      <c r="Q108" s="156"/>
      <c r="R108" s="156"/>
      <c r="S108" s="156"/>
      <c r="T108" s="156"/>
      <c r="U108" s="156"/>
      <c r="V108" s="156"/>
      <c r="W108" s="156"/>
      <c r="X108" s="156"/>
      <c r="Y108" s="156"/>
      <c r="Z108" s="156"/>
    </row>
  </sheetData>
  <mergeCells count="2">
    <mergeCell ref="C2:E2"/>
    <mergeCell ref="C3:E3"/>
  </mergeCells>
  <phoneticPr fontId="1" type="noConversion"/>
  <conditionalFormatting sqref="B6:B106">
    <cfRule type="expression" dxfId="20" priority="9">
      <formula>OR(AND(#REF!=0,OR(#REF!=$N$6:$N$13)),AND(#REF!&gt;0,OR(#REF!=$N$6:$N$13)))</formula>
    </cfRule>
  </conditionalFormatting>
  <conditionalFormatting sqref="C6:Z106">
    <cfRule type="expression" dxfId="19" priority="8">
      <formula>OR(#REF!=$N$6:$N$13)</formula>
    </cfRule>
  </conditionalFormatting>
  <pageMargins left="0.7" right="0.7" top="0.75" bottom="0.75" header="0.3" footer="0.3"/>
  <pageSetup paperSize="9" scale="2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3C9A5-75C7-7548-9CA4-2977999ADE5E}">
  <sheetPr>
    <tabColor rgb="FFFFFF00"/>
    <pageSetUpPr fitToPage="1"/>
  </sheetPr>
  <dimension ref="A1:AF108"/>
  <sheetViews>
    <sheetView topLeftCell="A24" zoomScale="70" zoomScaleNormal="70" workbookViewId="0">
      <selection activeCell="C17" sqref="C17"/>
    </sheetView>
  </sheetViews>
  <sheetFormatPr defaultColWidth="8.58203125" defaultRowHeight="14"/>
  <cols>
    <col min="1" max="1" width="8.58203125" style="159"/>
    <col min="2" max="2" width="14.08203125" style="184" customWidth="1"/>
    <col min="3" max="25" width="14.08203125" style="159" customWidth="1"/>
    <col min="26" max="26" width="8.58203125" style="159" customWidth="1"/>
    <col min="27" max="27" width="8.58203125" style="159" hidden="1" customWidth="1"/>
    <col min="28" max="32" width="0" style="159" hidden="1" customWidth="1"/>
    <col min="33" max="16384" width="8.58203125" style="159"/>
  </cols>
  <sheetData>
    <row r="1" spans="1:32" ht="14.5" thickBot="1">
      <c r="A1" s="156"/>
      <c r="B1" s="179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</row>
    <row r="2" spans="1:32" ht="21" customHeight="1">
      <c r="A2" s="156"/>
      <c r="B2" s="157" t="s">
        <v>65</v>
      </c>
      <c r="C2" s="558" t="s">
        <v>66</v>
      </c>
      <c r="D2" s="559"/>
      <c r="E2" s="560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</row>
    <row r="3" spans="1:32" ht="21" customHeight="1" thickBot="1">
      <c r="A3" s="156"/>
      <c r="B3" s="160" t="s">
        <v>8</v>
      </c>
      <c r="C3" s="561" t="s">
        <v>75</v>
      </c>
      <c r="D3" s="562"/>
      <c r="E3" s="563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</row>
    <row r="4" spans="1:32" ht="21" customHeight="1" thickBot="1">
      <c r="A4" s="156"/>
      <c r="B4" s="180"/>
      <c r="C4" s="158"/>
      <c r="D4" s="158"/>
      <c r="E4" s="158"/>
      <c r="F4" s="156"/>
      <c r="G4" s="156"/>
      <c r="H4" s="156"/>
      <c r="I4" s="156"/>
      <c r="Z4" s="156"/>
    </row>
    <row r="5" spans="1:32" s="191" customFormat="1" ht="21" customHeight="1" thickBot="1">
      <c r="A5" s="186"/>
      <c r="B5" s="187" t="s">
        <v>76</v>
      </c>
      <c r="C5" s="188">
        <v>24</v>
      </c>
      <c r="D5" s="189">
        <v>22</v>
      </c>
      <c r="E5" s="189">
        <v>21</v>
      </c>
      <c r="F5" s="189">
        <v>20</v>
      </c>
      <c r="G5" s="189">
        <v>19</v>
      </c>
      <c r="H5" s="189">
        <v>18</v>
      </c>
      <c r="I5" s="189">
        <v>17</v>
      </c>
      <c r="J5" s="189">
        <v>16</v>
      </c>
      <c r="K5" s="189">
        <v>15</v>
      </c>
      <c r="L5" s="189">
        <v>14</v>
      </c>
      <c r="M5" s="189">
        <v>13</v>
      </c>
      <c r="N5" s="189">
        <v>12</v>
      </c>
      <c r="O5" s="189">
        <v>11</v>
      </c>
      <c r="P5" s="189">
        <v>10</v>
      </c>
      <c r="Q5" s="189">
        <v>9</v>
      </c>
      <c r="R5" s="189">
        <v>8</v>
      </c>
      <c r="S5" s="189">
        <v>7</v>
      </c>
      <c r="T5" s="189">
        <v>6</v>
      </c>
      <c r="U5" s="189">
        <v>5</v>
      </c>
      <c r="V5" s="189">
        <v>4</v>
      </c>
      <c r="W5" s="189">
        <v>3</v>
      </c>
      <c r="X5" s="189">
        <v>2</v>
      </c>
      <c r="Y5" s="190">
        <v>0</v>
      </c>
      <c r="Z5" s="186"/>
      <c r="AA5" s="459" t="s">
        <v>69</v>
      </c>
      <c r="AB5" s="459" t="s">
        <v>70</v>
      </c>
      <c r="AC5" s="459" t="s">
        <v>71</v>
      </c>
      <c r="AD5" s="460" t="s">
        <v>72</v>
      </c>
      <c r="AE5" s="460" t="s">
        <v>73</v>
      </c>
      <c r="AF5" s="460" t="s">
        <v>74</v>
      </c>
    </row>
    <row r="6" spans="1:32" s="161" customFormat="1" ht="21" customHeight="1">
      <c r="A6" s="153"/>
      <c r="B6" s="192">
        <v>100</v>
      </c>
      <c r="C6" s="493">
        <f>IF(OR($B6-C$5&gt;76, $B6-C$5=75, $B6-C$5=1, $B6-C$5&lt;0),"",ROUND(($B6-C$5)*'점수 계산기'!$C$21+C$5*'점수 계산기'!$C$23+'점수 계산기'!$C$25,0))</f>
        <v>136</v>
      </c>
      <c r="D6" s="193" t="str">
        <f>IF(OR($B6-D$5&gt;76, $B6-D$5=75, $B6-D$5=1, $B6-D$5&lt;0),"",ROUND(($B6-D$5)*'점수 계산기'!$C$21+D$5*'점수 계산기'!$C$23+'점수 계산기'!$C$25,0))</f>
        <v/>
      </c>
      <c r="E6" s="193" t="str">
        <f>IF(OR($B6-E$5&gt;76, $B6-E$5=75, $B6-E$5=1, $B6-E$5&lt;0),"",ROUND(($B6-E$5)*'점수 계산기'!$C$21+E$5*'점수 계산기'!$C$23+'점수 계산기'!$C$25,0))</f>
        <v/>
      </c>
      <c r="F6" s="193" t="str">
        <f>IF(OR($B6-F$5&gt;76, $B6-F$5=75, $B6-F$5=1, $B6-F$5&lt;0),"",ROUND(($B6-F$5)*'점수 계산기'!$C$21+F$5*'점수 계산기'!$C$23+'점수 계산기'!$C$25,0))</f>
        <v/>
      </c>
      <c r="G6" s="193" t="str">
        <f>IF(OR($B6-G$5&gt;76, $B6-G$5=75, $B6-G$5=1, $B6-G$5&lt;0),"",ROUND(($B6-G$5)*'점수 계산기'!$C$21+G$5*'점수 계산기'!$C$23+'점수 계산기'!$C$25,0))</f>
        <v/>
      </c>
      <c r="H6" s="193" t="str">
        <f>IF(OR($B6-H$5&gt;76, $B6-H$5=75, $B6-H$5=1, $B6-H$5&lt;0),"",ROUND(($B6-H$5)*'점수 계산기'!$C$21+H$5*'점수 계산기'!$C$23+'점수 계산기'!$C$25,0))</f>
        <v/>
      </c>
      <c r="I6" s="193" t="str">
        <f>IF(OR($B6-I$5&gt;76, $B6-I$5=75, $B6-I$5=1, $B6-I$5&lt;0),"",ROUND(($B6-I$5)*'점수 계산기'!$C$21+I$5*'점수 계산기'!$C$23+'점수 계산기'!$C$25,0))</f>
        <v/>
      </c>
      <c r="J6" s="193" t="str">
        <f>IF(OR($B6-J$5&gt;76, $B6-J$5=75, $B6-J$5=1, $B6-J$5&lt;0),"",ROUND(($B6-J$5)*'점수 계산기'!$C$21+J$5*'점수 계산기'!$C$23+'점수 계산기'!$C$25,0))</f>
        <v/>
      </c>
      <c r="K6" s="193" t="str">
        <f>IF(OR($B6-K$5&gt;76, $B6-K$5=75, $B6-K$5=1, $B6-K$5&lt;0),"",ROUND(($B6-K$5)*'점수 계산기'!$C$21+K$5*'점수 계산기'!$C$23+'점수 계산기'!$C$25,0))</f>
        <v/>
      </c>
      <c r="L6" s="193" t="str">
        <f>IF(OR($B6-L$5&gt;76, $B6-L$5=75, $B6-L$5=1, $B6-L$5&lt;0),"",ROUND(($B6-L$5)*'점수 계산기'!$C$21+L$5*'점수 계산기'!$C$23+'점수 계산기'!$C$25,0))</f>
        <v/>
      </c>
      <c r="M6" s="193" t="str">
        <f>IF(OR($B6-M$5&gt;76, $B6-M$5=75, $B6-M$5=1, $B6-M$5&lt;0),"",ROUND(($B6-M$5)*'점수 계산기'!$C$21+M$5*'점수 계산기'!$C$23+'점수 계산기'!$C$25,0))</f>
        <v/>
      </c>
      <c r="N6" s="193" t="str">
        <f>IF(OR($B6-N$5&gt;76, $B6-N$5=75, $B6-N$5=1, $B6-N$5&lt;0),"",ROUND(($B6-N$5)*'점수 계산기'!$C$21+N$5*'점수 계산기'!$C$23+'점수 계산기'!$C$25,0))</f>
        <v/>
      </c>
      <c r="O6" s="193" t="str">
        <f>IF(OR($B6-O$5&gt;76, $B6-O$5=75, $B6-O$5=1, $B6-O$5&lt;0),"",ROUND(($B6-O$5)*'점수 계산기'!$C$21+O$5*'점수 계산기'!$C$23+'점수 계산기'!$C$25,0))</f>
        <v/>
      </c>
      <c r="P6" s="193" t="str">
        <f>IF(OR($B6-P$5&gt;76, $B6-P$5=75, $B6-P$5=1, $B6-P$5&lt;0),"",ROUND(($B6-P$5)*'점수 계산기'!$C$21+P$5*'점수 계산기'!$C$23+'점수 계산기'!$C$25,0))</f>
        <v/>
      </c>
      <c r="Q6" s="193" t="str">
        <f>IF(OR($B6-Q$5&gt;76, $B6-Q$5=75, $B6-Q$5=1, $B6-Q$5&lt;0),"",ROUND(($B6-Q$5)*'점수 계산기'!$C$21+Q$5*'점수 계산기'!$C$23+'점수 계산기'!$C$25,0))</f>
        <v/>
      </c>
      <c r="R6" s="193" t="str">
        <f>IF(OR($B6-R$5&gt;76, $B6-R$5=75, $B6-R$5=1, $B6-R$5&lt;0),"",ROUND(($B6-R$5)*'점수 계산기'!$C$21+R$5*'점수 계산기'!$C$23+'점수 계산기'!$C$25,0))</f>
        <v/>
      </c>
      <c r="S6" s="193" t="str">
        <f>IF(OR($B6-S$5&gt;76, $B6-S$5=75, $B6-S$5=1, $B6-S$5&lt;0),"",ROUND(($B6-S$5)*'점수 계산기'!$C$21+S$5*'점수 계산기'!$C$23+'점수 계산기'!$C$25,0))</f>
        <v/>
      </c>
      <c r="T6" s="193" t="str">
        <f>IF(OR($B6-T$5&gt;76, $B6-T$5=75, $B6-T$5=1, $B6-T$5&lt;0),"",ROUND(($B6-T$5)*'점수 계산기'!$C$21+T$5*'점수 계산기'!$C$23+'점수 계산기'!$C$25,0))</f>
        <v/>
      </c>
      <c r="U6" s="193" t="str">
        <f>IF(OR($B6-U$5&gt;76, $B6-U$5=75, $B6-U$5=1, $B6-U$5&lt;0),"",ROUND(($B6-U$5)*'점수 계산기'!$C$21+U$5*'점수 계산기'!$C$23+'점수 계산기'!$C$25,0))</f>
        <v/>
      </c>
      <c r="V6" s="193" t="str">
        <f>IF(OR($B6-V$5&gt;76, $B6-V$5=75, $B6-V$5=1, $B6-V$5&lt;0),"",ROUND(($B6-V$5)*'점수 계산기'!$C$21+V$5*'점수 계산기'!$C$23+'점수 계산기'!$C$25,0))</f>
        <v/>
      </c>
      <c r="W6" s="193" t="str">
        <f>IF(OR($B6-W$5&gt;76, $B6-W$5=75, $B6-W$5=1, $B6-W$5&lt;0),"",ROUND(($B6-W$5)*'점수 계산기'!$C$21+W$5*'점수 계산기'!$C$23+'점수 계산기'!$C$25,0))</f>
        <v/>
      </c>
      <c r="X6" s="193" t="str">
        <f>IF(OR($B6-X$5&gt;76, $B6-X$5=75, $B6-X$5=1, $B6-X$5&lt;0),"",ROUND(($B6-X$5)*'점수 계산기'!$C$21+X$5*'점수 계산기'!$C$23+'점수 계산기'!$C$25,0))</f>
        <v/>
      </c>
      <c r="Y6" s="194" t="str">
        <f>IF(OR($B6-Y$5&gt;76, $B6-Y$5=75, $B6-Y$5=1, $B6-Y$5&lt;0),"",ROUND(($B6-Y$5)*'점수 계산기'!$C$21+Y$5*'점수 계산기'!$C$23+'점수 계산기'!$C$25,0))</f>
        <v/>
      </c>
      <c r="Z6" s="153"/>
      <c r="AA6" s="195">
        <v>101</v>
      </c>
      <c r="AB6" s="195">
        <f>MIN(C6:Y6)</f>
        <v>136</v>
      </c>
      <c r="AC6" s="195" cm="1">
        <f t="array" ref="AC6">INDEX($AD$6:$AD$106, AA6, 1)</f>
        <v>47</v>
      </c>
      <c r="AD6" s="195">
        <f>MAX(C6:Y6)</f>
        <v>136</v>
      </c>
      <c r="AE6" s="195">
        <v>100</v>
      </c>
      <c r="AF6" s="195">
        <v>0</v>
      </c>
    </row>
    <row r="7" spans="1:32" s="161" customFormat="1" ht="21" customHeight="1">
      <c r="A7" s="153"/>
      <c r="B7" s="196">
        <v>99</v>
      </c>
      <c r="C7" s="193" t="str">
        <f>IF(OR($B7-C$5&gt;76, $B7-C$5=75, $B7-C$5=1, $B7-C$5&lt;0),"",ROUND(($B7-C$5)*'점수 계산기'!$C$21+C$5*'점수 계산기'!$C$23+'점수 계산기'!$C$25,0))</f>
        <v/>
      </c>
      <c r="D7" s="193" t="str">
        <f>IF(OR($B7-D$5&gt;76, $B7-D$5=75, $B7-D$5=1, $B7-D$5&lt;0),"",ROUND(($B7-D$5)*'점수 계산기'!$C$21+D$5*'점수 계산기'!$C$23+'점수 계산기'!$C$25,0))</f>
        <v/>
      </c>
      <c r="E7" s="193" t="str">
        <f>IF(OR($B7-E$5&gt;76, $B7-E$5=75, $B7-E$5=1, $B7-E$5&lt;0),"",ROUND(($B7-E$5)*'점수 계산기'!$C$21+E$5*'점수 계산기'!$C$23+'점수 계산기'!$C$25,0))</f>
        <v/>
      </c>
      <c r="F7" s="193" t="str">
        <f>IF(OR($B7-F$5&gt;76, $B7-F$5=75, $B7-F$5=1, $B7-F$5&lt;0),"",ROUND(($B7-F$5)*'점수 계산기'!$C$21+F$5*'점수 계산기'!$C$23+'점수 계산기'!$C$25,0))</f>
        <v/>
      </c>
      <c r="G7" s="193" t="str">
        <f>IF(OR($B7-G$5&gt;76, $B7-G$5=75, $B7-G$5=1, $B7-G$5&lt;0),"",ROUND(($B7-G$5)*'점수 계산기'!$C$21+G$5*'점수 계산기'!$C$23+'점수 계산기'!$C$25,0))</f>
        <v/>
      </c>
      <c r="H7" s="193" t="str">
        <f>IF(OR($B7-H$5&gt;76, $B7-H$5=75, $B7-H$5=1, $B7-H$5&lt;0),"",ROUND(($B7-H$5)*'점수 계산기'!$C$21+H$5*'점수 계산기'!$C$23+'점수 계산기'!$C$25,0))</f>
        <v/>
      </c>
      <c r="I7" s="193" t="str">
        <f>IF(OR($B7-I$5&gt;76, $B7-I$5=75, $B7-I$5=1, $B7-I$5&lt;0),"",ROUND(($B7-I$5)*'점수 계산기'!$C$21+I$5*'점수 계산기'!$C$23+'점수 계산기'!$C$25,0))</f>
        <v/>
      </c>
      <c r="J7" s="193" t="str">
        <f>IF(OR($B7-J$5&gt;76, $B7-J$5=75, $B7-J$5=1, $B7-J$5&lt;0),"",ROUND(($B7-J$5)*'점수 계산기'!$C$21+J$5*'점수 계산기'!$C$23+'점수 계산기'!$C$25,0))</f>
        <v/>
      </c>
      <c r="K7" s="193" t="str">
        <f>IF(OR($B7-K$5&gt;76, $B7-K$5=75, $B7-K$5=1, $B7-K$5&lt;0),"",ROUND(($B7-K$5)*'점수 계산기'!$C$21+K$5*'점수 계산기'!$C$23+'점수 계산기'!$C$25,0))</f>
        <v/>
      </c>
      <c r="L7" s="193" t="str">
        <f>IF(OR($B7-L$5&gt;76, $B7-L$5=75, $B7-L$5=1, $B7-L$5&lt;0),"",ROUND(($B7-L$5)*'점수 계산기'!$C$21+L$5*'점수 계산기'!$C$23+'점수 계산기'!$C$25,0))</f>
        <v/>
      </c>
      <c r="M7" s="193" t="str">
        <f>IF(OR($B7-M$5&gt;76, $B7-M$5=75, $B7-M$5=1, $B7-M$5&lt;0),"",ROUND(($B7-M$5)*'점수 계산기'!$C$21+M$5*'점수 계산기'!$C$23+'점수 계산기'!$C$25,0))</f>
        <v/>
      </c>
      <c r="N7" s="193" t="str">
        <f>IF(OR($B7-N$5&gt;76, $B7-N$5=75, $B7-N$5=1, $B7-N$5&lt;0),"",ROUND(($B7-N$5)*'점수 계산기'!$C$21+N$5*'점수 계산기'!$C$23+'점수 계산기'!$C$25,0))</f>
        <v/>
      </c>
      <c r="O7" s="193" t="str">
        <f>IF(OR($B7-O$5&gt;76, $B7-O$5=75, $B7-O$5=1, $B7-O$5&lt;0),"",ROUND(($B7-O$5)*'점수 계산기'!$C$21+O$5*'점수 계산기'!$C$23+'점수 계산기'!$C$25,0))</f>
        <v/>
      </c>
      <c r="P7" s="193" t="str">
        <f>IF(OR($B7-P$5&gt;76, $B7-P$5=75, $B7-P$5=1, $B7-P$5&lt;0),"",ROUND(($B7-P$5)*'점수 계산기'!$C$21+P$5*'점수 계산기'!$C$23+'점수 계산기'!$C$25,0))</f>
        <v/>
      </c>
      <c r="Q7" s="193" t="str">
        <f>IF(OR($B7-Q$5&gt;76, $B7-Q$5=75, $B7-Q$5=1, $B7-Q$5&lt;0),"",ROUND(($B7-Q$5)*'점수 계산기'!$C$21+Q$5*'점수 계산기'!$C$23+'점수 계산기'!$C$25,0))</f>
        <v/>
      </c>
      <c r="R7" s="193" t="str">
        <f>IF(OR($B7-R$5&gt;76, $B7-R$5=75, $B7-R$5=1, $B7-R$5&lt;0),"",ROUND(($B7-R$5)*'점수 계산기'!$C$21+R$5*'점수 계산기'!$C$23+'점수 계산기'!$C$25,0))</f>
        <v/>
      </c>
      <c r="S7" s="193" t="str">
        <f>IF(OR($B7-S$5&gt;76, $B7-S$5=75, $B7-S$5=1, $B7-S$5&lt;0),"",ROUND(($B7-S$5)*'점수 계산기'!$C$21+S$5*'점수 계산기'!$C$23+'점수 계산기'!$C$25,0))</f>
        <v/>
      </c>
      <c r="T7" s="193" t="str">
        <f>IF(OR($B7-T$5&gt;76, $B7-T$5=75, $B7-T$5=1, $B7-T$5&lt;0),"",ROUND(($B7-T$5)*'점수 계산기'!$C$21+T$5*'점수 계산기'!$C$23+'점수 계산기'!$C$25,0))</f>
        <v/>
      </c>
      <c r="U7" s="193" t="str">
        <f>IF(OR($B7-U$5&gt;76, $B7-U$5=75, $B7-U$5=1, $B7-U$5&lt;0),"",ROUND(($B7-U$5)*'점수 계산기'!$C$21+U$5*'점수 계산기'!$C$23+'점수 계산기'!$C$25,0))</f>
        <v/>
      </c>
      <c r="V7" s="193" t="str">
        <f>IF(OR($B7-V$5&gt;76, $B7-V$5=75, $B7-V$5=1, $B7-V$5&lt;0),"",ROUND(($B7-V$5)*'점수 계산기'!$C$21+V$5*'점수 계산기'!$C$23+'점수 계산기'!$C$25,0))</f>
        <v/>
      </c>
      <c r="W7" s="193" t="str">
        <f>IF(OR($B7-W$5&gt;76, $B7-W$5=75, $B7-W$5=1, $B7-W$5&lt;0),"",ROUND(($B7-W$5)*'점수 계산기'!$C$21+W$5*'점수 계산기'!$C$23+'점수 계산기'!$C$25,0))</f>
        <v/>
      </c>
      <c r="X7" s="193" t="str">
        <f>IF(OR($B7-X$5&gt;76, $B7-X$5=75, $B7-X$5=1, $B7-X$5&lt;0),"",ROUND(($B7-X$5)*'점수 계산기'!$C$21+X$5*'점수 계산기'!$C$23+'점수 계산기'!$C$25,0))</f>
        <v/>
      </c>
      <c r="Y7" s="194" t="str">
        <f>IF(OR($B7-Y$5&gt;76, $B7-Y$5=75, $B7-Y$5=1, $B7-Y$5&lt;0),"",ROUND(($B7-Y$5)*'점수 계산기'!$C$21+Y$5*'점수 계산기'!$C$23+'점수 계산기'!$C$25,0))</f>
        <v/>
      </c>
      <c r="Z7" s="153"/>
      <c r="AA7" s="195">
        <v>100</v>
      </c>
      <c r="AB7" s="195">
        <f t="shared" ref="AB7:AB70" si="0">MIN(C7:Y7)</f>
        <v>0</v>
      </c>
      <c r="AC7" s="195" cm="1">
        <f t="array" ref="AC7">INDEX($AD$6:$AD$106, AA7, 1)</f>
        <v>0</v>
      </c>
      <c r="AD7" s="195">
        <f t="shared" ref="AD7:AD70" si="1">MAX(C7:Y7)</f>
        <v>0</v>
      </c>
      <c r="AE7" s="195">
        <v>99</v>
      </c>
      <c r="AF7" s="195">
        <v>1</v>
      </c>
    </row>
    <row r="8" spans="1:32" s="161" customFormat="1" ht="21" customHeight="1">
      <c r="A8" s="153"/>
      <c r="B8" s="196">
        <v>98</v>
      </c>
      <c r="C8" s="493">
        <f>IF(OR($B8-C$5&gt;76, $B8-C$5=75, $B8-C$5=1, $B8-C$5&lt;0),"",ROUND(($B8-C$5)*'점수 계산기'!$C$21+C$5*'점수 계산기'!$C$23+'점수 계산기'!$C$25,0))</f>
        <v>134</v>
      </c>
      <c r="D8" s="493">
        <f>IF(OR($B8-D$5&gt;76, $B8-D$5=75, $B8-D$5=1, $B8-D$5&lt;0),"",ROUND(($B8-D$5)*'점수 계산기'!$C$21+D$5*'점수 계산기'!$C$23+'점수 계산기'!$C$25,0))</f>
        <v>134</v>
      </c>
      <c r="E8" s="193" t="str">
        <f>IF(OR($B8-E$5&gt;76, $B8-E$5=75, $B8-E$5=1, $B8-E$5&lt;0),"",ROUND(($B8-E$5)*'점수 계산기'!$C$21+E$5*'점수 계산기'!$C$23+'점수 계산기'!$C$25,0))</f>
        <v/>
      </c>
      <c r="F8" s="193" t="str">
        <f>IF(OR($B8-F$5&gt;76, $B8-F$5=75, $B8-F$5=1, $B8-F$5&lt;0),"",ROUND(($B8-F$5)*'점수 계산기'!$C$21+F$5*'점수 계산기'!$C$23+'점수 계산기'!$C$25,0))</f>
        <v/>
      </c>
      <c r="G8" s="193" t="str">
        <f>IF(OR($B8-G$5&gt;76, $B8-G$5=75, $B8-G$5=1, $B8-G$5&lt;0),"",ROUND(($B8-G$5)*'점수 계산기'!$C$21+G$5*'점수 계산기'!$C$23+'점수 계산기'!$C$25,0))</f>
        <v/>
      </c>
      <c r="H8" s="193" t="str">
        <f>IF(OR($B8-H$5&gt;76, $B8-H$5=75, $B8-H$5=1, $B8-H$5&lt;0),"",ROUND(($B8-H$5)*'점수 계산기'!$C$21+H$5*'점수 계산기'!$C$23+'점수 계산기'!$C$25,0))</f>
        <v/>
      </c>
      <c r="I8" s="193" t="str">
        <f>IF(OR($B8-I$5&gt;76, $B8-I$5=75, $B8-I$5=1, $B8-I$5&lt;0),"",ROUND(($B8-I$5)*'점수 계산기'!$C$21+I$5*'점수 계산기'!$C$23+'점수 계산기'!$C$25,0))</f>
        <v/>
      </c>
      <c r="J8" s="193" t="str">
        <f>IF(OR($B8-J$5&gt;76, $B8-J$5=75, $B8-J$5=1, $B8-J$5&lt;0),"",ROUND(($B8-J$5)*'점수 계산기'!$C$21+J$5*'점수 계산기'!$C$23+'점수 계산기'!$C$25,0))</f>
        <v/>
      </c>
      <c r="K8" s="193" t="str">
        <f>IF(OR($B8-K$5&gt;76, $B8-K$5=75, $B8-K$5=1, $B8-K$5&lt;0),"",ROUND(($B8-K$5)*'점수 계산기'!$C$21+K$5*'점수 계산기'!$C$23+'점수 계산기'!$C$25,0))</f>
        <v/>
      </c>
      <c r="L8" s="193" t="str">
        <f>IF(OR($B8-L$5&gt;76, $B8-L$5=75, $B8-L$5=1, $B8-L$5&lt;0),"",ROUND(($B8-L$5)*'점수 계산기'!$C$21+L$5*'점수 계산기'!$C$23+'점수 계산기'!$C$25,0))</f>
        <v/>
      </c>
      <c r="M8" s="193" t="str">
        <f>IF(OR($B8-M$5&gt;76, $B8-M$5=75, $B8-M$5=1, $B8-M$5&lt;0),"",ROUND(($B8-M$5)*'점수 계산기'!$C$21+M$5*'점수 계산기'!$C$23+'점수 계산기'!$C$25,0))</f>
        <v/>
      </c>
      <c r="N8" s="193" t="str">
        <f>IF(OR($B8-N$5&gt;76, $B8-N$5=75, $B8-N$5=1, $B8-N$5&lt;0),"",ROUND(($B8-N$5)*'점수 계산기'!$C$21+N$5*'점수 계산기'!$C$23+'점수 계산기'!$C$25,0))</f>
        <v/>
      </c>
      <c r="O8" s="193" t="str">
        <f>IF(OR($B8-O$5&gt;76, $B8-O$5=75, $B8-O$5=1, $B8-O$5&lt;0),"",ROUND(($B8-O$5)*'점수 계산기'!$C$21+O$5*'점수 계산기'!$C$23+'점수 계산기'!$C$25,0))</f>
        <v/>
      </c>
      <c r="P8" s="193" t="str">
        <f>IF(OR($B8-P$5&gt;76, $B8-P$5=75, $B8-P$5=1, $B8-P$5&lt;0),"",ROUND(($B8-P$5)*'점수 계산기'!$C$21+P$5*'점수 계산기'!$C$23+'점수 계산기'!$C$25,0))</f>
        <v/>
      </c>
      <c r="Q8" s="193" t="str">
        <f>IF(OR($B8-Q$5&gt;76, $B8-Q$5=75, $B8-Q$5=1, $B8-Q$5&lt;0),"",ROUND(($B8-Q$5)*'점수 계산기'!$C$21+Q$5*'점수 계산기'!$C$23+'점수 계산기'!$C$25,0))</f>
        <v/>
      </c>
      <c r="R8" s="193" t="str">
        <f>IF(OR($B8-R$5&gt;76, $B8-R$5=75, $B8-R$5=1, $B8-R$5&lt;0),"",ROUND(($B8-R$5)*'점수 계산기'!$C$21+R$5*'점수 계산기'!$C$23+'점수 계산기'!$C$25,0))</f>
        <v/>
      </c>
      <c r="S8" s="193" t="str">
        <f>IF(OR($B8-S$5&gt;76, $B8-S$5=75, $B8-S$5=1, $B8-S$5&lt;0),"",ROUND(($B8-S$5)*'점수 계산기'!$C$21+S$5*'점수 계산기'!$C$23+'점수 계산기'!$C$25,0))</f>
        <v/>
      </c>
      <c r="T8" s="193" t="str">
        <f>IF(OR($B8-T$5&gt;76, $B8-T$5=75, $B8-T$5=1, $B8-T$5&lt;0),"",ROUND(($B8-T$5)*'점수 계산기'!$C$21+T$5*'점수 계산기'!$C$23+'점수 계산기'!$C$25,0))</f>
        <v/>
      </c>
      <c r="U8" s="193" t="str">
        <f>IF(OR($B8-U$5&gt;76, $B8-U$5=75, $B8-U$5=1, $B8-U$5&lt;0),"",ROUND(($B8-U$5)*'점수 계산기'!$C$21+U$5*'점수 계산기'!$C$23+'점수 계산기'!$C$25,0))</f>
        <v/>
      </c>
      <c r="V8" s="193" t="str">
        <f>IF(OR($B8-V$5&gt;76, $B8-V$5=75, $B8-V$5=1, $B8-V$5&lt;0),"",ROUND(($B8-V$5)*'점수 계산기'!$C$21+V$5*'점수 계산기'!$C$23+'점수 계산기'!$C$25,0))</f>
        <v/>
      </c>
      <c r="W8" s="193" t="str">
        <f>IF(OR($B8-W$5&gt;76, $B8-W$5=75, $B8-W$5=1, $B8-W$5&lt;0),"",ROUND(($B8-W$5)*'점수 계산기'!$C$21+W$5*'점수 계산기'!$C$23+'점수 계산기'!$C$25,0))</f>
        <v/>
      </c>
      <c r="X8" s="193" t="str">
        <f>IF(OR($B8-X$5&gt;76, $B8-X$5=75, $B8-X$5=1, $B8-X$5&lt;0),"",ROUND(($B8-X$5)*'점수 계산기'!$C$21+X$5*'점수 계산기'!$C$23+'점수 계산기'!$C$25,0))</f>
        <v/>
      </c>
      <c r="Y8" s="194" t="str">
        <f>IF(OR($B8-Y$5&gt;76, $B8-Y$5=75, $B8-Y$5=1, $B8-Y$5&lt;0),"",ROUND(($B8-Y$5)*'점수 계산기'!$C$21+Y$5*'점수 계산기'!$C$23+'점수 계산기'!$C$25,0))</f>
        <v/>
      </c>
      <c r="Z8" s="153"/>
      <c r="AA8" s="195">
        <v>99</v>
      </c>
      <c r="AB8" s="195">
        <f t="shared" si="0"/>
        <v>134</v>
      </c>
      <c r="AC8" s="195" cm="1">
        <f t="array" ref="AC8">INDEX($AD$6:$AD$106, AA8, 1)</f>
        <v>49</v>
      </c>
      <c r="AD8" s="195">
        <f t="shared" si="1"/>
        <v>134</v>
      </c>
      <c r="AE8" s="195">
        <v>98</v>
      </c>
      <c r="AF8" s="195">
        <v>2</v>
      </c>
    </row>
    <row r="9" spans="1:32" s="161" customFormat="1" ht="21" customHeight="1">
      <c r="A9" s="153"/>
      <c r="B9" s="196">
        <v>97</v>
      </c>
      <c r="C9" s="493">
        <f>IF(OR($B9-C$5&gt;76, $B9-C$5=75, $B9-C$5=1, $B9-C$5&lt;0),"",ROUND(($B9-C$5)*'점수 계산기'!$C$21+C$5*'점수 계산기'!$C$23+'점수 계산기'!$C$25,0))</f>
        <v>133</v>
      </c>
      <c r="D9" s="193" t="str">
        <f>IF(OR($B9-D$5&gt;76, $B9-D$5=75, $B9-D$5=1, $B9-D$5&lt;0),"",ROUND(($B9-D$5)*'점수 계산기'!$C$21+D$5*'점수 계산기'!$C$23+'점수 계산기'!$C$25,0))</f>
        <v/>
      </c>
      <c r="E9" s="493">
        <f>IF(OR($B9-E$5&gt;76, $B9-E$5=75, $B9-E$5=1, $B9-E$5&lt;0),"",ROUND(($B9-E$5)*'점수 계산기'!$C$21+E$5*'점수 계산기'!$C$23+'점수 계산기'!$C$25,0))</f>
        <v>133</v>
      </c>
      <c r="F9" s="193" t="str">
        <f>IF(OR($B9-F$5&gt;76, $B9-F$5=75, $B9-F$5=1, $B9-F$5&lt;0),"",ROUND(($B9-F$5)*'점수 계산기'!$C$21+F$5*'점수 계산기'!$C$23+'점수 계산기'!$C$25,0))</f>
        <v/>
      </c>
      <c r="G9" s="193" t="str">
        <f>IF(OR($B9-G$5&gt;76, $B9-G$5=75, $B9-G$5=1, $B9-G$5&lt;0),"",ROUND(($B9-G$5)*'점수 계산기'!$C$21+G$5*'점수 계산기'!$C$23+'점수 계산기'!$C$25,0))</f>
        <v/>
      </c>
      <c r="H9" s="193" t="str">
        <f>IF(OR($B9-H$5&gt;76, $B9-H$5=75, $B9-H$5=1, $B9-H$5&lt;0),"",ROUND(($B9-H$5)*'점수 계산기'!$C$21+H$5*'점수 계산기'!$C$23+'점수 계산기'!$C$25,0))</f>
        <v/>
      </c>
      <c r="I9" s="193" t="str">
        <f>IF(OR($B9-I$5&gt;76, $B9-I$5=75, $B9-I$5=1, $B9-I$5&lt;0),"",ROUND(($B9-I$5)*'점수 계산기'!$C$21+I$5*'점수 계산기'!$C$23+'점수 계산기'!$C$25,0))</f>
        <v/>
      </c>
      <c r="J9" s="193" t="str">
        <f>IF(OR($B9-J$5&gt;76, $B9-J$5=75, $B9-J$5=1, $B9-J$5&lt;0),"",ROUND(($B9-J$5)*'점수 계산기'!$C$21+J$5*'점수 계산기'!$C$23+'점수 계산기'!$C$25,0))</f>
        <v/>
      </c>
      <c r="K9" s="193" t="str">
        <f>IF(OR($B9-K$5&gt;76, $B9-K$5=75, $B9-K$5=1, $B9-K$5&lt;0),"",ROUND(($B9-K$5)*'점수 계산기'!$C$21+K$5*'점수 계산기'!$C$23+'점수 계산기'!$C$25,0))</f>
        <v/>
      </c>
      <c r="L9" s="193" t="str">
        <f>IF(OR($B9-L$5&gt;76, $B9-L$5=75, $B9-L$5=1, $B9-L$5&lt;0),"",ROUND(($B9-L$5)*'점수 계산기'!$C$21+L$5*'점수 계산기'!$C$23+'점수 계산기'!$C$25,0))</f>
        <v/>
      </c>
      <c r="M9" s="193" t="str">
        <f>IF(OR($B9-M$5&gt;76, $B9-M$5=75, $B9-M$5=1, $B9-M$5&lt;0),"",ROUND(($B9-M$5)*'점수 계산기'!$C$21+M$5*'점수 계산기'!$C$23+'점수 계산기'!$C$25,0))</f>
        <v/>
      </c>
      <c r="N9" s="193" t="str">
        <f>IF(OR($B9-N$5&gt;76, $B9-N$5=75, $B9-N$5=1, $B9-N$5&lt;0),"",ROUND(($B9-N$5)*'점수 계산기'!$C$21+N$5*'점수 계산기'!$C$23+'점수 계산기'!$C$25,0))</f>
        <v/>
      </c>
      <c r="O9" s="193" t="str">
        <f>IF(OR($B9-O$5&gt;76, $B9-O$5=75, $B9-O$5=1, $B9-O$5&lt;0),"",ROUND(($B9-O$5)*'점수 계산기'!$C$21+O$5*'점수 계산기'!$C$23+'점수 계산기'!$C$25,0))</f>
        <v/>
      </c>
      <c r="P9" s="193" t="str">
        <f>IF(OR($B9-P$5&gt;76, $B9-P$5=75, $B9-P$5=1, $B9-P$5&lt;0),"",ROUND(($B9-P$5)*'점수 계산기'!$C$21+P$5*'점수 계산기'!$C$23+'점수 계산기'!$C$25,0))</f>
        <v/>
      </c>
      <c r="Q9" s="193" t="str">
        <f>IF(OR($B9-Q$5&gt;76, $B9-Q$5=75, $B9-Q$5=1, $B9-Q$5&lt;0),"",ROUND(($B9-Q$5)*'점수 계산기'!$C$21+Q$5*'점수 계산기'!$C$23+'점수 계산기'!$C$25,0))</f>
        <v/>
      </c>
      <c r="R9" s="193" t="str">
        <f>IF(OR($B9-R$5&gt;76, $B9-R$5=75, $B9-R$5=1, $B9-R$5&lt;0),"",ROUND(($B9-R$5)*'점수 계산기'!$C$21+R$5*'점수 계산기'!$C$23+'점수 계산기'!$C$25,0))</f>
        <v/>
      </c>
      <c r="S9" s="193" t="str">
        <f>IF(OR($B9-S$5&gt;76, $B9-S$5=75, $B9-S$5=1, $B9-S$5&lt;0),"",ROUND(($B9-S$5)*'점수 계산기'!$C$21+S$5*'점수 계산기'!$C$23+'점수 계산기'!$C$25,0))</f>
        <v/>
      </c>
      <c r="T9" s="193" t="str">
        <f>IF(OR($B9-T$5&gt;76, $B9-T$5=75, $B9-T$5=1, $B9-T$5&lt;0),"",ROUND(($B9-T$5)*'점수 계산기'!$C$21+T$5*'점수 계산기'!$C$23+'점수 계산기'!$C$25,0))</f>
        <v/>
      </c>
      <c r="U9" s="193" t="str">
        <f>IF(OR($B9-U$5&gt;76, $B9-U$5=75, $B9-U$5=1, $B9-U$5&lt;0),"",ROUND(($B9-U$5)*'점수 계산기'!$C$21+U$5*'점수 계산기'!$C$23+'점수 계산기'!$C$25,0))</f>
        <v/>
      </c>
      <c r="V9" s="193" t="str">
        <f>IF(OR($B9-V$5&gt;76, $B9-V$5=75, $B9-V$5=1, $B9-V$5&lt;0),"",ROUND(($B9-V$5)*'점수 계산기'!$C$21+V$5*'점수 계산기'!$C$23+'점수 계산기'!$C$25,0))</f>
        <v/>
      </c>
      <c r="W9" s="193" t="str">
        <f>IF(OR($B9-W$5&gt;76, $B9-W$5=75, $B9-W$5=1, $B9-W$5&lt;0),"",ROUND(($B9-W$5)*'점수 계산기'!$C$21+W$5*'점수 계산기'!$C$23+'점수 계산기'!$C$25,0))</f>
        <v/>
      </c>
      <c r="X9" s="193" t="str">
        <f>IF(OR($B9-X$5&gt;76, $B9-X$5=75, $B9-X$5=1, $B9-X$5&lt;0),"",ROUND(($B9-X$5)*'점수 계산기'!$C$21+X$5*'점수 계산기'!$C$23+'점수 계산기'!$C$25,0))</f>
        <v/>
      </c>
      <c r="Y9" s="194" t="str">
        <f>IF(OR($B9-Y$5&gt;76, $B9-Y$5=75, $B9-Y$5=1, $B9-Y$5&lt;0),"",ROUND(($B9-Y$5)*'점수 계산기'!$C$21+Y$5*'점수 계산기'!$C$23+'점수 계산기'!$C$25,0))</f>
        <v/>
      </c>
      <c r="Z9" s="153"/>
      <c r="AA9" s="195">
        <v>98</v>
      </c>
      <c r="AB9" s="195">
        <f t="shared" si="0"/>
        <v>133</v>
      </c>
      <c r="AC9" s="195" cm="1">
        <f t="array" ref="AC9">INDEX($AD$6:$AD$106, AA9, 1)</f>
        <v>50</v>
      </c>
      <c r="AD9" s="195">
        <f t="shared" si="1"/>
        <v>133</v>
      </c>
      <c r="AE9" s="195">
        <v>97</v>
      </c>
      <c r="AF9" s="195">
        <v>3</v>
      </c>
    </row>
    <row r="10" spans="1:32" s="161" customFormat="1" ht="21" customHeight="1">
      <c r="A10" s="153"/>
      <c r="B10" s="197">
        <v>96</v>
      </c>
      <c r="C10" s="494">
        <f>IF(OR($B10-C$5&gt;76, $B10-C$5=75, $B10-C$5=1, $B10-C$5&lt;0),"",ROUND(($B10-C$5)*'점수 계산기'!$C$21+C$5*'점수 계산기'!$C$23+'점수 계산기'!$C$25,0))</f>
        <v>132</v>
      </c>
      <c r="D10" s="494">
        <f>IF(OR($B10-D$5&gt;76, $B10-D$5=75, $B10-D$5=1, $B10-D$5&lt;0),"",ROUND(($B10-D$5)*'점수 계산기'!$C$21+D$5*'점수 계산기'!$C$23+'점수 계산기'!$C$25,0))</f>
        <v>132</v>
      </c>
      <c r="E10" s="198" t="str">
        <f>IF(OR($B10-E$5&gt;76, $B10-E$5=75, $B10-E$5=1, $B10-E$5&lt;0),"",ROUND(($B10-E$5)*'점수 계산기'!$C$21+E$5*'점수 계산기'!$C$23+'점수 계산기'!$C$25,0))</f>
        <v/>
      </c>
      <c r="F10" s="198">
        <f>IF(OR($B10-F$5&gt;76, $B10-F$5=75, $B10-F$5=1, $B10-F$5&lt;0),"",ROUND(($B10-F$5)*'점수 계산기'!$C$21+F$5*'점수 계산기'!$C$23+'점수 계산기'!$C$25,0))</f>
        <v>133</v>
      </c>
      <c r="G10" s="198" t="str">
        <f>IF(OR($B10-G$5&gt;76, $B10-G$5=75, $B10-G$5=1, $B10-G$5&lt;0),"",ROUND(($B10-G$5)*'점수 계산기'!$C$21+G$5*'점수 계산기'!$C$23+'점수 계산기'!$C$25,0))</f>
        <v/>
      </c>
      <c r="H10" s="198" t="str">
        <f>IF(OR($B10-H$5&gt;76, $B10-H$5=75, $B10-H$5=1, $B10-H$5&lt;0),"",ROUND(($B10-H$5)*'점수 계산기'!$C$21+H$5*'점수 계산기'!$C$23+'점수 계산기'!$C$25,0))</f>
        <v/>
      </c>
      <c r="I10" s="198" t="str">
        <f>IF(OR($B10-I$5&gt;76, $B10-I$5=75, $B10-I$5=1, $B10-I$5&lt;0),"",ROUND(($B10-I$5)*'점수 계산기'!$C$21+I$5*'점수 계산기'!$C$23+'점수 계산기'!$C$25,0))</f>
        <v/>
      </c>
      <c r="J10" s="198" t="str">
        <f>IF(OR($B10-J$5&gt;76, $B10-J$5=75, $B10-J$5=1, $B10-J$5&lt;0),"",ROUND(($B10-J$5)*'점수 계산기'!$C$21+J$5*'점수 계산기'!$C$23+'점수 계산기'!$C$25,0))</f>
        <v/>
      </c>
      <c r="K10" s="198" t="str">
        <f>IF(OR($B10-K$5&gt;76, $B10-K$5=75, $B10-K$5=1, $B10-K$5&lt;0),"",ROUND(($B10-K$5)*'점수 계산기'!$C$21+K$5*'점수 계산기'!$C$23+'점수 계산기'!$C$25,0))</f>
        <v/>
      </c>
      <c r="L10" s="198" t="str">
        <f>IF(OR($B10-L$5&gt;76, $B10-L$5=75, $B10-L$5=1, $B10-L$5&lt;0),"",ROUND(($B10-L$5)*'점수 계산기'!$C$21+L$5*'점수 계산기'!$C$23+'점수 계산기'!$C$25,0))</f>
        <v/>
      </c>
      <c r="M10" s="198" t="str">
        <f>IF(OR($B10-M$5&gt;76, $B10-M$5=75, $B10-M$5=1, $B10-M$5&lt;0),"",ROUND(($B10-M$5)*'점수 계산기'!$C$21+M$5*'점수 계산기'!$C$23+'점수 계산기'!$C$25,0))</f>
        <v/>
      </c>
      <c r="N10" s="198" t="str">
        <f>IF(OR($B10-N$5&gt;76, $B10-N$5=75, $B10-N$5=1, $B10-N$5&lt;0),"",ROUND(($B10-N$5)*'점수 계산기'!$C$21+N$5*'점수 계산기'!$C$23+'점수 계산기'!$C$25,0))</f>
        <v/>
      </c>
      <c r="O10" s="198" t="str">
        <f>IF(OR($B10-O$5&gt;76, $B10-O$5=75, $B10-O$5=1, $B10-O$5&lt;0),"",ROUND(($B10-O$5)*'점수 계산기'!$C$21+O$5*'점수 계산기'!$C$23+'점수 계산기'!$C$25,0))</f>
        <v/>
      </c>
      <c r="P10" s="198" t="str">
        <f>IF(OR($B10-P$5&gt;76, $B10-P$5=75, $B10-P$5=1, $B10-P$5&lt;0),"",ROUND(($B10-P$5)*'점수 계산기'!$C$21+P$5*'점수 계산기'!$C$23+'점수 계산기'!$C$25,0))</f>
        <v/>
      </c>
      <c r="Q10" s="198" t="str">
        <f>IF(OR($B10-Q$5&gt;76, $B10-Q$5=75, $B10-Q$5=1, $B10-Q$5&lt;0),"",ROUND(($B10-Q$5)*'점수 계산기'!$C$21+Q$5*'점수 계산기'!$C$23+'점수 계산기'!$C$25,0))</f>
        <v/>
      </c>
      <c r="R10" s="198" t="str">
        <f>IF(OR($B10-R$5&gt;76, $B10-R$5=75, $B10-R$5=1, $B10-R$5&lt;0),"",ROUND(($B10-R$5)*'점수 계산기'!$C$21+R$5*'점수 계산기'!$C$23+'점수 계산기'!$C$25,0))</f>
        <v/>
      </c>
      <c r="S10" s="198" t="str">
        <f>IF(OR($B10-S$5&gt;76, $B10-S$5=75, $B10-S$5=1, $B10-S$5&lt;0),"",ROUND(($B10-S$5)*'점수 계산기'!$C$21+S$5*'점수 계산기'!$C$23+'점수 계산기'!$C$25,0))</f>
        <v/>
      </c>
      <c r="T10" s="198" t="str">
        <f>IF(OR($B10-T$5&gt;76, $B10-T$5=75, $B10-T$5=1, $B10-T$5&lt;0),"",ROUND(($B10-T$5)*'점수 계산기'!$C$21+T$5*'점수 계산기'!$C$23+'점수 계산기'!$C$25,0))</f>
        <v/>
      </c>
      <c r="U10" s="198" t="str">
        <f>IF(OR($B10-U$5&gt;76, $B10-U$5=75, $B10-U$5=1, $B10-U$5&lt;0),"",ROUND(($B10-U$5)*'점수 계산기'!$C$21+U$5*'점수 계산기'!$C$23+'점수 계산기'!$C$25,0))</f>
        <v/>
      </c>
      <c r="V10" s="198" t="str">
        <f>IF(OR($B10-V$5&gt;76, $B10-V$5=75, $B10-V$5=1, $B10-V$5&lt;0),"",ROUND(($B10-V$5)*'점수 계산기'!$C$21+V$5*'점수 계산기'!$C$23+'점수 계산기'!$C$25,0))</f>
        <v/>
      </c>
      <c r="W10" s="198" t="str">
        <f>IF(OR($B10-W$5&gt;76, $B10-W$5=75, $B10-W$5=1, $B10-W$5&lt;0),"",ROUND(($B10-W$5)*'점수 계산기'!$C$21+W$5*'점수 계산기'!$C$23+'점수 계산기'!$C$25,0))</f>
        <v/>
      </c>
      <c r="X10" s="198" t="str">
        <f>IF(OR($B10-X$5&gt;76, $B10-X$5=75, $B10-X$5=1, $B10-X$5&lt;0),"",ROUND(($B10-X$5)*'점수 계산기'!$C$21+X$5*'점수 계산기'!$C$23+'점수 계산기'!$C$25,0))</f>
        <v/>
      </c>
      <c r="Y10" s="199" t="str">
        <f>IF(OR($B10-Y$5&gt;76, $B10-Y$5=75, $B10-Y$5=1, $B10-Y$5&lt;0),"",ROUND(($B10-Y$5)*'점수 계산기'!$C$21+Y$5*'점수 계산기'!$C$23+'점수 계산기'!$C$25,0))</f>
        <v/>
      </c>
      <c r="Z10" s="153"/>
      <c r="AA10" s="195">
        <v>97</v>
      </c>
      <c r="AB10" s="195">
        <f t="shared" si="0"/>
        <v>132</v>
      </c>
      <c r="AC10" s="195" cm="1">
        <f t="array" ref="AC10">INDEX($AD$6:$AD$106, AA10, 1)</f>
        <v>51</v>
      </c>
      <c r="AD10" s="195">
        <f t="shared" si="1"/>
        <v>133</v>
      </c>
      <c r="AE10" s="195">
        <v>96</v>
      </c>
      <c r="AF10" s="195">
        <v>4</v>
      </c>
    </row>
    <row r="11" spans="1:32" s="161" customFormat="1" ht="21" customHeight="1">
      <c r="A11" s="153"/>
      <c r="B11" s="197">
        <v>95</v>
      </c>
      <c r="C11" s="494">
        <f>IF(OR($B11-C$5&gt;76, $B11-C$5=75, $B11-C$5=1, $B11-C$5&lt;0),"",ROUND(($B11-C$5)*'점수 계산기'!$C$21+C$5*'점수 계산기'!$C$23+'점수 계산기'!$C$25,0))</f>
        <v>131</v>
      </c>
      <c r="D11" s="494">
        <f>IF(OR($B11-D$5&gt;76, $B11-D$5=75, $B11-D$5=1, $B11-D$5&lt;0),"",ROUND(($B11-D$5)*'점수 계산기'!$C$21+D$5*'점수 계산기'!$C$23+'점수 계산기'!$C$25,0))</f>
        <v>131</v>
      </c>
      <c r="E11" s="494">
        <f>IF(OR($B11-E$5&gt;76, $B11-E$5=75, $B11-E$5=1, $B11-E$5&lt;0),"",ROUND(($B11-E$5)*'점수 계산기'!$C$21+E$5*'점수 계산기'!$C$23+'점수 계산기'!$C$25,0))</f>
        <v>132</v>
      </c>
      <c r="F11" s="198" t="str">
        <f>IF(OR($B11-F$5&gt;76, $B11-F$5=75, $B11-F$5=1, $B11-F$5&lt;0),"",ROUND(($B11-F$5)*'점수 계산기'!$C$21+F$5*'점수 계산기'!$C$23+'점수 계산기'!$C$25,0))</f>
        <v/>
      </c>
      <c r="G11" s="494">
        <f>IF(OR($B11-G$5&gt;76, $B11-G$5=75, $B11-G$5=1, $B11-G$5&lt;0),"",ROUND(($B11-G$5)*'점수 계산기'!$C$21+G$5*'점수 계산기'!$C$23+'점수 계산기'!$C$25,0))</f>
        <v>132</v>
      </c>
      <c r="H11" s="198" t="str">
        <f>IF(OR($B11-H$5&gt;76, $B11-H$5=75, $B11-H$5=1, $B11-H$5&lt;0),"",ROUND(($B11-H$5)*'점수 계산기'!$C$21+H$5*'점수 계산기'!$C$23+'점수 계산기'!$C$25,0))</f>
        <v/>
      </c>
      <c r="I11" s="198" t="str">
        <f>IF(OR($B11-I$5&gt;76, $B11-I$5=75, $B11-I$5=1, $B11-I$5&lt;0),"",ROUND(($B11-I$5)*'점수 계산기'!$C$21+I$5*'점수 계산기'!$C$23+'점수 계산기'!$C$25,0))</f>
        <v/>
      </c>
      <c r="J11" s="198" t="str">
        <f>IF(OR($B11-J$5&gt;76, $B11-J$5=75, $B11-J$5=1, $B11-J$5&lt;0),"",ROUND(($B11-J$5)*'점수 계산기'!$C$21+J$5*'점수 계산기'!$C$23+'점수 계산기'!$C$25,0))</f>
        <v/>
      </c>
      <c r="K11" s="198" t="str">
        <f>IF(OR($B11-K$5&gt;76, $B11-K$5=75, $B11-K$5=1, $B11-K$5&lt;0),"",ROUND(($B11-K$5)*'점수 계산기'!$C$21+K$5*'점수 계산기'!$C$23+'점수 계산기'!$C$25,0))</f>
        <v/>
      </c>
      <c r="L11" s="198" t="str">
        <f>IF(OR($B11-L$5&gt;76, $B11-L$5=75, $B11-L$5=1, $B11-L$5&lt;0),"",ROUND(($B11-L$5)*'점수 계산기'!$C$21+L$5*'점수 계산기'!$C$23+'점수 계산기'!$C$25,0))</f>
        <v/>
      </c>
      <c r="M11" s="198" t="str">
        <f>IF(OR($B11-M$5&gt;76, $B11-M$5=75, $B11-M$5=1, $B11-M$5&lt;0),"",ROUND(($B11-M$5)*'점수 계산기'!$C$21+M$5*'점수 계산기'!$C$23+'점수 계산기'!$C$25,0))</f>
        <v/>
      </c>
      <c r="N11" s="198" t="str">
        <f>IF(OR($B11-N$5&gt;76, $B11-N$5=75, $B11-N$5=1, $B11-N$5&lt;0),"",ROUND(($B11-N$5)*'점수 계산기'!$C$21+N$5*'점수 계산기'!$C$23+'점수 계산기'!$C$25,0))</f>
        <v/>
      </c>
      <c r="O11" s="198" t="str">
        <f>IF(OR($B11-O$5&gt;76, $B11-O$5=75, $B11-O$5=1, $B11-O$5&lt;0),"",ROUND(($B11-O$5)*'점수 계산기'!$C$21+O$5*'점수 계산기'!$C$23+'점수 계산기'!$C$25,0))</f>
        <v/>
      </c>
      <c r="P11" s="198" t="str">
        <f>IF(OR($B11-P$5&gt;76, $B11-P$5=75, $B11-P$5=1, $B11-P$5&lt;0),"",ROUND(($B11-P$5)*'점수 계산기'!$C$21+P$5*'점수 계산기'!$C$23+'점수 계산기'!$C$25,0))</f>
        <v/>
      </c>
      <c r="Q11" s="198" t="str">
        <f>IF(OR($B11-Q$5&gt;76, $B11-Q$5=75, $B11-Q$5=1, $B11-Q$5&lt;0),"",ROUND(($B11-Q$5)*'점수 계산기'!$C$21+Q$5*'점수 계산기'!$C$23+'점수 계산기'!$C$25,0))</f>
        <v/>
      </c>
      <c r="R11" s="198" t="str">
        <f>IF(OR($B11-R$5&gt;76, $B11-R$5=75, $B11-R$5=1, $B11-R$5&lt;0),"",ROUND(($B11-R$5)*'점수 계산기'!$C$21+R$5*'점수 계산기'!$C$23+'점수 계산기'!$C$25,0))</f>
        <v/>
      </c>
      <c r="S11" s="198" t="str">
        <f>IF(OR($B11-S$5&gt;76, $B11-S$5=75, $B11-S$5=1, $B11-S$5&lt;0),"",ROUND(($B11-S$5)*'점수 계산기'!$C$21+S$5*'점수 계산기'!$C$23+'점수 계산기'!$C$25,0))</f>
        <v/>
      </c>
      <c r="T11" s="198" t="str">
        <f>IF(OR($B11-T$5&gt;76, $B11-T$5=75, $B11-T$5=1, $B11-T$5&lt;0),"",ROUND(($B11-T$5)*'점수 계산기'!$C$21+T$5*'점수 계산기'!$C$23+'점수 계산기'!$C$25,0))</f>
        <v/>
      </c>
      <c r="U11" s="198" t="str">
        <f>IF(OR($B11-U$5&gt;76, $B11-U$5=75, $B11-U$5=1, $B11-U$5&lt;0),"",ROUND(($B11-U$5)*'점수 계산기'!$C$21+U$5*'점수 계산기'!$C$23+'점수 계산기'!$C$25,0))</f>
        <v/>
      </c>
      <c r="V11" s="198" t="str">
        <f>IF(OR($B11-V$5&gt;76, $B11-V$5=75, $B11-V$5=1, $B11-V$5&lt;0),"",ROUND(($B11-V$5)*'점수 계산기'!$C$21+V$5*'점수 계산기'!$C$23+'점수 계산기'!$C$25,0))</f>
        <v/>
      </c>
      <c r="W11" s="198" t="str">
        <f>IF(OR($B11-W$5&gt;76, $B11-W$5=75, $B11-W$5=1, $B11-W$5&lt;0),"",ROUND(($B11-W$5)*'점수 계산기'!$C$21+W$5*'점수 계산기'!$C$23+'점수 계산기'!$C$25,0))</f>
        <v/>
      </c>
      <c r="X11" s="198" t="str">
        <f>IF(OR($B11-X$5&gt;76, $B11-X$5=75, $B11-X$5=1, $B11-X$5&lt;0),"",ROUND(($B11-X$5)*'점수 계산기'!$C$21+X$5*'점수 계산기'!$C$23+'점수 계산기'!$C$25,0))</f>
        <v/>
      </c>
      <c r="Y11" s="199" t="str">
        <f>IF(OR($B11-Y$5&gt;76, $B11-Y$5=75, $B11-Y$5=1, $B11-Y$5&lt;0),"",ROUND(($B11-Y$5)*'점수 계산기'!$C$21+Y$5*'점수 계산기'!$C$23+'점수 계산기'!$C$25,0))</f>
        <v/>
      </c>
      <c r="Z11" s="153"/>
      <c r="AA11" s="195">
        <v>96</v>
      </c>
      <c r="AB11" s="195">
        <f t="shared" si="0"/>
        <v>131</v>
      </c>
      <c r="AC11" s="195" cm="1">
        <f t="array" ref="AC11">INDEX($AD$6:$AD$106, AA11, 1)</f>
        <v>52</v>
      </c>
      <c r="AD11" s="195">
        <f t="shared" si="1"/>
        <v>132</v>
      </c>
      <c r="AE11" s="195">
        <v>95</v>
      </c>
      <c r="AF11" s="195">
        <v>5</v>
      </c>
    </row>
    <row r="12" spans="1:32" s="161" customFormat="1" ht="21" customHeight="1">
      <c r="A12" s="153"/>
      <c r="B12" s="197">
        <v>94</v>
      </c>
      <c r="C12" s="494">
        <f>IF(OR($B12-C$5&gt;76, $B12-C$5=75, $B12-C$5=1, $B12-C$5&lt;0),"",ROUND(($B12-C$5)*'점수 계산기'!$C$21+C$5*'점수 계산기'!$C$23+'점수 계산기'!$C$25,0))</f>
        <v>130</v>
      </c>
      <c r="D12" s="494">
        <f>IF(OR($B12-D$5&gt;76, $B12-D$5=75, $B12-D$5=1, $B12-D$5&lt;0),"",ROUND(($B12-D$5)*'점수 계산기'!$C$21+D$5*'점수 계산기'!$C$23+'점수 계산기'!$C$25,0))</f>
        <v>131</v>
      </c>
      <c r="E12" s="494">
        <f>IF(OR($B12-E$5&gt;76, $B12-E$5=75, $B12-E$5=1, $B12-E$5&lt;0),"",ROUND(($B12-E$5)*'점수 계산기'!$C$21+E$5*'점수 계산기'!$C$23+'점수 계산기'!$C$25,0))</f>
        <v>131</v>
      </c>
      <c r="F12" s="494">
        <f>IF(OR($B12-F$5&gt;76, $B12-F$5=75, $B12-F$5=1, $B12-F$5&lt;0),"",ROUND(($B12-F$5)*'점수 계산기'!$C$21+F$5*'점수 계산기'!$C$23+'점수 계산기'!$C$25,0))</f>
        <v>131</v>
      </c>
      <c r="G12" s="198" t="str">
        <f>IF(OR($B12-G$5&gt;76, $B12-G$5=75, $B12-G$5=1, $B12-G$5&lt;0),"",ROUND(($B12-G$5)*'점수 계산기'!$C$21+G$5*'점수 계산기'!$C$23+'점수 계산기'!$C$25,0))</f>
        <v/>
      </c>
      <c r="H12" s="198">
        <f>IF(OR($B12-H$5&gt;76, $B12-H$5=75, $B12-H$5=1, $B12-H$5&lt;0),"",ROUND(($B12-H$5)*'점수 계산기'!$C$21+H$5*'점수 계산기'!$C$23+'점수 계산기'!$C$25,0))</f>
        <v>131</v>
      </c>
      <c r="I12" s="198" t="str">
        <f>IF(OR($B12-I$5&gt;76, $B12-I$5=75, $B12-I$5=1, $B12-I$5&lt;0),"",ROUND(($B12-I$5)*'점수 계산기'!$C$21+I$5*'점수 계산기'!$C$23+'점수 계산기'!$C$25,0))</f>
        <v/>
      </c>
      <c r="J12" s="198" t="str">
        <f>IF(OR($B12-J$5&gt;76, $B12-J$5=75, $B12-J$5=1, $B12-J$5&lt;0),"",ROUND(($B12-J$5)*'점수 계산기'!$C$21+J$5*'점수 계산기'!$C$23+'점수 계산기'!$C$25,0))</f>
        <v/>
      </c>
      <c r="K12" s="198" t="str">
        <f>IF(OR($B12-K$5&gt;76, $B12-K$5=75, $B12-K$5=1, $B12-K$5&lt;0),"",ROUND(($B12-K$5)*'점수 계산기'!$C$21+K$5*'점수 계산기'!$C$23+'점수 계산기'!$C$25,0))</f>
        <v/>
      </c>
      <c r="L12" s="198" t="str">
        <f>IF(OR($B12-L$5&gt;76, $B12-L$5=75, $B12-L$5=1, $B12-L$5&lt;0),"",ROUND(($B12-L$5)*'점수 계산기'!$C$21+L$5*'점수 계산기'!$C$23+'점수 계산기'!$C$25,0))</f>
        <v/>
      </c>
      <c r="M12" s="198" t="str">
        <f>IF(OR($B12-M$5&gt;76, $B12-M$5=75, $B12-M$5=1, $B12-M$5&lt;0),"",ROUND(($B12-M$5)*'점수 계산기'!$C$21+M$5*'점수 계산기'!$C$23+'점수 계산기'!$C$25,0))</f>
        <v/>
      </c>
      <c r="N12" s="198" t="str">
        <f>IF(OR($B12-N$5&gt;76, $B12-N$5=75, $B12-N$5=1, $B12-N$5&lt;0),"",ROUND(($B12-N$5)*'점수 계산기'!$C$21+N$5*'점수 계산기'!$C$23+'점수 계산기'!$C$25,0))</f>
        <v/>
      </c>
      <c r="O12" s="198" t="str">
        <f>IF(OR($B12-O$5&gt;76, $B12-O$5=75, $B12-O$5=1, $B12-O$5&lt;0),"",ROUND(($B12-O$5)*'점수 계산기'!$C$21+O$5*'점수 계산기'!$C$23+'점수 계산기'!$C$25,0))</f>
        <v/>
      </c>
      <c r="P12" s="198" t="str">
        <f>IF(OR($B12-P$5&gt;76, $B12-P$5=75, $B12-P$5=1, $B12-P$5&lt;0),"",ROUND(($B12-P$5)*'점수 계산기'!$C$21+P$5*'점수 계산기'!$C$23+'점수 계산기'!$C$25,0))</f>
        <v/>
      </c>
      <c r="Q12" s="198" t="str">
        <f>IF(OR($B12-Q$5&gt;76, $B12-Q$5=75, $B12-Q$5=1, $B12-Q$5&lt;0),"",ROUND(($B12-Q$5)*'점수 계산기'!$C$21+Q$5*'점수 계산기'!$C$23+'점수 계산기'!$C$25,0))</f>
        <v/>
      </c>
      <c r="R12" s="198" t="str">
        <f>IF(OR($B12-R$5&gt;76, $B12-R$5=75, $B12-R$5=1, $B12-R$5&lt;0),"",ROUND(($B12-R$5)*'점수 계산기'!$C$21+R$5*'점수 계산기'!$C$23+'점수 계산기'!$C$25,0))</f>
        <v/>
      </c>
      <c r="S12" s="198" t="str">
        <f>IF(OR($B12-S$5&gt;76, $B12-S$5=75, $B12-S$5=1, $B12-S$5&lt;0),"",ROUND(($B12-S$5)*'점수 계산기'!$C$21+S$5*'점수 계산기'!$C$23+'점수 계산기'!$C$25,0))</f>
        <v/>
      </c>
      <c r="T12" s="198" t="str">
        <f>IF(OR($B12-T$5&gt;76, $B12-T$5=75, $B12-T$5=1, $B12-T$5&lt;0),"",ROUND(($B12-T$5)*'점수 계산기'!$C$21+T$5*'점수 계산기'!$C$23+'점수 계산기'!$C$25,0))</f>
        <v/>
      </c>
      <c r="U12" s="198" t="str">
        <f>IF(OR($B12-U$5&gt;76, $B12-U$5=75, $B12-U$5=1, $B12-U$5&lt;0),"",ROUND(($B12-U$5)*'점수 계산기'!$C$21+U$5*'점수 계산기'!$C$23+'점수 계산기'!$C$25,0))</f>
        <v/>
      </c>
      <c r="V12" s="198" t="str">
        <f>IF(OR($B12-V$5&gt;76, $B12-V$5=75, $B12-V$5=1, $B12-V$5&lt;0),"",ROUND(($B12-V$5)*'점수 계산기'!$C$21+V$5*'점수 계산기'!$C$23+'점수 계산기'!$C$25,0))</f>
        <v/>
      </c>
      <c r="W12" s="198" t="str">
        <f>IF(OR($B12-W$5&gt;76, $B12-W$5=75, $B12-W$5=1, $B12-W$5&lt;0),"",ROUND(($B12-W$5)*'점수 계산기'!$C$21+W$5*'점수 계산기'!$C$23+'점수 계산기'!$C$25,0))</f>
        <v/>
      </c>
      <c r="X12" s="198" t="str">
        <f>IF(OR($B12-X$5&gt;76, $B12-X$5=75, $B12-X$5=1, $B12-X$5&lt;0),"",ROUND(($B12-X$5)*'점수 계산기'!$C$21+X$5*'점수 계산기'!$C$23+'점수 계산기'!$C$25,0))</f>
        <v/>
      </c>
      <c r="Y12" s="199" t="str">
        <f>IF(OR($B12-Y$5&gt;76, $B12-Y$5=75, $B12-Y$5=1, $B12-Y$5&lt;0),"",ROUND(($B12-Y$5)*'점수 계산기'!$C$21+Y$5*'점수 계산기'!$C$23+'점수 계산기'!$C$25,0))</f>
        <v/>
      </c>
      <c r="Z12" s="153"/>
      <c r="AA12" s="195">
        <v>95</v>
      </c>
      <c r="AB12" s="195">
        <f t="shared" si="0"/>
        <v>130</v>
      </c>
      <c r="AC12" s="195" cm="1">
        <f t="array" ref="AC12">INDEX($AD$6:$AD$106, AA12, 1)</f>
        <v>53</v>
      </c>
      <c r="AD12" s="195">
        <f t="shared" si="1"/>
        <v>131</v>
      </c>
      <c r="AE12" s="195">
        <v>94</v>
      </c>
      <c r="AF12" s="195">
        <v>6</v>
      </c>
    </row>
    <row r="13" spans="1:32" s="161" customFormat="1" ht="21" customHeight="1">
      <c r="A13" s="153"/>
      <c r="B13" s="197">
        <v>93</v>
      </c>
      <c r="C13" s="494">
        <f>IF(OR($B13-C$5&gt;76, $B13-C$5=75, $B13-C$5=1, $B13-C$5&lt;0),"",ROUND(($B13-C$5)*'점수 계산기'!$C$21+C$5*'점수 계산기'!$C$23+'점수 계산기'!$C$25,0))</f>
        <v>129</v>
      </c>
      <c r="D13" s="494">
        <f>IF(OR($B13-D$5&gt;76, $B13-D$5=75, $B13-D$5=1, $B13-D$5&lt;0),"",ROUND(($B13-D$5)*'점수 계산기'!$C$21+D$5*'점수 계산기'!$C$23+'점수 계산기'!$C$25,0))</f>
        <v>130</v>
      </c>
      <c r="E13" s="494">
        <f>IF(OR($B13-E$5&gt;76, $B13-E$5=75, $B13-E$5=1, $B13-E$5&lt;0),"",ROUND(($B13-E$5)*'점수 계산기'!$C$21+E$5*'점수 계산기'!$C$23+'점수 계산기'!$C$25,0))</f>
        <v>130</v>
      </c>
      <c r="F13" s="198">
        <f>IF(OR($B13-F$5&gt;76, $B13-F$5=75, $B13-F$5=1, $B13-F$5&lt;0),"",ROUND(($B13-F$5)*'점수 계산기'!$C$21+F$5*'점수 계산기'!$C$23+'점수 계산기'!$C$25,0))</f>
        <v>130</v>
      </c>
      <c r="G13" s="198">
        <f>IF(OR($B13-G$5&gt;76, $B13-G$5=75, $B13-G$5=1, $B13-G$5&lt;0),"",ROUND(($B13-G$5)*'점수 계산기'!$C$21+G$5*'점수 계산기'!$C$23+'점수 계산기'!$C$25,0))</f>
        <v>130</v>
      </c>
      <c r="H13" s="198" t="str">
        <f>IF(OR($B13-H$5&gt;76, $B13-H$5=75, $B13-H$5=1, $B13-H$5&lt;0),"",ROUND(($B13-H$5)*'점수 계산기'!$C$21+H$5*'점수 계산기'!$C$23+'점수 계산기'!$C$25,0))</f>
        <v/>
      </c>
      <c r="I13" s="494">
        <f>IF(OR($B13-I$5&gt;76, $B13-I$5=75, $B13-I$5=1, $B13-I$5&lt;0),"",ROUND(($B13-I$5)*'점수 계산기'!$C$21+I$5*'점수 계산기'!$C$23+'점수 계산기'!$C$25,0))</f>
        <v>130</v>
      </c>
      <c r="J13" s="198" t="str">
        <f>IF(OR($B13-J$5&gt;76, $B13-J$5=75, $B13-J$5=1, $B13-J$5&lt;0),"",ROUND(($B13-J$5)*'점수 계산기'!$C$21+J$5*'점수 계산기'!$C$23+'점수 계산기'!$C$25,0))</f>
        <v/>
      </c>
      <c r="K13" s="198" t="str">
        <f>IF(OR($B13-K$5&gt;76, $B13-K$5=75, $B13-K$5=1, $B13-K$5&lt;0),"",ROUND(($B13-K$5)*'점수 계산기'!$C$21+K$5*'점수 계산기'!$C$23+'점수 계산기'!$C$25,0))</f>
        <v/>
      </c>
      <c r="L13" s="198" t="str">
        <f>IF(OR($B13-L$5&gt;76, $B13-L$5=75, $B13-L$5=1, $B13-L$5&lt;0),"",ROUND(($B13-L$5)*'점수 계산기'!$C$21+L$5*'점수 계산기'!$C$23+'점수 계산기'!$C$25,0))</f>
        <v/>
      </c>
      <c r="M13" s="198" t="str">
        <f>IF(OR($B13-M$5&gt;76, $B13-M$5=75, $B13-M$5=1, $B13-M$5&lt;0),"",ROUND(($B13-M$5)*'점수 계산기'!$C$21+M$5*'점수 계산기'!$C$23+'점수 계산기'!$C$25,0))</f>
        <v/>
      </c>
      <c r="N13" s="198" t="str">
        <f>IF(OR($B13-N$5&gt;76, $B13-N$5=75, $B13-N$5=1, $B13-N$5&lt;0),"",ROUND(($B13-N$5)*'점수 계산기'!$C$21+N$5*'점수 계산기'!$C$23+'점수 계산기'!$C$25,0))</f>
        <v/>
      </c>
      <c r="O13" s="198" t="str">
        <f>IF(OR($B13-O$5&gt;76, $B13-O$5=75, $B13-O$5=1, $B13-O$5&lt;0),"",ROUND(($B13-O$5)*'점수 계산기'!$C$21+O$5*'점수 계산기'!$C$23+'점수 계산기'!$C$25,0))</f>
        <v/>
      </c>
      <c r="P13" s="198" t="str">
        <f>IF(OR($B13-P$5&gt;76, $B13-P$5=75, $B13-P$5=1, $B13-P$5&lt;0),"",ROUND(($B13-P$5)*'점수 계산기'!$C$21+P$5*'점수 계산기'!$C$23+'점수 계산기'!$C$25,0))</f>
        <v/>
      </c>
      <c r="Q13" s="198" t="str">
        <f>IF(OR($B13-Q$5&gt;76, $B13-Q$5=75, $B13-Q$5=1, $B13-Q$5&lt;0),"",ROUND(($B13-Q$5)*'점수 계산기'!$C$21+Q$5*'점수 계산기'!$C$23+'점수 계산기'!$C$25,0))</f>
        <v/>
      </c>
      <c r="R13" s="198" t="str">
        <f>IF(OR($B13-R$5&gt;76, $B13-R$5=75, $B13-R$5=1, $B13-R$5&lt;0),"",ROUND(($B13-R$5)*'점수 계산기'!$C$21+R$5*'점수 계산기'!$C$23+'점수 계산기'!$C$25,0))</f>
        <v/>
      </c>
      <c r="S13" s="198" t="str">
        <f>IF(OR($B13-S$5&gt;76, $B13-S$5=75, $B13-S$5=1, $B13-S$5&lt;0),"",ROUND(($B13-S$5)*'점수 계산기'!$C$21+S$5*'점수 계산기'!$C$23+'점수 계산기'!$C$25,0))</f>
        <v/>
      </c>
      <c r="T13" s="198" t="str">
        <f>IF(OR($B13-T$5&gt;76, $B13-T$5=75, $B13-T$5=1, $B13-T$5&lt;0),"",ROUND(($B13-T$5)*'점수 계산기'!$C$21+T$5*'점수 계산기'!$C$23+'점수 계산기'!$C$25,0))</f>
        <v/>
      </c>
      <c r="U13" s="198" t="str">
        <f>IF(OR($B13-U$5&gt;76, $B13-U$5=75, $B13-U$5=1, $B13-U$5&lt;0),"",ROUND(($B13-U$5)*'점수 계산기'!$C$21+U$5*'점수 계산기'!$C$23+'점수 계산기'!$C$25,0))</f>
        <v/>
      </c>
      <c r="V13" s="198" t="str">
        <f>IF(OR($B13-V$5&gt;76, $B13-V$5=75, $B13-V$5=1, $B13-V$5&lt;0),"",ROUND(($B13-V$5)*'점수 계산기'!$C$21+V$5*'점수 계산기'!$C$23+'점수 계산기'!$C$25,0))</f>
        <v/>
      </c>
      <c r="W13" s="198" t="str">
        <f>IF(OR($B13-W$5&gt;76, $B13-W$5=75, $B13-W$5=1, $B13-W$5&lt;0),"",ROUND(($B13-W$5)*'점수 계산기'!$C$21+W$5*'점수 계산기'!$C$23+'점수 계산기'!$C$25,0))</f>
        <v/>
      </c>
      <c r="X13" s="198" t="str">
        <f>IF(OR($B13-X$5&gt;76, $B13-X$5=75, $B13-X$5=1, $B13-X$5&lt;0),"",ROUND(($B13-X$5)*'점수 계산기'!$C$21+X$5*'점수 계산기'!$C$23+'점수 계산기'!$C$25,0))</f>
        <v/>
      </c>
      <c r="Y13" s="199" t="str">
        <f>IF(OR($B13-Y$5&gt;76, $B13-Y$5=75, $B13-Y$5=1, $B13-Y$5&lt;0),"",ROUND(($B13-Y$5)*'점수 계산기'!$C$21+Y$5*'점수 계산기'!$C$23+'점수 계산기'!$C$25,0))</f>
        <v/>
      </c>
      <c r="Z13" s="153"/>
      <c r="AA13" s="195">
        <v>94</v>
      </c>
      <c r="AB13" s="195">
        <f t="shared" si="0"/>
        <v>129</v>
      </c>
      <c r="AC13" s="195" cm="1">
        <f t="array" ref="AC13">INDEX($AD$6:$AD$106, AA13, 1)</f>
        <v>53</v>
      </c>
      <c r="AD13" s="195">
        <f t="shared" si="1"/>
        <v>130</v>
      </c>
      <c r="AE13" s="195">
        <v>93</v>
      </c>
      <c r="AF13" s="195">
        <v>7</v>
      </c>
    </row>
    <row r="14" spans="1:32" s="161" customFormat="1" ht="21" customHeight="1">
      <c r="A14" s="153"/>
      <c r="B14" s="200">
        <v>92</v>
      </c>
      <c r="C14" s="495">
        <f>IF(OR($B14-C$5&gt;76, $B14-C$5=75, $B14-C$5=1, $B14-C$5&lt;0),"",ROUND(($B14-C$5)*'점수 계산기'!$C$21+C$5*'점수 계산기'!$C$23+'점수 계산기'!$C$25,0))</f>
        <v>129</v>
      </c>
      <c r="D14" s="495">
        <f>IF(OR($B14-D$5&gt;76, $B14-D$5=75, $B14-D$5=1, $B14-D$5&lt;0),"",ROUND(($B14-D$5)*'점수 계산기'!$C$21+D$5*'점수 계산기'!$C$23+'점수 계산기'!$C$25,0))</f>
        <v>129</v>
      </c>
      <c r="E14" s="495">
        <f>IF(OR($B14-E$5&gt;76, $B14-E$5=75, $B14-E$5=1, $B14-E$5&lt;0),"",ROUND(($B14-E$5)*'점수 계산기'!$C$21+E$5*'점수 계산기'!$C$23+'점수 계산기'!$C$25,0))</f>
        <v>129</v>
      </c>
      <c r="F14" s="495">
        <f>IF(OR($B14-F$5&gt;76, $B14-F$5=75, $B14-F$5=1, $B14-F$5&lt;0),"",ROUND(($B14-F$5)*'점수 계산기'!$C$21+F$5*'점수 계산기'!$C$23+'점수 계산기'!$C$25,0))</f>
        <v>129</v>
      </c>
      <c r="G14" s="495">
        <f>IF(OR($B14-G$5&gt;76, $B14-G$5=75, $B14-G$5=1, $B14-G$5&lt;0),"",ROUND(($B14-G$5)*'점수 계산기'!$C$21+G$5*'점수 계산기'!$C$23+'점수 계산기'!$C$25,0))</f>
        <v>129</v>
      </c>
      <c r="H14" s="495">
        <f>IF(OR($B14-H$5&gt;76, $B14-H$5=75, $B14-H$5=1, $B14-H$5&lt;0),"",ROUND(($B14-H$5)*'점수 계산기'!$C$21+H$5*'점수 계산기'!$C$23+'점수 계산기'!$C$25,0))</f>
        <v>129</v>
      </c>
      <c r="I14" s="201" t="str">
        <f>IF(OR($B14-I$5&gt;76, $B14-I$5=75, $B14-I$5=1, $B14-I$5&lt;0),"",ROUND(($B14-I$5)*'점수 계산기'!$C$21+I$5*'점수 계산기'!$C$23+'점수 계산기'!$C$25,0))</f>
        <v/>
      </c>
      <c r="J14" s="201">
        <f>IF(OR($B14-J$5&gt;76, $B14-J$5=75, $B14-J$5=1, $B14-J$5&lt;0),"",ROUND(($B14-J$5)*'점수 계산기'!$C$21+J$5*'점수 계산기'!$C$23+'점수 계산기'!$C$25,0))</f>
        <v>129</v>
      </c>
      <c r="K14" s="201" t="str">
        <f>IF(OR($B14-K$5&gt;76, $B14-K$5=75, $B14-K$5=1, $B14-K$5&lt;0),"",ROUND(($B14-K$5)*'점수 계산기'!$C$21+K$5*'점수 계산기'!$C$23+'점수 계산기'!$C$25,0))</f>
        <v/>
      </c>
      <c r="L14" s="201" t="str">
        <f>IF(OR($B14-L$5&gt;76, $B14-L$5=75, $B14-L$5=1, $B14-L$5&lt;0),"",ROUND(($B14-L$5)*'점수 계산기'!$C$21+L$5*'점수 계산기'!$C$23+'점수 계산기'!$C$25,0))</f>
        <v/>
      </c>
      <c r="M14" s="201" t="str">
        <f>IF(OR($B14-M$5&gt;76, $B14-M$5=75, $B14-M$5=1, $B14-M$5&lt;0),"",ROUND(($B14-M$5)*'점수 계산기'!$C$21+M$5*'점수 계산기'!$C$23+'점수 계산기'!$C$25,0))</f>
        <v/>
      </c>
      <c r="N14" s="201" t="str">
        <f>IF(OR($B14-N$5&gt;76, $B14-N$5=75, $B14-N$5=1, $B14-N$5&lt;0),"",ROUND(($B14-N$5)*'점수 계산기'!$C$21+N$5*'점수 계산기'!$C$23+'점수 계산기'!$C$25,0))</f>
        <v/>
      </c>
      <c r="O14" s="201" t="str">
        <f>IF(OR($B14-O$5&gt;76, $B14-O$5=75, $B14-O$5=1, $B14-O$5&lt;0),"",ROUND(($B14-O$5)*'점수 계산기'!$C$21+O$5*'점수 계산기'!$C$23+'점수 계산기'!$C$25,0))</f>
        <v/>
      </c>
      <c r="P14" s="201" t="str">
        <f>IF(OR($B14-P$5&gt;76, $B14-P$5=75, $B14-P$5=1, $B14-P$5&lt;0),"",ROUND(($B14-P$5)*'점수 계산기'!$C$21+P$5*'점수 계산기'!$C$23+'점수 계산기'!$C$25,0))</f>
        <v/>
      </c>
      <c r="Q14" s="201" t="str">
        <f>IF(OR($B14-Q$5&gt;76, $B14-Q$5=75, $B14-Q$5=1, $B14-Q$5&lt;0),"",ROUND(($B14-Q$5)*'점수 계산기'!$C$21+Q$5*'점수 계산기'!$C$23+'점수 계산기'!$C$25,0))</f>
        <v/>
      </c>
      <c r="R14" s="201" t="str">
        <f>IF(OR($B14-R$5&gt;76, $B14-R$5=75, $B14-R$5=1, $B14-R$5&lt;0),"",ROUND(($B14-R$5)*'점수 계산기'!$C$21+R$5*'점수 계산기'!$C$23+'점수 계산기'!$C$25,0))</f>
        <v/>
      </c>
      <c r="S14" s="201" t="str">
        <f>IF(OR($B14-S$5&gt;76, $B14-S$5=75, $B14-S$5=1, $B14-S$5&lt;0),"",ROUND(($B14-S$5)*'점수 계산기'!$C$21+S$5*'점수 계산기'!$C$23+'점수 계산기'!$C$25,0))</f>
        <v/>
      </c>
      <c r="T14" s="201" t="str">
        <f>IF(OR($B14-T$5&gt;76, $B14-T$5=75, $B14-T$5=1, $B14-T$5&lt;0),"",ROUND(($B14-T$5)*'점수 계산기'!$C$21+T$5*'점수 계산기'!$C$23+'점수 계산기'!$C$25,0))</f>
        <v/>
      </c>
      <c r="U14" s="201" t="str">
        <f>IF(OR($B14-U$5&gt;76, $B14-U$5=75, $B14-U$5=1, $B14-U$5&lt;0),"",ROUND(($B14-U$5)*'점수 계산기'!$C$21+U$5*'점수 계산기'!$C$23+'점수 계산기'!$C$25,0))</f>
        <v/>
      </c>
      <c r="V14" s="201" t="str">
        <f>IF(OR($B14-V$5&gt;76, $B14-V$5=75, $B14-V$5=1, $B14-V$5&lt;0),"",ROUND(($B14-V$5)*'점수 계산기'!$C$21+V$5*'점수 계산기'!$C$23+'점수 계산기'!$C$25,0))</f>
        <v/>
      </c>
      <c r="W14" s="201" t="str">
        <f>IF(OR($B14-W$5&gt;76, $B14-W$5=75, $B14-W$5=1, $B14-W$5&lt;0),"",ROUND(($B14-W$5)*'점수 계산기'!$C$21+W$5*'점수 계산기'!$C$23+'점수 계산기'!$C$25,0))</f>
        <v/>
      </c>
      <c r="X14" s="201" t="str">
        <f>IF(OR($B14-X$5&gt;76, $B14-X$5=75, $B14-X$5=1, $B14-X$5&lt;0),"",ROUND(($B14-X$5)*'점수 계산기'!$C$21+X$5*'점수 계산기'!$C$23+'점수 계산기'!$C$25,0))</f>
        <v/>
      </c>
      <c r="Y14" s="202" t="str">
        <f>IF(OR($B14-Y$5&gt;76, $B14-Y$5=75, $B14-Y$5=1, $B14-Y$5&lt;0),"",ROUND(($B14-Y$5)*'점수 계산기'!$C$21+Y$5*'점수 계산기'!$C$23+'점수 계산기'!$C$25,0))</f>
        <v/>
      </c>
      <c r="Z14" s="153"/>
      <c r="AA14" s="195">
        <v>93</v>
      </c>
      <c r="AB14" s="195">
        <f t="shared" si="0"/>
        <v>129</v>
      </c>
      <c r="AC14" s="195" cm="1">
        <f t="array" ref="AC14">INDEX($AD$6:$AD$106, AA14, 1)</f>
        <v>54</v>
      </c>
      <c r="AD14" s="195">
        <f t="shared" si="1"/>
        <v>129</v>
      </c>
      <c r="AE14" s="195">
        <v>92</v>
      </c>
      <c r="AF14" s="195">
        <v>8</v>
      </c>
    </row>
    <row r="15" spans="1:32" s="161" customFormat="1" ht="21" customHeight="1">
      <c r="A15" s="153"/>
      <c r="B15" s="200">
        <v>91</v>
      </c>
      <c r="C15" s="495">
        <f>IF(OR($B15-C$5&gt;76, $B15-C$5=75, $B15-C$5=1, $B15-C$5&lt;0),"",ROUND(($B15-C$5)*'점수 계산기'!$C$21+C$5*'점수 계산기'!$C$23+'점수 계산기'!$C$25,0))</f>
        <v>128</v>
      </c>
      <c r="D15" s="495">
        <f>IF(OR($B15-D$5&gt;76, $B15-D$5=75, $B15-D$5=1, $B15-D$5&lt;0),"",ROUND(($B15-D$5)*'점수 계산기'!$C$21+D$5*'점수 계산기'!$C$23+'점수 계산기'!$C$25,0))</f>
        <v>128</v>
      </c>
      <c r="E15" s="495">
        <f>IF(OR($B15-E$5&gt;76, $B15-E$5=75, $B15-E$5=1, $B15-E$5&lt;0),"",ROUND(($B15-E$5)*'점수 계산기'!$C$21+E$5*'점수 계산기'!$C$23+'점수 계산기'!$C$25,0))</f>
        <v>128</v>
      </c>
      <c r="F15" s="201">
        <f>IF(OR($B15-F$5&gt;76, $B15-F$5=75, $B15-F$5=1, $B15-F$5&lt;0),"",ROUND(($B15-F$5)*'점수 계산기'!$C$21+F$5*'점수 계산기'!$C$23+'점수 계산기'!$C$25,0))</f>
        <v>128</v>
      </c>
      <c r="G15" s="201">
        <f>IF(OR($B15-G$5&gt;76, $B15-G$5=75, $B15-G$5=1, $B15-G$5&lt;0),"",ROUND(($B15-G$5)*'점수 계산기'!$C$21+G$5*'점수 계산기'!$C$23+'점수 계산기'!$C$25,0))</f>
        <v>128</v>
      </c>
      <c r="H15" s="495">
        <f>IF(OR($B15-H$5&gt;76, $B15-H$5=75, $B15-H$5=1, $B15-H$5&lt;0),"",ROUND(($B15-H$5)*'점수 계산기'!$C$21+H$5*'점수 계산기'!$C$23+'점수 계산기'!$C$25,0))</f>
        <v>128</v>
      </c>
      <c r="I15" s="201">
        <f>IF(OR($B15-I$5&gt;76, $B15-I$5=75, $B15-I$5=1, $B15-I$5&lt;0),"",ROUND(($B15-I$5)*'점수 계산기'!$C$21+I$5*'점수 계산기'!$C$23+'점수 계산기'!$C$25,0))</f>
        <v>128</v>
      </c>
      <c r="J15" s="201" t="str">
        <f>IF(OR($B15-J$5&gt;76, $B15-J$5=75, $B15-J$5=1, $B15-J$5&lt;0),"",ROUND(($B15-J$5)*'점수 계산기'!$C$21+J$5*'점수 계산기'!$C$23+'점수 계산기'!$C$25,0))</f>
        <v/>
      </c>
      <c r="K15" s="201">
        <f>IF(OR($B15-K$5&gt;76, $B15-K$5=75, $B15-K$5=1, $B15-K$5&lt;0),"",ROUND(($B15-K$5)*'점수 계산기'!$C$21+K$5*'점수 계산기'!$C$23+'점수 계산기'!$C$25,0))</f>
        <v>129</v>
      </c>
      <c r="L15" s="201" t="str">
        <f>IF(OR($B15-L$5&gt;76, $B15-L$5=75, $B15-L$5=1, $B15-L$5&lt;0),"",ROUND(($B15-L$5)*'점수 계산기'!$C$21+L$5*'점수 계산기'!$C$23+'점수 계산기'!$C$25,0))</f>
        <v/>
      </c>
      <c r="M15" s="201" t="str">
        <f>IF(OR($B15-M$5&gt;76, $B15-M$5=75, $B15-M$5=1, $B15-M$5&lt;0),"",ROUND(($B15-M$5)*'점수 계산기'!$C$21+M$5*'점수 계산기'!$C$23+'점수 계산기'!$C$25,0))</f>
        <v/>
      </c>
      <c r="N15" s="201" t="str">
        <f>IF(OR($B15-N$5&gt;76, $B15-N$5=75, $B15-N$5=1, $B15-N$5&lt;0),"",ROUND(($B15-N$5)*'점수 계산기'!$C$21+N$5*'점수 계산기'!$C$23+'점수 계산기'!$C$25,0))</f>
        <v/>
      </c>
      <c r="O15" s="201" t="str">
        <f>IF(OR($B15-O$5&gt;76, $B15-O$5=75, $B15-O$5=1, $B15-O$5&lt;0),"",ROUND(($B15-O$5)*'점수 계산기'!$C$21+O$5*'점수 계산기'!$C$23+'점수 계산기'!$C$25,0))</f>
        <v/>
      </c>
      <c r="P15" s="201" t="str">
        <f>IF(OR($B15-P$5&gt;76, $B15-P$5=75, $B15-P$5=1, $B15-P$5&lt;0),"",ROUND(($B15-P$5)*'점수 계산기'!$C$21+P$5*'점수 계산기'!$C$23+'점수 계산기'!$C$25,0))</f>
        <v/>
      </c>
      <c r="Q15" s="201" t="str">
        <f>IF(OR($B15-Q$5&gt;76, $B15-Q$5=75, $B15-Q$5=1, $B15-Q$5&lt;0),"",ROUND(($B15-Q$5)*'점수 계산기'!$C$21+Q$5*'점수 계산기'!$C$23+'점수 계산기'!$C$25,0))</f>
        <v/>
      </c>
      <c r="R15" s="201" t="str">
        <f>IF(OR($B15-R$5&gt;76, $B15-R$5=75, $B15-R$5=1, $B15-R$5&lt;0),"",ROUND(($B15-R$5)*'점수 계산기'!$C$21+R$5*'점수 계산기'!$C$23+'점수 계산기'!$C$25,0))</f>
        <v/>
      </c>
      <c r="S15" s="201" t="str">
        <f>IF(OR($B15-S$5&gt;76, $B15-S$5=75, $B15-S$5=1, $B15-S$5&lt;0),"",ROUND(($B15-S$5)*'점수 계산기'!$C$21+S$5*'점수 계산기'!$C$23+'점수 계산기'!$C$25,0))</f>
        <v/>
      </c>
      <c r="T15" s="201" t="str">
        <f>IF(OR($B15-T$5&gt;76, $B15-T$5=75, $B15-T$5=1, $B15-T$5&lt;0),"",ROUND(($B15-T$5)*'점수 계산기'!$C$21+T$5*'점수 계산기'!$C$23+'점수 계산기'!$C$25,0))</f>
        <v/>
      </c>
      <c r="U15" s="201" t="str">
        <f>IF(OR($B15-U$5&gt;76, $B15-U$5=75, $B15-U$5=1, $B15-U$5&lt;0),"",ROUND(($B15-U$5)*'점수 계산기'!$C$21+U$5*'점수 계산기'!$C$23+'점수 계산기'!$C$25,0))</f>
        <v/>
      </c>
      <c r="V15" s="201" t="str">
        <f>IF(OR($B15-V$5&gt;76, $B15-V$5=75, $B15-V$5=1, $B15-V$5&lt;0),"",ROUND(($B15-V$5)*'점수 계산기'!$C$21+V$5*'점수 계산기'!$C$23+'점수 계산기'!$C$25,0))</f>
        <v/>
      </c>
      <c r="W15" s="201" t="str">
        <f>IF(OR($B15-W$5&gt;76, $B15-W$5=75, $B15-W$5=1, $B15-W$5&lt;0),"",ROUND(($B15-W$5)*'점수 계산기'!$C$21+W$5*'점수 계산기'!$C$23+'점수 계산기'!$C$25,0))</f>
        <v/>
      </c>
      <c r="X15" s="201" t="str">
        <f>IF(OR($B15-X$5&gt;76, $B15-X$5=75, $B15-X$5=1, $B15-X$5&lt;0),"",ROUND(($B15-X$5)*'점수 계산기'!$C$21+X$5*'점수 계산기'!$C$23+'점수 계산기'!$C$25,0))</f>
        <v/>
      </c>
      <c r="Y15" s="202" t="str">
        <f>IF(OR($B15-Y$5&gt;76, $B15-Y$5=75, $B15-Y$5=1, $B15-Y$5&lt;0),"",ROUND(($B15-Y$5)*'점수 계산기'!$C$21+Y$5*'점수 계산기'!$C$23+'점수 계산기'!$C$25,0))</f>
        <v/>
      </c>
      <c r="Z15" s="153"/>
      <c r="AA15" s="195">
        <v>92</v>
      </c>
      <c r="AB15" s="195">
        <f t="shared" si="0"/>
        <v>128</v>
      </c>
      <c r="AC15" s="195" cm="1">
        <f t="array" ref="AC15">INDEX($AD$6:$AD$106, AA15, 1)</f>
        <v>55</v>
      </c>
      <c r="AD15" s="195">
        <f t="shared" si="1"/>
        <v>129</v>
      </c>
      <c r="AE15" s="195">
        <v>91</v>
      </c>
      <c r="AF15" s="195">
        <v>9</v>
      </c>
    </row>
    <row r="16" spans="1:32" s="161" customFormat="1" ht="21" customHeight="1">
      <c r="A16" s="153"/>
      <c r="B16" s="200">
        <v>90</v>
      </c>
      <c r="C16" s="495">
        <f>IF(OR($B16-C$5&gt;76, $B16-C$5=75, $B16-C$5=1, $B16-C$5&lt;0),"",ROUND(($B16-C$5)*'점수 계산기'!$C$21+C$5*'점수 계산기'!$C$23+'점수 계산기'!$C$25,0))</f>
        <v>127</v>
      </c>
      <c r="D16" s="495">
        <f>IF(OR($B16-D$5&gt;76, $B16-D$5=75, $B16-D$5=1, $B16-D$5&lt;0),"",ROUND(($B16-D$5)*'점수 계산기'!$C$21+D$5*'점수 계산기'!$C$23+'점수 계산기'!$C$25,0))</f>
        <v>127</v>
      </c>
      <c r="E16" s="495">
        <f>IF(OR($B16-E$5&gt;76, $B16-E$5=75, $B16-E$5=1, $B16-E$5&lt;0),"",ROUND(($B16-E$5)*'점수 계산기'!$C$21+E$5*'점수 계산기'!$C$23+'점수 계산기'!$C$25,0))</f>
        <v>127</v>
      </c>
      <c r="F16" s="201">
        <f>IF(OR($B16-F$5&gt;76, $B16-F$5=75, $B16-F$5=1, $B16-F$5&lt;0),"",ROUND(($B16-F$5)*'점수 계산기'!$C$21+F$5*'점수 계산기'!$C$23+'점수 계산기'!$C$25,0))</f>
        <v>127</v>
      </c>
      <c r="G16" s="495">
        <f>IF(OR($B16-G$5&gt;76, $B16-G$5=75, $B16-G$5=1, $B16-G$5&lt;0),"",ROUND(($B16-G$5)*'점수 계산기'!$C$21+G$5*'점수 계산기'!$C$23+'점수 계산기'!$C$25,0))</f>
        <v>127</v>
      </c>
      <c r="H16" s="201">
        <f>IF(OR($B16-H$5&gt;76, $B16-H$5=75, $B16-H$5=1, $B16-H$5&lt;0),"",ROUND(($B16-H$5)*'점수 계산기'!$C$21+H$5*'점수 계산기'!$C$23+'점수 계산기'!$C$25,0))</f>
        <v>127</v>
      </c>
      <c r="I16" s="201">
        <f>IF(OR($B16-I$5&gt;76, $B16-I$5=75, $B16-I$5=1, $B16-I$5&lt;0),"",ROUND(($B16-I$5)*'점수 계산기'!$C$21+I$5*'점수 계산기'!$C$23+'점수 계산기'!$C$25,0))</f>
        <v>128</v>
      </c>
      <c r="J16" s="495">
        <f>IF(OR($B16-J$5&gt;76, $B16-J$5=75, $B16-J$5=1, $B16-J$5&lt;0),"",ROUND(($B16-J$5)*'점수 계산기'!$C$21+J$5*'점수 계산기'!$C$23+'점수 계산기'!$C$25,0))</f>
        <v>128</v>
      </c>
      <c r="K16" s="201" t="str">
        <f>IF(OR($B16-K$5&gt;76, $B16-K$5=75, $B16-K$5=1, $B16-K$5&lt;0),"",ROUND(($B16-K$5)*'점수 계산기'!$C$21+K$5*'점수 계산기'!$C$23+'점수 계산기'!$C$25,0))</f>
        <v/>
      </c>
      <c r="L16" s="201">
        <f>IF(OR($B16-L$5&gt;76, $B16-L$5=75, $B16-L$5=1, $B16-L$5&lt;0),"",ROUND(($B16-L$5)*'점수 계산기'!$C$21+L$5*'점수 계산기'!$C$23+'점수 계산기'!$C$25,0))</f>
        <v>128</v>
      </c>
      <c r="M16" s="201" t="str">
        <f>IF(OR($B16-M$5&gt;76, $B16-M$5=75, $B16-M$5=1, $B16-M$5&lt;0),"",ROUND(($B16-M$5)*'점수 계산기'!$C$21+M$5*'점수 계산기'!$C$23+'점수 계산기'!$C$25,0))</f>
        <v/>
      </c>
      <c r="N16" s="201" t="str">
        <f>IF(OR($B16-N$5&gt;76, $B16-N$5=75, $B16-N$5=1, $B16-N$5&lt;0),"",ROUND(($B16-N$5)*'점수 계산기'!$C$21+N$5*'점수 계산기'!$C$23+'점수 계산기'!$C$25,0))</f>
        <v/>
      </c>
      <c r="O16" s="201" t="str">
        <f>IF(OR($B16-O$5&gt;76, $B16-O$5=75, $B16-O$5=1, $B16-O$5&lt;0),"",ROUND(($B16-O$5)*'점수 계산기'!$C$21+O$5*'점수 계산기'!$C$23+'점수 계산기'!$C$25,0))</f>
        <v/>
      </c>
      <c r="P16" s="201" t="str">
        <f>IF(OR($B16-P$5&gt;76, $B16-P$5=75, $B16-P$5=1, $B16-P$5&lt;0),"",ROUND(($B16-P$5)*'점수 계산기'!$C$21+P$5*'점수 계산기'!$C$23+'점수 계산기'!$C$25,0))</f>
        <v/>
      </c>
      <c r="Q16" s="201" t="str">
        <f>IF(OR($B16-Q$5&gt;76, $B16-Q$5=75, $B16-Q$5=1, $B16-Q$5&lt;0),"",ROUND(($B16-Q$5)*'점수 계산기'!$C$21+Q$5*'점수 계산기'!$C$23+'점수 계산기'!$C$25,0))</f>
        <v/>
      </c>
      <c r="R16" s="201" t="str">
        <f>IF(OR($B16-R$5&gt;76, $B16-R$5=75, $B16-R$5=1, $B16-R$5&lt;0),"",ROUND(($B16-R$5)*'점수 계산기'!$C$21+R$5*'점수 계산기'!$C$23+'점수 계산기'!$C$25,0))</f>
        <v/>
      </c>
      <c r="S16" s="201" t="str">
        <f>IF(OR($B16-S$5&gt;76, $B16-S$5=75, $B16-S$5=1, $B16-S$5&lt;0),"",ROUND(($B16-S$5)*'점수 계산기'!$C$21+S$5*'점수 계산기'!$C$23+'점수 계산기'!$C$25,0))</f>
        <v/>
      </c>
      <c r="T16" s="201" t="str">
        <f>IF(OR($B16-T$5&gt;76, $B16-T$5=75, $B16-T$5=1, $B16-T$5&lt;0),"",ROUND(($B16-T$5)*'점수 계산기'!$C$21+T$5*'점수 계산기'!$C$23+'점수 계산기'!$C$25,0))</f>
        <v/>
      </c>
      <c r="U16" s="201" t="str">
        <f>IF(OR($B16-U$5&gt;76, $B16-U$5=75, $B16-U$5=1, $B16-U$5&lt;0),"",ROUND(($B16-U$5)*'점수 계산기'!$C$21+U$5*'점수 계산기'!$C$23+'점수 계산기'!$C$25,0))</f>
        <v/>
      </c>
      <c r="V16" s="201" t="str">
        <f>IF(OR($B16-V$5&gt;76, $B16-V$5=75, $B16-V$5=1, $B16-V$5&lt;0),"",ROUND(($B16-V$5)*'점수 계산기'!$C$21+V$5*'점수 계산기'!$C$23+'점수 계산기'!$C$25,0))</f>
        <v/>
      </c>
      <c r="W16" s="201" t="str">
        <f>IF(OR($B16-W$5&gt;76, $B16-W$5=75, $B16-W$5=1, $B16-W$5&lt;0),"",ROUND(($B16-W$5)*'점수 계산기'!$C$21+W$5*'점수 계산기'!$C$23+'점수 계산기'!$C$25,0))</f>
        <v/>
      </c>
      <c r="X16" s="201" t="str">
        <f>IF(OR($B16-X$5&gt;76, $B16-X$5=75, $B16-X$5=1, $B16-X$5&lt;0),"",ROUND(($B16-X$5)*'점수 계산기'!$C$21+X$5*'점수 계산기'!$C$23+'점수 계산기'!$C$25,0))</f>
        <v/>
      </c>
      <c r="Y16" s="202" t="str">
        <f>IF(OR($B16-Y$5&gt;76, $B16-Y$5=75, $B16-Y$5=1, $B16-Y$5&lt;0),"",ROUND(($B16-Y$5)*'점수 계산기'!$C$21+Y$5*'점수 계산기'!$C$23+'점수 계산기'!$C$25,0))</f>
        <v/>
      </c>
      <c r="Z16" s="153"/>
      <c r="AA16" s="195">
        <v>91</v>
      </c>
      <c r="AB16" s="195">
        <f t="shared" si="0"/>
        <v>127</v>
      </c>
      <c r="AC16" s="195" cm="1">
        <f t="array" ref="AC16">INDEX($AD$6:$AD$106, AA16, 1)</f>
        <v>56</v>
      </c>
      <c r="AD16" s="195">
        <f t="shared" si="1"/>
        <v>128</v>
      </c>
      <c r="AE16" s="195">
        <v>90</v>
      </c>
      <c r="AF16" s="195">
        <v>10</v>
      </c>
    </row>
    <row r="17" spans="1:32" s="161" customFormat="1" ht="21" customHeight="1">
      <c r="A17" s="153"/>
      <c r="B17" s="200">
        <v>89</v>
      </c>
      <c r="C17" s="495">
        <f>IF(OR($B17-C$5&gt;76, $B17-C$5=75, $B17-C$5=1, $B17-C$5&lt;0),"",ROUND(($B17-C$5)*'점수 계산기'!$C$21+C$5*'점수 계산기'!$C$23+'점수 계산기'!$C$25,0))</f>
        <v>126</v>
      </c>
      <c r="D17" s="495">
        <f>IF(OR($B17-D$5&gt;76, $B17-D$5=75, $B17-D$5=1, $B17-D$5&lt;0),"",ROUND(($B17-D$5)*'점수 계산기'!$C$21+D$5*'점수 계산기'!$C$23+'점수 계산기'!$C$25,0))</f>
        <v>126</v>
      </c>
      <c r="E17" s="495">
        <f>IF(OR($B17-E$5&gt;76, $B17-E$5=75, $B17-E$5=1, $B17-E$5&lt;0),"",ROUND(($B17-E$5)*'점수 계산기'!$C$21+E$5*'점수 계산기'!$C$23+'점수 계산기'!$C$25,0))</f>
        <v>126</v>
      </c>
      <c r="F17" s="495">
        <f>IF(OR($B17-F$5&gt;76, $B17-F$5=75, $B17-F$5=1, $B17-F$5&lt;0),"",ROUND(($B17-F$5)*'점수 계산기'!$C$21+F$5*'점수 계산기'!$C$23+'점수 계산기'!$C$25,0))</f>
        <v>126</v>
      </c>
      <c r="G17" s="201">
        <f>IF(OR($B17-G$5&gt;76, $B17-G$5=75, $B17-G$5=1, $B17-G$5&lt;0),"",ROUND(($B17-G$5)*'점수 계산기'!$C$21+G$5*'점수 계산기'!$C$23+'점수 계산기'!$C$25,0))</f>
        <v>126</v>
      </c>
      <c r="H17" s="201">
        <f>IF(OR($B17-H$5&gt;76, $B17-H$5=75, $B17-H$5=1, $B17-H$5&lt;0),"",ROUND(($B17-H$5)*'점수 계산기'!$C$21+H$5*'점수 계산기'!$C$23+'점수 계산기'!$C$25,0))</f>
        <v>126</v>
      </c>
      <c r="I17" s="201">
        <f>IF(OR($B17-I$5&gt;76, $B17-I$5=75, $B17-I$5=1, $B17-I$5&lt;0),"",ROUND(($B17-I$5)*'점수 계산기'!$C$21+I$5*'점수 계산기'!$C$23+'점수 계산기'!$C$25,0))</f>
        <v>127</v>
      </c>
      <c r="J17" s="201">
        <f>IF(OR($B17-J$5&gt;76, $B17-J$5=75, $B17-J$5=1, $B17-J$5&lt;0),"",ROUND(($B17-J$5)*'점수 계산기'!$C$21+J$5*'점수 계산기'!$C$23+'점수 계산기'!$C$25,0))</f>
        <v>127</v>
      </c>
      <c r="K17" s="495">
        <f>IF(OR($B17-K$5&gt;76, $B17-K$5=75, $B17-K$5=1, $B17-K$5&lt;0),"",ROUND(($B17-K$5)*'점수 계산기'!$C$21+K$5*'점수 계산기'!$C$23+'점수 계산기'!$C$25,0))</f>
        <v>127</v>
      </c>
      <c r="L17" s="201" t="str">
        <f>IF(OR($B17-L$5&gt;76, $B17-L$5=75, $B17-L$5=1, $B17-L$5&lt;0),"",ROUND(($B17-L$5)*'점수 계산기'!$C$21+L$5*'점수 계산기'!$C$23+'점수 계산기'!$C$25,0))</f>
        <v/>
      </c>
      <c r="M17" s="201">
        <f>IF(OR($B17-M$5&gt;76, $B17-M$5=75, $B17-M$5=1, $B17-M$5&lt;0),"",ROUND(($B17-M$5)*'점수 계산기'!$C$21+M$5*'점수 계산기'!$C$23+'점수 계산기'!$C$25,0))</f>
        <v>127</v>
      </c>
      <c r="N17" s="201" t="str">
        <f>IF(OR($B17-N$5&gt;76, $B17-N$5=75, $B17-N$5=1, $B17-N$5&lt;0),"",ROUND(($B17-N$5)*'점수 계산기'!$C$21+N$5*'점수 계산기'!$C$23+'점수 계산기'!$C$25,0))</f>
        <v/>
      </c>
      <c r="O17" s="201" t="str">
        <f>IF(OR($B17-O$5&gt;76, $B17-O$5=75, $B17-O$5=1, $B17-O$5&lt;0),"",ROUND(($B17-O$5)*'점수 계산기'!$C$21+O$5*'점수 계산기'!$C$23+'점수 계산기'!$C$25,0))</f>
        <v/>
      </c>
      <c r="P17" s="201" t="str">
        <f>IF(OR($B17-P$5&gt;76, $B17-P$5=75, $B17-P$5=1, $B17-P$5&lt;0),"",ROUND(($B17-P$5)*'점수 계산기'!$C$21+P$5*'점수 계산기'!$C$23+'점수 계산기'!$C$25,0))</f>
        <v/>
      </c>
      <c r="Q17" s="201" t="str">
        <f>IF(OR($B17-Q$5&gt;76, $B17-Q$5=75, $B17-Q$5=1, $B17-Q$5&lt;0),"",ROUND(($B17-Q$5)*'점수 계산기'!$C$21+Q$5*'점수 계산기'!$C$23+'점수 계산기'!$C$25,0))</f>
        <v/>
      </c>
      <c r="R17" s="201" t="str">
        <f>IF(OR($B17-R$5&gt;76, $B17-R$5=75, $B17-R$5=1, $B17-R$5&lt;0),"",ROUND(($B17-R$5)*'점수 계산기'!$C$21+R$5*'점수 계산기'!$C$23+'점수 계산기'!$C$25,0))</f>
        <v/>
      </c>
      <c r="S17" s="201" t="str">
        <f>IF(OR($B17-S$5&gt;76, $B17-S$5=75, $B17-S$5=1, $B17-S$5&lt;0),"",ROUND(($B17-S$5)*'점수 계산기'!$C$21+S$5*'점수 계산기'!$C$23+'점수 계산기'!$C$25,0))</f>
        <v/>
      </c>
      <c r="T17" s="201" t="str">
        <f>IF(OR($B17-T$5&gt;76, $B17-T$5=75, $B17-T$5=1, $B17-T$5&lt;0),"",ROUND(($B17-T$5)*'점수 계산기'!$C$21+T$5*'점수 계산기'!$C$23+'점수 계산기'!$C$25,0))</f>
        <v/>
      </c>
      <c r="U17" s="201" t="str">
        <f>IF(OR($B17-U$5&gt;76, $B17-U$5=75, $B17-U$5=1, $B17-U$5&lt;0),"",ROUND(($B17-U$5)*'점수 계산기'!$C$21+U$5*'점수 계산기'!$C$23+'점수 계산기'!$C$25,0))</f>
        <v/>
      </c>
      <c r="V17" s="201" t="str">
        <f>IF(OR($B17-V$5&gt;76, $B17-V$5=75, $B17-V$5=1, $B17-V$5&lt;0),"",ROUND(($B17-V$5)*'점수 계산기'!$C$21+V$5*'점수 계산기'!$C$23+'점수 계산기'!$C$25,0))</f>
        <v/>
      </c>
      <c r="W17" s="201" t="str">
        <f>IF(OR($B17-W$5&gt;76, $B17-W$5=75, $B17-W$5=1, $B17-W$5&lt;0),"",ROUND(($B17-W$5)*'점수 계산기'!$C$21+W$5*'점수 계산기'!$C$23+'점수 계산기'!$C$25,0))</f>
        <v/>
      </c>
      <c r="X17" s="201" t="str">
        <f>IF(OR($B17-X$5&gt;76, $B17-X$5=75, $B17-X$5=1, $B17-X$5&lt;0),"",ROUND(($B17-X$5)*'점수 계산기'!$C$21+X$5*'점수 계산기'!$C$23+'점수 계산기'!$C$25,0))</f>
        <v/>
      </c>
      <c r="Y17" s="202" t="str">
        <f>IF(OR($B17-Y$5&gt;76, $B17-Y$5=75, $B17-Y$5=1, $B17-Y$5&lt;0),"",ROUND(($B17-Y$5)*'점수 계산기'!$C$21+Y$5*'점수 계산기'!$C$23+'점수 계산기'!$C$25,0))</f>
        <v/>
      </c>
      <c r="Z17" s="153"/>
      <c r="AA17" s="195">
        <v>90</v>
      </c>
      <c r="AB17" s="195">
        <f t="shared" si="0"/>
        <v>126</v>
      </c>
      <c r="AC17" s="195" cm="1">
        <f t="array" ref="AC17">INDEX($AD$6:$AD$106, AA17, 1)</f>
        <v>57</v>
      </c>
      <c r="AD17" s="195">
        <f t="shared" si="1"/>
        <v>127</v>
      </c>
      <c r="AE17" s="195">
        <v>89</v>
      </c>
      <c r="AF17" s="195">
        <v>11</v>
      </c>
    </row>
    <row r="18" spans="1:32" s="161" customFormat="1" ht="21" customHeight="1">
      <c r="A18" s="153"/>
      <c r="B18" s="203">
        <v>88</v>
      </c>
      <c r="C18" s="204">
        <f>IF(OR($B18-C$5&gt;76, $B18-C$5=75, $B18-C$5=1, $B18-C$5&lt;0),"",ROUND(($B18-C$5)*'점수 계산기'!$C$21+C$5*'점수 계산기'!$C$23+'점수 계산기'!$C$25,0))</f>
        <v>125</v>
      </c>
      <c r="D18" s="496">
        <f>IF(OR($B18-D$5&gt;76, $B18-D$5=75, $B18-D$5=1, $B18-D$5&lt;0),"",ROUND(($B18-D$5)*'점수 계산기'!$C$21+D$5*'점수 계산기'!$C$23+'점수 계산기'!$C$25,0))</f>
        <v>125</v>
      </c>
      <c r="E18" s="204">
        <f>IF(OR($B18-E$5&gt;76, $B18-E$5=75, $B18-E$5=1, $B18-E$5&lt;0),"",ROUND(($B18-E$5)*'점수 계산기'!$C$21+E$5*'점수 계산기'!$C$23+'점수 계산기'!$C$25,0))</f>
        <v>125</v>
      </c>
      <c r="F18" s="204">
        <f>IF(OR($B18-F$5&gt;76, $B18-F$5=75, $B18-F$5=1, $B18-F$5&lt;0),"",ROUND(($B18-F$5)*'점수 계산기'!$C$21+F$5*'점수 계산기'!$C$23+'점수 계산기'!$C$25,0))</f>
        <v>125</v>
      </c>
      <c r="G18" s="496">
        <f>IF(OR($B18-G$5&gt;76, $B18-G$5=75, $B18-G$5=1, $B18-G$5&lt;0),"",ROUND(($B18-G$5)*'점수 계산기'!$C$21+G$5*'점수 계산기'!$C$23+'점수 계산기'!$C$25,0))</f>
        <v>125</v>
      </c>
      <c r="H18" s="204">
        <f>IF(OR($B18-H$5&gt;76, $B18-H$5=75, $B18-H$5=1, $B18-H$5&lt;0),"",ROUND(($B18-H$5)*'점수 계산기'!$C$21+H$5*'점수 계산기'!$C$23+'점수 계산기'!$C$25,0))</f>
        <v>126</v>
      </c>
      <c r="I18" s="496">
        <f>IF(OR($B18-I$5&gt;76, $B18-I$5=75, $B18-I$5=1, $B18-I$5&lt;0),"",ROUND(($B18-I$5)*'점수 계산기'!$C$21+I$5*'점수 계산기'!$C$23+'점수 계산기'!$C$25,0))</f>
        <v>126</v>
      </c>
      <c r="J18" s="204">
        <f>IF(OR($B18-J$5&gt;76, $B18-J$5=75, $B18-J$5=1, $B18-J$5&lt;0),"",ROUND(($B18-J$5)*'점수 계산기'!$C$21+J$5*'점수 계산기'!$C$23+'점수 계산기'!$C$25,0))</f>
        <v>126</v>
      </c>
      <c r="K18" s="204">
        <f>IF(OR($B18-K$5&gt;76, $B18-K$5=75, $B18-K$5=1, $B18-K$5&lt;0),"",ROUND(($B18-K$5)*'점수 계산기'!$C$21+K$5*'점수 계산기'!$C$23+'점수 계산기'!$C$25,0))</f>
        <v>126</v>
      </c>
      <c r="L18" s="204">
        <f>IF(OR($B18-L$5&gt;76, $B18-L$5=75, $B18-L$5=1, $B18-L$5&lt;0),"",ROUND(($B18-L$5)*'점수 계산기'!$C$21+L$5*'점수 계산기'!$C$23+'점수 계산기'!$C$25,0))</f>
        <v>126</v>
      </c>
      <c r="M18" s="204" t="str">
        <f>IF(OR($B18-M$5&gt;76, $B18-M$5=75, $B18-M$5=1, $B18-M$5&lt;0),"",ROUND(($B18-M$5)*'점수 계산기'!$C$21+M$5*'점수 계산기'!$C$23+'점수 계산기'!$C$25,0))</f>
        <v/>
      </c>
      <c r="N18" s="204">
        <f>IF(OR($B18-N$5&gt;76, $B18-N$5=75, $B18-N$5=1, $B18-N$5&lt;0),"",ROUND(($B18-N$5)*'점수 계산기'!$C$21+N$5*'점수 계산기'!$C$23+'점수 계산기'!$C$25,0))</f>
        <v>126</v>
      </c>
      <c r="O18" s="204" t="str">
        <f>IF(OR($B18-O$5&gt;76, $B18-O$5=75, $B18-O$5=1, $B18-O$5&lt;0),"",ROUND(($B18-O$5)*'점수 계산기'!$C$21+O$5*'점수 계산기'!$C$23+'점수 계산기'!$C$25,0))</f>
        <v/>
      </c>
      <c r="P18" s="204" t="str">
        <f>IF(OR($B18-P$5&gt;76, $B18-P$5=75, $B18-P$5=1, $B18-P$5&lt;0),"",ROUND(($B18-P$5)*'점수 계산기'!$C$21+P$5*'점수 계산기'!$C$23+'점수 계산기'!$C$25,0))</f>
        <v/>
      </c>
      <c r="Q18" s="204" t="str">
        <f>IF(OR($B18-Q$5&gt;76, $B18-Q$5=75, $B18-Q$5=1, $B18-Q$5&lt;0),"",ROUND(($B18-Q$5)*'점수 계산기'!$C$21+Q$5*'점수 계산기'!$C$23+'점수 계산기'!$C$25,0))</f>
        <v/>
      </c>
      <c r="R18" s="204" t="str">
        <f>IF(OR($B18-R$5&gt;76, $B18-R$5=75, $B18-R$5=1, $B18-R$5&lt;0),"",ROUND(($B18-R$5)*'점수 계산기'!$C$21+R$5*'점수 계산기'!$C$23+'점수 계산기'!$C$25,0))</f>
        <v/>
      </c>
      <c r="S18" s="204" t="str">
        <f>IF(OR($B18-S$5&gt;76, $B18-S$5=75, $B18-S$5=1, $B18-S$5&lt;0),"",ROUND(($B18-S$5)*'점수 계산기'!$C$21+S$5*'점수 계산기'!$C$23+'점수 계산기'!$C$25,0))</f>
        <v/>
      </c>
      <c r="T18" s="204" t="str">
        <f>IF(OR($B18-T$5&gt;76, $B18-T$5=75, $B18-T$5=1, $B18-T$5&lt;0),"",ROUND(($B18-T$5)*'점수 계산기'!$C$21+T$5*'점수 계산기'!$C$23+'점수 계산기'!$C$25,0))</f>
        <v/>
      </c>
      <c r="U18" s="204" t="str">
        <f>IF(OR($B18-U$5&gt;76, $B18-U$5=75, $B18-U$5=1, $B18-U$5&lt;0),"",ROUND(($B18-U$5)*'점수 계산기'!$C$21+U$5*'점수 계산기'!$C$23+'점수 계산기'!$C$25,0))</f>
        <v/>
      </c>
      <c r="V18" s="204" t="str">
        <f>IF(OR($B18-V$5&gt;76, $B18-V$5=75, $B18-V$5=1, $B18-V$5&lt;0),"",ROUND(($B18-V$5)*'점수 계산기'!$C$21+V$5*'점수 계산기'!$C$23+'점수 계산기'!$C$25,0))</f>
        <v/>
      </c>
      <c r="W18" s="204" t="str">
        <f>IF(OR($B18-W$5&gt;76, $B18-W$5=75, $B18-W$5=1, $B18-W$5&lt;0),"",ROUND(($B18-W$5)*'점수 계산기'!$C$21+W$5*'점수 계산기'!$C$23+'점수 계산기'!$C$25,0))</f>
        <v/>
      </c>
      <c r="X18" s="204" t="str">
        <f>IF(OR($B18-X$5&gt;76, $B18-X$5=75, $B18-X$5=1, $B18-X$5&lt;0),"",ROUND(($B18-X$5)*'점수 계산기'!$C$21+X$5*'점수 계산기'!$C$23+'점수 계산기'!$C$25,0))</f>
        <v/>
      </c>
      <c r="Y18" s="205" t="str">
        <f>IF(OR($B18-Y$5&gt;76, $B18-Y$5=75, $B18-Y$5=1, $B18-Y$5&lt;0),"",ROUND(($B18-Y$5)*'점수 계산기'!$C$21+Y$5*'점수 계산기'!$C$23+'점수 계산기'!$C$25,0))</f>
        <v/>
      </c>
      <c r="Z18" s="153"/>
      <c r="AA18" s="195">
        <v>89</v>
      </c>
      <c r="AB18" s="195">
        <f t="shared" si="0"/>
        <v>125</v>
      </c>
      <c r="AC18" s="195" cm="1">
        <f t="array" ref="AC18">INDEX($AD$6:$AD$106, AA18, 1)</f>
        <v>58</v>
      </c>
      <c r="AD18" s="195">
        <f t="shared" si="1"/>
        <v>126</v>
      </c>
      <c r="AE18" s="195">
        <v>88</v>
      </c>
      <c r="AF18" s="195">
        <v>12</v>
      </c>
    </row>
    <row r="19" spans="1:32" s="161" customFormat="1" ht="21" customHeight="1">
      <c r="A19" s="153"/>
      <c r="B19" s="203">
        <v>87</v>
      </c>
      <c r="C19" s="204">
        <f>IF(OR($B19-C$5&gt;76, $B19-C$5=75, $B19-C$5=1, $B19-C$5&lt;0),"",ROUND(($B19-C$5)*'점수 계산기'!$C$21+C$5*'점수 계산기'!$C$23+'점수 계산기'!$C$25,0))</f>
        <v>124</v>
      </c>
      <c r="D19" s="496">
        <f>IF(OR($B19-D$5&gt;76, $B19-D$5=75, $B19-D$5=1, $B19-D$5&lt;0),"",ROUND(($B19-D$5)*'점수 계산기'!$C$21+D$5*'점수 계산기'!$C$23+'점수 계산기'!$C$25,0))</f>
        <v>124</v>
      </c>
      <c r="E19" s="204">
        <f>IF(OR($B19-E$5&gt;76, $B19-E$5=75, $B19-E$5=1, $B19-E$5&lt;0),"",ROUND(($B19-E$5)*'점수 계산기'!$C$21+E$5*'점수 계산기'!$C$23+'점수 계산기'!$C$25,0))</f>
        <v>124</v>
      </c>
      <c r="F19" s="204">
        <f>IF(OR($B19-F$5&gt;76, $B19-F$5=75, $B19-F$5=1, $B19-F$5&lt;0),"",ROUND(($B19-F$5)*'점수 계산기'!$C$21+F$5*'점수 계산기'!$C$23+'점수 계산기'!$C$25,0))</f>
        <v>124</v>
      </c>
      <c r="G19" s="204">
        <f>IF(OR($B19-G$5&gt;76, $B19-G$5=75, $B19-G$5=1, $B19-G$5&lt;0),"",ROUND(($B19-G$5)*'점수 계산기'!$C$21+G$5*'점수 계산기'!$C$23+'점수 계산기'!$C$25,0))</f>
        <v>125</v>
      </c>
      <c r="H19" s="204">
        <f>IF(OR($B19-H$5&gt;76, $B19-H$5=75, $B19-H$5=1, $B19-H$5&lt;0),"",ROUND(($B19-H$5)*'점수 계산기'!$C$21+H$5*'점수 계산기'!$C$23+'점수 계산기'!$C$25,0))</f>
        <v>125</v>
      </c>
      <c r="I19" s="496">
        <f>IF(OR($B19-I$5&gt;76, $B19-I$5=75, $B19-I$5=1, $B19-I$5&lt;0),"",ROUND(($B19-I$5)*'점수 계산기'!$C$21+I$5*'점수 계산기'!$C$23+'점수 계산기'!$C$25,0))</f>
        <v>125</v>
      </c>
      <c r="J19" s="496">
        <f>IF(OR($B19-J$5&gt;76, $B19-J$5=75, $B19-J$5=1, $B19-J$5&lt;0),"",ROUND(($B19-J$5)*'점수 계산기'!$C$21+J$5*'점수 계산기'!$C$23+'점수 계산기'!$C$25,0))</f>
        <v>125</v>
      </c>
      <c r="K19" s="204">
        <f>IF(OR($B19-K$5&gt;76, $B19-K$5=75, $B19-K$5=1, $B19-K$5&lt;0),"",ROUND(($B19-K$5)*'점수 계산기'!$C$21+K$5*'점수 계산기'!$C$23+'점수 계산기'!$C$25,0))</f>
        <v>125</v>
      </c>
      <c r="L19" s="204">
        <f>IF(OR($B19-L$5&gt;76, $B19-L$5=75, $B19-L$5=1, $B19-L$5&lt;0),"",ROUND(($B19-L$5)*'점수 계산기'!$C$21+L$5*'점수 계산기'!$C$23+'점수 계산기'!$C$25,0))</f>
        <v>125</v>
      </c>
      <c r="M19" s="204">
        <f>IF(OR($B19-M$5&gt;76, $B19-M$5=75, $B19-M$5=1, $B19-M$5&lt;0),"",ROUND(($B19-M$5)*'점수 계산기'!$C$21+M$5*'점수 계산기'!$C$23+'점수 계산기'!$C$25,0))</f>
        <v>125</v>
      </c>
      <c r="N19" s="204" t="str">
        <f>IF(OR($B19-N$5&gt;76, $B19-N$5=75, $B19-N$5=1, $B19-N$5&lt;0),"",ROUND(($B19-N$5)*'점수 계산기'!$C$21+N$5*'점수 계산기'!$C$23+'점수 계산기'!$C$25,0))</f>
        <v/>
      </c>
      <c r="O19" s="204">
        <f>IF(OR($B19-O$5&gt;76, $B19-O$5=75, $B19-O$5=1, $B19-O$5&lt;0),"",ROUND(($B19-O$5)*'점수 계산기'!$C$21+O$5*'점수 계산기'!$C$23+'점수 계산기'!$C$25,0))</f>
        <v>125</v>
      </c>
      <c r="P19" s="204" t="str">
        <f>IF(OR($B19-P$5&gt;76, $B19-P$5=75, $B19-P$5=1, $B19-P$5&lt;0),"",ROUND(($B19-P$5)*'점수 계산기'!$C$21+P$5*'점수 계산기'!$C$23+'점수 계산기'!$C$25,0))</f>
        <v/>
      </c>
      <c r="Q19" s="204" t="str">
        <f>IF(OR($B19-Q$5&gt;76, $B19-Q$5=75, $B19-Q$5=1, $B19-Q$5&lt;0),"",ROUND(($B19-Q$5)*'점수 계산기'!$C$21+Q$5*'점수 계산기'!$C$23+'점수 계산기'!$C$25,0))</f>
        <v/>
      </c>
      <c r="R19" s="204" t="str">
        <f>IF(OR($B19-R$5&gt;76, $B19-R$5=75, $B19-R$5=1, $B19-R$5&lt;0),"",ROUND(($B19-R$5)*'점수 계산기'!$C$21+R$5*'점수 계산기'!$C$23+'점수 계산기'!$C$25,0))</f>
        <v/>
      </c>
      <c r="S19" s="204" t="str">
        <f>IF(OR($B19-S$5&gt;76, $B19-S$5=75, $B19-S$5=1, $B19-S$5&lt;0),"",ROUND(($B19-S$5)*'점수 계산기'!$C$21+S$5*'점수 계산기'!$C$23+'점수 계산기'!$C$25,0))</f>
        <v/>
      </c>
      <c r="T19" s="204" t="str">
        <f>IF(OR($B19-T$5&gt;76, $B19-T$5=75, $B19-T$5=1, $B19-T$5&lt;0),"",ROUND(($B19-T$5)*'점수 계산기'!$C$21+T$5*'점수 계산기'!$C$23+'점수 계산기'!$C$25,0))</f>
        <v/>
      </c>
      <c r="U19" s="204" t="str">
        <f>IF(OR($B19-U$5&gt;76, $B19-U$5=75, $B19-U$5=1, $B19-U$5&lt;0),"",ROUND(($B19-U$5)*'점수 계산기'!$C$21+U$5*'점수 계산기'!$C$23+'점수 계산기'!$C$25,0))</f>
        <v/>
      </c>
      <c r="V19" s="204" t="str">
        <f>IF(OR($B19-V$5&gt;76, $B19-V$5=75, $B19-V$5=1, $B19-V$5&lt;0),"",ROUND(($B19-V$5)*'점수 계산기'!$C$21+V$5*'점수 계산기'!$C$23+'점수 계산기'!$C$25,0))</f>
        <v/>
      </c>
      <c r="W19" s="204" t="str">
        <f>IF(OR($B19-W$5&gt;76, $B19-W$5=75, $B19-W$5=1, $B19-W$5&lt;0),"",ROUND(($B19-W$5)*'점수 계산기'!$C$21+W$5*'점수 계산기'!$C$23+'점수 계산기'!$C$25,0))</f>
        <v/>
      </c>
      <c r="X19" s="204" t="str">
        <f>IF(OR($B19-X$5&gt;76, $B19-X$5=75, $B19-X$5=1, $B19-X$5&lt;0),"",ROUND(($B19-X$5)*'점수 계산기'!$C$21+X$5*'점수 계산기'!$C$23+'점수 계산기'!$C$25,0))</f>
        <v/>
      </c>
      <c r="Y19" s="205" t="str">
        <f>IF(OR($B19-Y$5&gt;76, $B19-Y$5=75, $B19-Y$5=1, $B19-Y$5&lt;0),"",ROUND(($B19-Y$5)*'점수 계산기'!$C$21+Y$5*'점수 계산기'!$C$23+'점수 계산기'!$C$25,0))</f>
        <v/>
      </c>
      <c r="Z19" s="153"/>
      <c r="AA19" s="195">
        <v>88</v>
      </c>
      <c r="AB19" s="195">
        <f t="shared" si="0"/>
        <v>124</v>
      </c>
      <c r="AC19" s="195" cm="1">
        <f t="array" ref="AC19">INDEX($AD$6:$AD$106, AA19, 1)</f>
        <v>59</v>
      </c>
      <c r="AD19" s="195">
        <f t="shared" si="1"/>
        <v>125</v>
      </c>
      <c r="AE19" s="195">
        <v>87</v>
      </c>
      <c r="AF19" s="195">
        <v>13</v>
      </c>
    </row>
    <row r="20" spans="1:32" s="161" customFormat="1" ht="21" customHeight="1">
      <c r="A20" s="153"/>
      <c r="B20" s="203">
        <v>86</v>
      </c>
      <c r="C20" s="204">
        <f>IF(OR($B20-C$5&gt;76, $B20-C$5=75, $B20-C$5=1, $B20-C$5&lt;0),"",ROUND(($B20-C$5)*'점수 계산기'!$C$21+C$5*'점수 계산기'!$C$23+'점수 계산기'!$C$25,0))</f>
        <v>123</v>
      </c>
      <c r="D20" s="204">
        <f>IF(OR($B20-D$5&gt;76, $B20-D$5=75, $B20-D$5=1, $B20-D$5&lt;0),"",ROUND(($B20-D$5)*'점수 계산기'!$C$21+D$5*'점수 계산기'!$C$23+'점수 계산기'!$C$25,0))</f>
        <v>123</v>
      </c>
      <c r="E20" s="496">
        <f>IF(OR($B20-E$5&gt;76, $B20-E$5=75, $B20-E$5=1, $B20-E$5&lt;0),"",ROUND(($B20-E$5)*'점수 계산기'!$C$21+E$5*'점수 계산기'!$C$23+'점수 계산기'!$C$25,0))</f>
        <v>123</v>
      </c>
      <c r="F20" s="204">
        <f>IF(OR($B20-F$5&gt;76, $B20-F$5=75, $B20-F$5=1, $B20-F$5&lt;0),"",ROUND(($B20-F$5)*'점수 계산기'!$C$21+F$5*'점수 계산기'!$C$23+'점수 계산기'!$C$25,0))</f>
        <v>123</v>
      </c>
      <c r="G20" s="496">
        <f>IF(OR($B20-G$5&gt;76, $B20-G$5=75, $B20-G$5=1, $B20-G$5&lt;0),"",ROUND(($B20-G$5)*'점수 계산기'!$C$21+G$5*'점수 계산기'!$C$23+'점수 계산기'!$C$25,0))</f>
        <v>124</v>
      </c>
      <c r="H20" s="204">
        <f>IF(OR($B20-H$5&gt;76, $B20-H$5=75, $B20-H$5=1, $B20-H$5&lt;0),"",ROUND(($B20-H$5)*'점수 계산기'!$C$21+H$5*'점수 계산기'!$C$23+'점수 계산기'!$C$25,0))</f>
        <v>124</v>
      </c>
      <c r="I20" s="496">
        <f>IF(OR($B20-I$5&gt;76, $B20-I$5=75, $B20-I$5=1, $B20-I$5&lt;0),"",ROUND(($B20-I$5)*'점수 계산기'!$C$21+I$5*'점수 계산기'!$C$23+'점수 계산기'!$C$25,0))</f>
        <v>124</v>
      </c>
      <c r="J20" s="204">
        <f>IF(OR($B20-J$5&gt;76, $B20-J$5=75, $B20-J$5=1, $B20-J$5&lt;0),"",ROUND(($B20-J$5)*'점수 계산기'!$C$21+J$5*'점수 계산기'!$C$23+'점수 계산기'!$C$25,0))</f>
        <v>124</v>
      </c>
      <c r="K20" s="204">
        <f>IF(OR($B20-K$5&gt;76, $B20-K$5=75, $B20-K$5=1, $B20-K$5&lt;0),"",ROUND(($B20-K$5)*'점수 계산기'!$C$21+K$5*'점수 계산기'!$C$23+'점수 계산기'!$C$25,0))</f>
        <v>124</v>
      </c>
      <c r="L20" s="204">
        <f>IF(OR($B20-L$5&gt;76, $B20-L$5=75, $B20-L$5=1, $B20-L$5&lt;0),"",ROUND(($B20-L$5)*'점수 계산기'!$C$21+L$5*'점수 계산기'!$C$23+'점수 계산기'!$C$25,0))</f>
        <v>124</v>
      </c>
      <c r="M20" s="204">
        <f>IF(OR($B20-M$5&gt;76, $B20-M$5=75, $B20-M$5=1, $B20-M$5&lt;0),"",ROUND(($B20-M$5)*'점수 계산기'!$C$21+M$5*'점수 계산기'!$C$23+'점수 계산기'!$C$25,0))</f>
        <v>124</v>
      </c>
      <c r="N20" s="204">
        <f>IF(OR($B20-N$5&gt;76, $B20-N$5=75, $B20-N$5=1, $B20-N$5&lt;0),"",ROUND(($B20-N$5)*'점수 계산기'!$C$21+N$5*'점수 계산기'!$C$23+'점수 계산기'!$C$25,0))</f>
        <v>124</v>
      </c>
      <c r="O20" s="204" t="str">
        <f>IF(OR($B20-O$5&gt;76, $B20-O$5=75, $B20-O$5=1, $B20-O$5&lt;0),"",ROUND(($B20-O$5)*'점수 계산기'!$C$21+O$5*'점수 계산기'!$C$23+'점수 계산기'!$C$25,0))</f>
        <v/>
      </c>
      <c r="P20" s="204">
        <f>IF(OR($B20-P$5&gt;76, $B20-P$5=75, $B20-P$5=1, $B20-P$5&lt;0),"",ROUND(($B20-P$5)*'점수 계산기'!$C$21+P$5*'점수 계산기'!$C$23+'점수 계산기'!$C$25,0))</f>
        <v>125</v>
      </c>
      <c r="Q20" s="204" t="str">
        <f>IF(OR($B20-Q$5&gt;76, $B20-Q$5=75, $B20-Q$5=1, $B20-Q$5&lt;0),"",ROUND(($B20-Q$5)*'점수 계산기'!$C$21+Q$5*'점수 계산기'!$C$23+'점수 계산기'!$C$25,0))</f>
        <v/>
      </c>
      <c r="R20" s="204" t="str">
        <f>IF(OR($B20-R$5&gt;76, $B20-R$5=75, $B20-R$5=1, $B20-R$5&lt;0),"",ROUND(($B20-R$5)*'점수 계산기'!$C$21+R$5*'점수 계산기'!$C$23+'점수 계산기'!$C$25,0))</f>
        <v/>
      </c>
      <c r="S20" s="204" t="str">
        <f>IF(OR($B20-S$5&gt;76, $B20-S$5=75, $B20-S$5=1, $B20-S$5&lt;0),"",ROUND(($B20-S$5)*'점수 계산기'!$C$21+S$5*'점수 계산기'!$C$23+'점수 계산기'!$C$25,0))</f>
        <v/>
      </c>
      <c r="T20" s="204" t="str">
        <f>IF(OR($B20-T$5&gt;76, $B20-T$5=75, $B20-T$5=1, $B20-T$5&lt;0),"",ROUND(($B20-T$5)*'점수 계산기'!$C$21+T$5*'점수 계산기'!$C$23+'점수 계산기'!$C$25,0))</f>
        <v/>
      </c>
      <c r="U20" s="204" t="str">
        <f>IF(OR($B20-U$5&gt;76, $B20-U$5=75, $B20-U$5=1, $B20-U$5&lt;0),"",ROUND(($B20-U$5)*'점수 계산기'!$C$21+U$5*'점수 계산기'!$C$23+'점수 계산기'!$C$25,0))</f>
        <v/>
      </c>
      <c r="V20" s="204" t="str">
        <f>IF(OR($B20-V$5&gt;76, $B20-V$5=75, $B20-V$5=1, $B20-V$5&lt;0),"",ROUND(($B20-V$5)*'점수 계산기'!$C$21+V$5*'점수 계산기'!$C$23+'점수 계산기'!$C$25,0))</f>
        <v/>
      </c>
      <c r="W20" s="204" t="str">
        <f>IF(OR($B20-W$5&gt;76, $B20-W$5=75, $B20-W$5=1, $B20-W$5&lt;0),"",ROUND(($B20-W$5)*'점수 계산기'!$C$21+W$5*'점수 계산기'!$C$23+'점수 계산기'!$C$25,0))</f>
        <v/>
      </c>
      <c r="X20" s="204" t="str">
        <f>IF(OR($B20-X$5&gt;76, $B20-X$5=75, $B20-X$5=1, $B20-X$5&lt;0),"",ROUND(($B20-X$5)*'점수 계산기'!$C$21+X$5*'점수 계산기'!$C$23+'점수 계산기'!$C$25,0))</f>
        <v/>
      </c>
      <c r="Y20" s="205" t="str">
        <f>IF(OR($B20-Y$5&gt;76, $B20-Y$5=75, $B20-Y$5=1, $B20-Y$5&lt;0),"",ROUND(($B20-Y$5)*'점수 계산기'!$C$21+Y$5*'점수 계산기'!$C$23+'점수 계산기'!$C$25,0))</f>
        <v/>
      </c>
      <c r="Z20" s="153"/>
      <c r="AA20" s="195">
        <v>87</v>
      </c>
      <c r="AB20" s="195">
        <f t="shared" si="0"/>
        <v>123</v>
      </c>
      <c r="AC20" s="195" cm="1">
        <f t="array" ref="AC20">INDEX($AD$6:$AD$106, AA20, 1)</f>
        <v>60</v>
      </c>
      <c r="AD20" s="195">
        <f t="shared" si="1"/>
        <v>125</v>
      </c>
      <c r="AE20" s="195">
        <v>86</v>
      </c>
      <c r="AF20" s="195">
        <v>14</v>
      </c>
    </row>
    <row r="21" spans="1:32" s="161" customFormat="1" ht="21" customHeight="1">
      <c r="A21" s="153"/>
      <c r="B21" s="203">
        <v>85</v>
      </c>
      <c r="C21" s="204">
        <f>IF(OR($B21-C$5&gt;76, $B21-C$5=75, $B21-C$5=1, $B21-C$5&lt;0),"",ROUND(($B21-C$5)*'점수 계산기'!$C$21+C$5*'점수 계산기'!$C$23+'점수 계산기'!$C$25,0))</f>
        <v>122</v>
      </c>
      <c r="D21" s="204">
        <f>IF(OR($B21-D$5&gt;76, $B21-D$5=75, $B21-D$5=1, $B21-D$5&lt;0),"",ROUND(($B21-D$5)*'점수 계산기'!$C$21+D$5*'점수 계산기'!$C$23+'점수 계산기'!$C$25,0))</f>
        <v>122</v>
      </c>
      <c r="E21" s="496">
        <f>IF(OR($B21-E$5&gt;76, $B21-E$5=75, $B21-E$5=1, $B21-E$5&lt;0),"",ROUND(($B21-E$5)*'점수 계산기'!$C$21+E$5*'점수 계산기'!$C$23+'점수 계산기'!$C$25,0))</f>
        <v>122</v>
      </c>
      <c r="F21" s="204">
        <f>IF(OR($B21-F$5&gt;76, $B21-F$5=75, $B21-F$5=1, $B21-F$5&lt;0),"",ROUND(($B21-F$5)*'점수 계산기'!$C$21+F$5*'점수 계산기'!$C$23+'점수 계산기'!$C$25,0))</f>
        <v>123</v>
      </c>
      <c r="G21" s="496">
        <f>IF(OR($B21-G$5&gt;76, $B21-G$5=75, $B21-G$5=1, $B21-G$5&lt;0),"",ROUND(($B21-G$5)*'점수 계산기'!$C$21+G$5*'점수 계산기'!$C$23+'점수 계산기'!$C$25,0))</f>
        <v>123</v>
      </c>
      <c r="H21" s="204">
        <f>IF(OR($B21-H$5&gt;76, $B21-H$5=75, $B21-H$5=1, $B21-H$5&lt;0),"",ROUND(($B21-H$5)*'점수 계산기'!$C$21+H$5*'점수 계산기'!$C$23+'점수 계산기'!$C$25,0))</f>
        <v>123</v>
      </c>
      <c r="I21" s="204">
        <f>IF(OR($B21-I$5&gt;76, $B21-I$5=75, $B21-I$5=1, $B21-I$5&lt;0),"",ROUND(($B21-I$5)*'점수 계산기'!$C$21+I$5*'점수 계산기'!$C$23+'점수 계산기'!$C$25,0))</f>
        <v>123</v>
      </c>
      <c r="J21" s="204">
        <f>IF(OR($B21-J$5&gt;76, $B21-J$5=75, $B21-J$5=1, $B21-J$5&lt;0),"",ROUND(($B21-J$5)*'점수 계산기'!$C$21+J$5*'점수 계산기'!$C$23+'점수 계산기'!$C$25,0))</f>
        <v>123</v>
      </c>
      <c r="K21" s="204">
        <f>IF(OR($B21-K$5&gt;76, $B21-K$5=75, $B21-K$5=1, $B21-K$5&lt;0),"",ROUND(($B21-K$5)*'점수 계산기'!$C$21+K$5*'점수 계산기'!$C$23+'점수 계산기'!$C$25,0))</f>
        <v>123</v>
      </c>
      <c r="L21" s="204">
        <f>IF(OR($B21-L$5&gt;76, $B21-L$5=75, $B21-L$5=1, $B21-L$5&lt;0),"",ROUND(($B21-L$5)*'점수 계산기'!$C$21+L$5*'점수 계산기'!$C$23+'점수 계산기'!$C$25,0))</f>
        <v>123</v>
      </c>
      <c r="M21" s="204">
        <f>IF(OR($B21-M$5&gt;76, $B21-M$5=75, $B21-M$5=1, $B21-M$5&lt;0),"",ROUND(($B21-M$5)*'점수 계산기'!$C$21+M$5*'점수 계산기'!$C$23+'점수 계산기'!$C$25,0))</f>
        <v>123</v>
      </c>
      <c r="N21" s="204">
        <f>IF(OR($B21-N$5&gt;76, $B21-N$5=75, $B21-N$5=1, $B21-N$5&lt;0),"",ROUND(($B21-N$5)*'점수 계산기'!$C$21+N$5*'점수 계산기'!$C$23+'점수 계산기'!$C$25,0))</f>
        <v>124</v>
      </c>
      <c r="O21" s="204">
        <f>IF(OR($B21-O$5&gt;76, $B21-O$5=75, $B21-O$5=1, $B21-O$5&lt;0),"",ROUND(($B21-O$5)*'점수 계산기'!$C$21+O$5*'점수 계산기'!$C$23+'점수 계산기'!$C$25,0))</f>
        <v>124</v>
      </c>
      <c r="P21" s="204" t="str">
        <f>IF(OR($B21-P$5&gt;76, $B21-P$5=75, $B21-P$5=1, $B21-P$5&lt;0),"",ROUND(($B21-P$5)*'점수 계산기'!$C$21+P$5*'점수 계산기'!$C$23+'점수 계산기'!$C$25,0))</f>
        <v/>
      </c>
      <c r="Q21" s="204">
        <f>IF(OR($B21-Q$5&gt;76, $B21-Q$5=75, $B21-Q$5=1, $B21-Q$5&lt;0),"",ROUND(($B21-Q$5)*'점수 계산기'!$C$21+Q$5*'점수 계산기'!$C$23+'점수 계산기'!$C$25,0))</f>
        <v>124</v>
      </c>
      <c r="R21" s="204" t="str">
        <f>IF(OR($B21-R$5&gt;76, $B21-R$5=75, $B21-R$5=1, $B21-R$5&lt;0),"",ROUND(($B21-R$5)*'점수 계산기'!$C$21+R$5*'점수 계산기'!$C$23+'점수 계산기'!$C$25,0))</f>
        <v/>
      </c>
      <c r="S21" s="204" t="str">
        <f>IF(OR($B21-S$5&gt;76, $B21-S$5=75, $B21-S$5=1, $B21-S$5&lt;0),"",ROUND(($B21-S$5)*'점수 계산기'!$C$21+S$5*'점수 계산기'!$C$23+'점수 계산기'!$C$25,0))</f>
        <v/>
      </c>
      <c r="T21" s="204" t="str">
        <f>IF(OR($B21-T$5&gt;76, $B21-T$5=75, $B21-T$5=1, $B21-T$5&lt;0),"",ROUND(($B21-T$5)*'점수 계산기'!$C$21+T$5*'점수 계산기'!$C$23+'점수 계산기'!$C$25,0))</f>
        <v/>
      </c>
      <c r="U21" s="204" t="str">
        <f>IF(OR($B21-U$5&gt;76, $B21-U$5=75, $B21-U$5=1, $B21-U$5&lt;0),"",ROUND(($B21-U$5)*'점수 계산기'!$C$21+U$5*'점수 계산기'!$C$23+'점수 계산기'!$C$25,0))</f>
        <v/>
      </c>
      <c r="V21" s="204" t="str">
        <f>IF(OR($B21-V$5&gt;76, $B21-V$5=75, $B21-V$5=1, $B21-V$5&lt;0),"",ROUND(($B21-V$5)*'점수 계산기'!$C$21+V$5*'점수 계산기'!$C$23+'점수 계산기'!$C$25,0))</f>
        <v/>
      </c>
      <c r="W21" s="204" t="str">
        <f>IF(OR($B21-W$5&gt;76, $B21-W$5=75, $B21-W$5=1, $B21-W$5&lt;0),"",ROUND(($B21-W$5)*'점수 계산기'!$C$21+W$5*'점수 계산기'!$C$23+'점수 계산기'!$C$25,0))</f>
        <v/>
      </c>
      <c r="X21" s="204" t="str">
        <f>IF(OR($B21-X$5&gt;76, $B21-X$5=75, $B21-X$5=1, $B21-X$5&lt;0),"",ROUND(($B21-X$5)*'점수 계산기'!$C$21+X$5*'점수 계산기'!$C$23+'점수 계산기'!$C$25,0))</f>
        <v/>
      </c>
      <c r="Y21" s="205" t="str">
        <f>IF(OR($B21-Y$5&gt;76, $B21-Y$5=75, $B21-Y$5=1, $B21-Y$5&lt;0),"",ROUND(($B21-Y$5)*'점수 계산기'!$C$21+Y$5*'점수 계산기'!$C$23+'점수 계산기'!$C$25,0))</f>
        <v/>
      </c>
      <c r="Z21" s="153"/>
      <c r="AA21" s="195">
        <v>86</v>
      </c>
      <c r="AB21" s="195">
        <f t="shared" si="0"/>
        <v>122</v>
      </c>
      <c r="AC21" s="195" cm="1">
        <f t="array" ref="AC21">INDEX($AD$6:$AD$106, AA21, 1)</f>
        <v>61</v>
      </c>
      <c r="AD21" s="195">
        <f t="shared" si="1"/>
        <v>124</v>
      </c>
      <c r="AE21" s="195">
        <v>85</v>
      </c>
      <c r="AF21" s="195">
        <v>15</v>
      </c>
    </row>
    <row r="22" spans="1:32" s="161" customFormat="1" ht="21" customHeight="1">
      <c r="A22" s="153"/>
      <c r="B22" s="206">
        <v>84</v>
      </c>
      <c r="C22" s="207">
        <f>IF(OR($B22-C$5&gt;76, $B22-C$5=75, $B22-C$5=1, $B22-C$5&lt;0),"",ROUND(($B22-C$5)*'점수 계산기'!$C$21+C$5*'점수 계산기'!$C$23+'점수 계산기'!$C$25,0))</f>
        <v>121</v>
      </c>
      <c r="D22" s="497">
        <f>IF(OR($B22-D$5&gt;76, $B22-D$5=75, $B22-D$5=1, $B22-D$5&lt;0),"",ROUND(($B22-D$5)*'점수 계산기'!$C$21+D$5*'점수 계산기'!$C$23+'점수 계산기'!$C$25,0))</f>
        <v>121</v>
      </c>
      <c r="E22" s="207">
        <f>IF(OR($B22-E$5&gt;76, $B22-E$5=75, $B22-E$5=1, $B22-E$5&lt;0),"",ROUND(($B22-E$5)*'점수 계산기'!$C$21+E$5*'점수 계산기'!$C$23+'점수 계산기'!$C$25,0))</f>
        <v>122</v>
      </c>
      <c r="F22" s="207">
        <f>IF(OR($B22-F$5&gt;76, $B22-F$5=75, $B22-F$5=1, $B22-F$5&lt;0),"",ROUND(($B22-F$5)*'점수 계산기'!$C$21+F$5*'점수 계산기'!$C$23+'점수 계산기'!$C$25,0))</f>
        <v>122</v>
      </c>
      <c r="G22" s="497">
        <f>IF(OR($B22-G$5&gt;76, $B22-G$5=75, $B22-G$5=1, $B22-G$5&lt;0),"",ROUND(($B22-G$5)*'점수 계산기'!$C$21+G$5*'점수 계산기'!$C$23+'점수 계산기'!$C$25,0))</f>
        <v>122</v>
      </c>
      <c r="H22" s="497">
        <f>IF(OR($B22-H$5&gt;76, $B22-H$5=75, $B22-H$5=1, $B22-H$5&lt;0),"",ROUND(($B22-H$5)*'점수 계산기'!$C$21+H$5*'점수 계산기'!$C$23+'점수 계산기'!$C$25,0))</f>
        <v>122</v>
      </c>
      <c r="I22" s="207">
        <f>IF(OR($B22-I$5&gt;76, $B22-I$5=75, $B22-I$5=1, $B22-I$5&lt;0),"",ROUND(($B22-I$5)*'점수 계산기'!$C$21+I$5*'점수 계산기'!$C$23+'점수 계산기'!$C$25,0))</f>
        <v>122</v>
      </c>
      <c r="J22" s="207">
        <f>IF(OR($B22-J$5&gt;76, $B22-J$5=75, $B22-J$5=1, $B22-J$5&lt;0),"",ROUND(($B22-J$5)*'점수 계산기'!$C$21+J$5*'점수 계산기'!$C$23+'점수 계산기'!$C$25,0))</f>
        <v>122</v>
      </c>
      <c r="K22" s="207">
        <f>IF(OR($B22-K$5&gt;76, $B22-K$5=75, $B22-K$5=1, $B22-K$5&lt;0),"",ROUND(($B22-K$5)*'점수 계산기'!$C$21+K$5*'점수 계산기'!$C$23+'점수 계산기'!$C$25,0))</f>
        <v>122</v>
      </c>
      <c r="L22" s="207">
        <f>IF(OR($B22-L$5&gt;76, $B22-L$5=75, $B22-L$5=1, $B22-L$5&lt;0),"",ROUND(($B22-L$5)*'점수 계산기'!$C$21+L$5*'점수 계산기'!$C$23+'점수 계산기'!$C$25,0))</f>
        <v>122</v>
      </c>
      <c r="M22" s="207">
        <f>IF(OR($B22-M$5&gt;76, $B22-M$5=75, $B22-M$5=1, $B22-M$5&lt;0),"",ROUND(($B22-M$5)*'점수 계산기'!$C$21+M$5*'점수 계산기'!$C$23+'점수 계산기'!$C$25,0))</f>
        <v>122</v>
      </c>
      <c r="N22" s="207">
        <f>IF(OR($B22-N$5&gt;76, $B22-N$5=75, $B22-N$5=1, $B22-N$5&lt;0),"",ROUND(($B22-N$5)*'점수 계산기'!$C$21+N$5*'점수 계산기'!$C$23+'점수 계산기'!$C$25,0))</f>
        <v>123</v>
      </c>
      <c r="O22" s="207">
        <f>IF(OR($B22-O$5&gt;76, $B22-O$5=75, $B22-O$5=1, $B22-O$5&lt;0),"",ROUND(($B22-O$5)*'점수 계산기'!$C$21+O$5*'점수 계산기'!$C$23+'점수 계산기'!$C$25,0))</f>
        <v>123</v>
      </c>
      <c r="P22" s="207">
        <f>IF(OR($B22-P$5&gt;76, $B22-P$5=75, $B22-P$5=1, $B22-P$5&lt;0),"",ROUND(($B22-P$5)*'점수 계산기'!$C$21+P$5*'점수 계산기'!$C$23+'점수 계산기'!$C$25,0))</f>
        <v>123</v>
      </c>
      <c r="Q22" s="207" t="str">
        <f>IF(OR($B22-Q$5&gt;76, $B22-Q$5=75, $B22-Q$5=1, $B22-Q$5&lt;0),"",ROUND(($B22-Q$5)*'점수 계산기'!$C$21+Q$5*'점수 계산기'!$C$23+'점수 계산기'!$C$25,0))</f>
        <v/>
      </c>
      <c r="R22" s="207">
        <f>IF(OR($B22-R$5&gt;76, $B22-R$5=75, $B22-R$5=1, $B22-R$5&lt;0),"",ROUND(($B22-R$5)*'점수 계산기'!$C$21+R$5*'점수 계산기'!$C$23+'점수 계산기'!$C$25,0))</f>
        <v>123</v>
      </c>
      <c r="S22" s="207" t="str">
        <f>IF(OR($B22-S$5&gt;76, $B22-S$5=75, $B22-S$5=1, $B22-S$5&lt;0),"",ROUND(($B22-S$5)*'점수 계산기'!$C$21+S$5*'점수 계산기'!$C$23+'점수 계산기'!$C$25,0))</f>
        <v/>
      </c>
      <c r="T22" s="207" t="str">
        <f>IF(OR($B22-T$5&gt;76, $B22-T$5=75, $B22-T$5=1, $B22-T$5&lt;0),"",ROUND(($B22-T$5)*'점수 계산기'!$C$21+T$5*'점수 계산기'!$C$23+'점수 계산기'!$C$25,0))</f>
        <v/>
      </c>
      <c r="U22" s="207" t="str">
        <f>IF(OR($B22-U$5&gt;76, $B22-U$5=75, $B22-U$5=1, $B22-U$5&lt;0),"",ROUND(($B22-U$5)*'점수 계산기'!$C$21+U$5*'점수 계산기'!$C$23+'점수 계산기'!$C$25,0))</f>
        <v/>
      </c>
      <c r="V22" s="207" t="str">
        <f>IF(OR($B22-V$5&gt;76, $B22-V$5=75, $B22-V$5=1, $B22-V$5&lt;0),"",ROUND(($B22-V$5)*'점수 계산기'!$C$21+V$5*'점수 계산기'!$C$23+'점수 계산기'!$C$25,0))</f>
        <v/>
      </c>
      <c r="W22" s="207" t="str">
        <f>IF(OR($B22-W$5&gt;76, $B22-W$5=75, $B22-W$5=1, $B22-W$5&lt;0),"",ROUND(($B22-W$5)*'점수 계산기'!$C$21+W$5*'점수 계산기'!$C$23+'점수 계산기'!$C$25,0))</f>
        <v/>
      </c>
      <c r="X22" s="207" t="str">
        <f>IF(OR($B22-X$5&gt;76, $B22-X$5=75, $B22-X$5=1, $B22-X$5&lt;0),"",ROUND(($B22-X$5)*'점수 계산기'!$C$21+X$5*'점수 계산기'!$C$23+'점수 계산기'!$C$25,0))</f>
        <v/>
      </c>
      <c r="Y22" s="208" t="str">
        <f>IF(OR($B22-Y$5&gt;76, $B22-Y$5=75, $B22-Y$5=1, $B22-Y$5&lt;0),"",ROUND(($B22-Y$5)*'점수 계산기'!$C$21+Y$5*'점수 계산기'!$C$23+'점수 계산기'!$C$25,0))</f>
        <v/>
      </c>
      <c r="Z22" s="153"/>
      <c r="AA22" s="195">
        <v>85</v>
      </c>
      <c r="AB22" s="195">
        <f t="shared" si="0"/>
        <v>121</v>
      </c>
      <c r="AC22" s="195" cm="1">
        <f t="array" ref="AC22">INDEX($AD$6:$AD$106, AA22, 1)</f>
        <v>62</v>
      </c>
      <c r="AD22" s="195">
        <f t="shared" si="1"/>
        <v>123</v>
      </c>
      <c r="AE22" s="195">
        <v>84</v>
      </c>
      <c r="AF22" s="195">
        <v>16</v>
      </c>
    </row>
    <row r="23" spans="1:32" s="161" customFormat="1" ht="21" customHeight="1">
      <c r="A23" s="153"/>
      <c r="B23" s="206">
        <v>83</v>
      </c>
      <c r="C23" s="207">
        <f>IF(OR($B23-C$5&gt;76, $B23-C$5=75, $B23-C$5=1, $B23-C$5&lt;0),"",ROUND(($B23-C$5)*'점수 계산기'!$C$21+C$5*'점수 계산기'!$C$23+'점수 계산기'!$C$25,0))</f>
        <v>120</v>
      </c>
      <c r="D23" s="207">
        <f>IF(OR($B23-D$5&gt;76, $B23-D$5=75, $B23-D$5=1, $B23-D$5&lt;0),"",ROUND(($B23-D$5)*'점수 계산기'!$C$21+D$5*'점수 계산기'!$C$23+'점수 계산기'!$C$25,0))</f>
        <v>120</v>
      </c>
      <c r="E23" s="497">
        <f>IF(OR($B23-E$5&gt;76, $B23-E$5=75, $B23-E$5=1, $B23-E$5&lt;0),"",ROUND(($B23-E$5)*'점수 계산기'!$C$21+E$5*'점수 계산기'!$C$23+'점수 계산기'!$C$25,0))</f>
        <v>121</v>
      </c>
      <c r="F23" s="497">
        <f>IF(OR($B23-F$5&gt;76, $B23-F$5=75, $B23-F$5=1, $B23-F$5&lt;0),"",ROUND(($B23-F$5)*'점수 계산기'!$C$21+F$5*'점수 계산기'!$C$23+'점수 계산기'!$C$25,0))</f>
        <v>121</v>
      </c>
      <c r="G23" s="207">
        <f>IF(OR($B23-G$5&gt;76, $B23-G$5=75, $B23-G$5=1, $B23-G$5&lt;0),"",ROUND(($B23-G$5)*'점수 계산기'!$C$21+G$5*'점수 계산기'!$C$23+'점수 계산기'!$C$25,0))</f>
        <v>121</v>
      </c>
      <c r="H23" s="207">
        <f>IF(OR($B23-H$5&gt;76, $B23-H$5=75, $B23-H$5=1, $B23-H$5&lt;0),"",ROUND(($B23-H$5)*'점수 계산기'!$C$21+H$5*'점수 계산기'!$C$23+'점수 계산기'!$C$25,0))</f>
        <v>121</v>
      </c>
      <c r="I23" s="207">
        <f>IF(OR($B23-I$5&gt;76, $B23-I$5=75, $B23-I$5=1, $B23-I$5&lt;0),"",ROUND(($B23-I$5)*'점수 계산기'!$C$21+I$5*'점수 계산기'!$C$23+'점수 계산기'!$C$25,0))</f>
        <v>121</v>
      </c>
      <c r="J23" s="207">
        <f>IF(OR($B23-J$5&gt;76, $B23-J$5=75, $B23-J$5=1, $B23-J$5&lt;0),"",ROUND(($B23-J$5)*'점수 계산기'!$C$21+J$5*'점수 계산기'!$C$23+'점수 계산기'!$C$25,0))</f>
        <v>121</v>
      </c>
      <c r="K23" s="207">
        <f>IF(OR($B23-K$5&gt;76, $B23-K$5=75, $B23-K$5=1, $B23-K$5&lt;0),"",ROUND(($B23-K$5)*'점수 계산기'!$C$21+K$5*'점수 계산기'!$C$23+'점수 계산기'!$C$25,0))</f>
        <v>121</v>
      </c>
      <c r="L23" s="207">
        <f>IF(OR($B23-L$5&gt;76, $B23-L$5=75, $B23-L$5=1, $B23-L$5&lt;0),"",ROUND(($B23-L$5)*'점수 계산기'!$C$21+L$5*'점수 계산기'!$C$23+'점수 계산기'!$C$25,0))</f>
        <v>121</v>
      </c>
      <c r="M23" s="207">
        <f>IF(OR($B23-M$5&gt;76, $B23-M$5=75, $B23-M$5=1, $B23-M$5&lt;0),"",ROUND(($B23-M$5)*'점수 계산기'!$C$21+M$5*'점수 계산기'!$C$23+'점수 계산기'!$C$25,0))</f>
        <v>122</v>
      </c>
      <c r="N23" s="207">
        <f>IF(OR($B23-N$5&gt;76, $B23-N$5=75, $B23-N$5=1, $B23-N$5&lt;0),"",ROUND(($B23-N$5)*'점수 계산기'!$C$21+N$5*'점수 계산기'!$C$23+'점수 계산기'!$C$25,0))</f>
        <v>122</v>
      </c>
      <c r="O23" s="207">
        <f>IF(OR($B23-O$5&gt;76, $B23-O$5=75, $B23-O$5=1, $B23-O$5&lt;0),"",ROUND(($B23-O$5)*'점수 계산기'!$C$21+O$5*'점수 계산기'!$C$23+'점수 계산기'!$C$25,0))</f>
        <v>122</v>
      </c>
      <c r="P23" s="207">
        <f>IF(OR($B23-P$5&gt;76, $B23-P$5=75, $B23-P$5=1, $B23-P$5&lt;0),"",ROUND(($B23-P$5)*'점수 계산기'!$C$21+P$5*'점수 계산기'!$C$23+'점수 계산기'!$C$25,0))</f>
        <v>122</v>
      </c>
      <c r="Q23" s="207">
        <f>IF(OR($B23-Q$5&gt;76, $B23-Q$5=75, $B23-Q$5=1, $B23-Q$5&lt;0),"",ROUND(($B23-Q$5)*'점수 계산기'!$C$21+Q$5*'점수 계산기'!$C$23+'점수 계산기'!$C$25,0))</f>
        <v>122</v>
      </c>
      <c r="R23" s="207" t="str">
        <f>IF(OR($B23-R$5&gt;76, $B23-R$5=75, $B23-R$5=1, $B23-R$5&lt;0),"",ROUND(($B23-R$5)*'점수 계산기'!$C$21+R$5*'점수 계산기'!$C$23+'점수 계산기'!$C$25,0))</f>
        <v/>
      </c>
      <c r="S23" s="207">
        <f>IF(OR($B23-S$5&gt;76, $B23-S$5=75, $B23-S$5=1, $B23-S$5&lt;0),"",ROUND(($B23-S$5)*'점수 계산기'!$C$21+S$5*'점수 계산기'!$C$23+'점수 계산기'!$C$25,0))</f>
        <v>122</v>
      </c>
      <c r="T23" s="207" t="str">
        <f>IF(OR($B23-T$5&gt;76, $B23-T$5=75, $B23-T$5=1, $B23-T$5&lt;0),"",ROUND(($B23-T$5)*'점수 계산기'!$C$21+T$5*'점수 계산기'!$C$23+'점수 계산기'!$C$25,0))</f>
        <v/>
      </c>
      <c r="U23" s="207" t="str">
        <f>IF(OR($B23-U$5&gt;76, $B23-U$5=75, $B23-U$5=1, $B23-U$5&lt;0),"",ROUND(($B23-U$5)*'점수 계산기'!$C$21+U$5*'점수 계산기'!$C$23+'점수 계산기'!$C$25,0))</f>
        <v/>
      </c>
      <c r="V23" s="207" t="str">
        <f>IF(OR($B23-V$5&gt;76, $B23-V$5=75, $B23-V$5=1, $B23-V$5&lt;0),"",ROUND(($B23-V$5)*'점수 계산기'!$C$21+V$5*'점수 계산기'!$C$23+'점수 계산기'!$C$25,0))</f>
        <v/>
      </c>
      <c r="W23" s="207" t="str">
        <f>IF(OR($B23-W$5&gt;76, $B23-W$5=75, $B23-W$5=1, $B23-W$5&lt;0),"",ROUND(($B23-W$5)*'점수 계산기'!$C$21+W$5*'점수 계산기'!$C$23+'점수 계산기'!$C$25,0))</f>
        <v/>
      </c>
      <c r="X23" s="207" t="str">
        <f>IF(OR($B23-X$5&gt;76, $B23-X$5=75, $B23-X$5=1, $B23-X$5&lt;0),"",ROUND(($B23-X$5)*'점수 계산기'!$C$21+X$5*'점수 계산기'!$C$23+'점수 계산기'!$C$25,0))</f>
        <v/>
      </c>
      <c r="Y23" s="208" t="str">
        <f>IF(OR($B23-Y$5&gt;76, $B23-Y$5=75, $B23-Y$5=1, $B23-Y$5&lt;0),"",ROUND(($B23-Y$5)*'점수 계산기'!$C$21+Y$5*'점수 계산기'!$C$23+'점수 계산기'!$C$25,0))</f>
        <v/>
      </c>
      <c r="Z23" s="153"/>
      <c r="AA23" s="195">
        <v>84</v>
      </c>
      <c r="AB23" s="195">
        <f t="shared" si="0"/>
        <v>120</v>
      </c>
      <c r="AC23" s="195" cm="1">
        <f t="array" ref="AC23">INDEX($AD$6:$AD$106, AA23, 1)</f>
        <v>63</v>
      </c>
      <c r="AD23" s="195">
        <f t="shared" si="1"/>
        <v>122</v>
      </c>
      <c r="AE23" s="195">
        <v>83</v>
      </c>
      <c r="AF23" s="195">
        <v>17</v>
      </c>
    </row>
    <row r="24" spans="1:32" s="161" customFormat="1" ht="21" customHeight="1">
      <c r="A24" s="153"/>
      <c r="B24" s="206">
        <v>82</v>
      </c>
      <c r="C24" s="207">
        <f>IF(OR($B24-C$5&gt;76, $B24-C$5=75, $B24-C$5=1, $B24-C$5&lt;0),"",ROUND(($B24-C$5)*'점수 계산기'!$C$21+C$5*'점수 계산기'!$C$23+'점수 계산기'!$C$25,0))</f>
        <v>119</v>
      </c>
      <c r="D24" s="207">
        <f>IF(OR($B24-D$5&gt;76, $B24-D$5=75, $B24-D$5=1, $B24-D$5&lt;0),"",ROUND(($B24-D$5)*'점수 계산기'!$C$21+D$5*'점수 계산기'!$C$23+'점수 계산기'!$C$25,0))</f>
        <v>120</v>
      </c>
      <c r="E24" s="207">
        <f>IF(OR($B24-E$5&gt;76, $B24-E$5=75, $B24-E$5=1, $B24-E$5&lt;0),"",ROUND(($B24-E$5)*'점수 계산기'!$C$21+E$5*'점수 계산기'!$C$23+'점수 계산기'!$C$25,0))</f>
        <v>120</v>
      </c>
      <c r="F24" s="207">
        <f>IF(OR($B24-F$5&gt;76, $B24-F$5=75, $B24-F$5=1, $B24-F$5&lt;0),"",ROUND(($B24-F$5)*'점수 계산기'!$C$21+F$5*'점수 계산기'!$C$23+'점수 계산기'!$C$25,0))</f>
        <v>120</v>
      </c>
      <c r="G24" s="207">
        <f>IF(OR($B24-G$5&gt;76, $B24-G$5=75, $B24-G$5=1, $B24-G$5&lt;0),"",ROUND(($B24-G$5)*'점수 계산기'!$C$21+G$5*'점수 계산기'!$C$23+'점수 계산기'!$C$25,0))</f>
        <v>120</v>
      </c>
      <c r="H24" s="207">
        <f>IF(OR($B24-H$5&gt;76, $B24-H$5=75, $B24-H$5=1, $B24-H$5&lt;0),"",ROUND(($B24-H$5)*'점수 계산기'!$C$21+H$5*'점수 계산기'!$C$23+'점수 계산기'!$C$25,0))</f>
        <v>120</v>
      </c>
      <c r="I24" s="207">
        <f>IF(OR($B24-I$5&gt;76, $B24-I$5=75, $B24-I$5=1, $B24-I$5&lt;0),"",ROUND(($B24-I$5)*'점수 계산기'!$C$21+I$5*'점수 계산기'!$C$23+'점수 계산기'!$C$25,0))</f>
        <v>120</v>
      </c>
      <c r="J24" s="497">
        <f>IF(OR($B24-J$5&gt;76, $B24-J$5=75, $B24-J$5=1, $B24-J$5&lt;0),"",ROUND(($B24-J$5)*'점수 계산기'!$C$21+J$5*'점수 계산기'!$C$23+'점수 계산기'!$C$25,0))</f>
        <v>120</v>
      </c>
      <c r="K24" s="207">
        <f>IF(OR($B24-K$5&gt;76, $B24-K$5=75, $B24-K$5=1, $B24-K$5&lt;0),"",ROUND(($B24-K$5)*'점수 계산기'!$C$21+K$5*'점수 계산기'!$C$23+'점수 계산기'!$C$25,0))</f>
        <v>120</v>
      </c>
      <c r="L24" s="207">
        <f>IF(OR($B24-L$5&gt;76, $B24-L$5=75, $B24-L$5=1, $B24-L$5&lt;0),"",ROUND(($B24-L$5)*'점수 계산기'!$C$21+L$5*'점수 계산기'!$C$23+'점수 계산기'!$C$25,0))</f>
        <v>121</v>
      </c>
      <c r="M24" s="207">
        <f>IF(OR($B24-M$5&gt;76, $B24-M$5=75, $B24-M$5=1, $B24-M$5&lt;0),"",ROUND(($B24-M$5)*'점수 계산기'!$C$21+M$5*'점수 계산기'!$C$23+'점수 계산기'!$C$25,0))</f>
        <v>121</v>
      </c>
      <c r="N24" s="207">
        <f>IF(OR($B24-N$5&gt;76, $B24-N$5=75, $B24-N$5=1, $B24-N$5&lt;0),"",ROUND(($B24-N$5)*'점수 계산기'!$C$21+N$5*'점수 계산기'!$C$23+'점수 계산기'!$C$25,0))</f>
        <v>121</v>
      </c>
      <c r="O24" s="207">
        <f>IF(OR($B24-O$5&gt;76, $B24-O$5=75, $B24-O$5=1, $B24-O$5&lt;0),"",ROUND(($B24-O$5)*'점수 계산기'!$C$21+O$5*'점수 계산기'!$C$23+'점수 계산기'!$C$25,0))</f>
        <v>121</v>
      </c>
      <c r="P24" s="207">
        <f>IF(OR($B24-P$5&gt;76, $B24-P$5=75, $B24-P$5=1, $B24-P$5&lt;0),"",ROUND(($B24-P$5)*'점수 계산기'!$C$21+P$5*'점수 계산기'!$C$23+'점수 계산기'!$C$25,0))</f>
        <v>121</v>
      </c>
      <c r="Q24" s="207">
        <f>IF(OR($B24-Q$5&gt;76, $B24-Q$5=75, $B24-Q$5=1, $B24-Q$5&lt;0),"",ROUND(($B24-Q$5)*'점수 계산기'!$C$21+Q$5*'점수 계산기'!$C$23+'점수 계산기'!$C$25,0))</f>
        <v>121</v>
      </c>
      <c r="R24" s="207">
        <f>IF(OR($B24-R$5&gt;76, $B24-R$5=75, $B24-R$5=1, $B24-R$5&lt;0),"",ROUND(($B24-R$5)*'점수 계산기'!$C$21+R$5*'점수 계산기'!$C$23+'점수 계산기'!$C$25,0))</f>
        <v>121</v>
      </c>
      <c r="S24" s="207" t="str">
        <f>IF(OR($B24-S$5&gt;76, $B24-S$5=75, $B24-S$5=1, $B24-S$5&lt;0),"",ROUND(($B24-S$5)*'점수 계산기'!$C$21+S$5*'점수 계산기'!$C$23+'점수 계산기'!$C$25,0))</f>
        <v/>
      </c>
      <c r="T24" s="207">
        <f>IF(OR($B24-T$5&gt;76, $B24-T$5=75, $B24-T$5=1, $B24-T$5&lt;0),"",ROUND(($B24-T$5)*'점수 계산기'!$C$21+T$5*'점수 계산기'!$C$23+'점수 계산기'!$C$25,0))</f>
        <v>121</v>
      </c>
      <c r="U24" s="207" t="str">
        <f>IF(OR($B24-U$5&gt;76, $B24-U$5=75, $B24-U$5=1, $B24-U$5&lt;0),"",ROUND(($B24-U$5)*'점수 계산기'!$C$21+U$5*'점수 계산기'!$C$23+'점수 계산기'!$C$25,0))</f>
        <v/>
      </c>
      <c r="V24" s="207" t="str">
        <f>IF(OR($B24-V$5&gt;76, $B24-V$5=75, $B24-V$5=1, $B24-V$5&lt;0),"",ROUND(($B24-V$5)*'점수 계산기'!$C$21+V$5*'점수 계산기'!$C$23+'점수 계산기'!$C$25,0))</f>
        <v/>
      </c>
      <c r="W24" s="207" t="str">
        <f>IF(OR($B24-W$5&gt;76, $B24-W$5=75, $B24-W$5=1, $B24-W$5&lt;0),"",ROUND(($B24-W$5)*'점수 계산기'!$C$21+W$5*'점수 계산기'!$C$23+'점수 계산기'!$C$25,0))</f>
        <v/>
      </c>
      <c r="X24" s="207" t="str">
        <f>IF(OR($B24-X$5&gt;76, $B24-X$5=75, $B24-X$5=1, $B24-X$5&lt;0),"",ROUND(($B24-X$5)*'점수 계산기'!$C$21+X$5*'점수 계산기'!$C$23+'점수 계산기'!$C$25,0))</f>
        <v/>
      </c>
      <c r="Y24" s="208" t="str">
        <f>IF(OR($B24-Y$5&gt;76, $B24-Y$5=75, $B24-Y$5=1, $B24-Y$5&lt;0),"",ROUND(($B24-Y$5)*'점수 계산기'!$C$21+Y$5*'점수 계산기'!$C$23+'점수 계산기'!$C$25,0))</f>
        <v/>
      </c>
      <c r="Z24" s="153"/>
      <c r="AA24" s="195">
        <v>83</v>
      </c>
      <c r="AB24" s="195">
        <f t="shared" si="0"/>
        <v>119</v>
      </c>
      <c r="AC24" s="195" cm="1">
        <f t="array" ref="AC24">INDEX($AD$6:$AD$106, AA24, 1)</f>
        <v>64</v>
      </c>
      <c r="AD24" s="195">
        <f t="shared" si="1"/>
        <v>121</v>
      </c>
      <c r="AE24" s="195">
        <v>82</v>
      </c>
      <c r="AF24" s="195">
        <v>18</v>
      </c>
    </row>
    <row r="25" spans="1:32" s="161" customFormat="1" ht="21" customHeight="1">
      <c r="A25" s="153"/>
      <c r="B25" s="206">
        <v>81</v>
      </c>
      <c r="C25" s="207">
        <f>IF(OR($B25-C$5&gt;76, $B25-C$5=75, $B25-C$5=1, $B25-C$5&lt;0),"",ROUND(($B25-C$5)*'점수 계산기'!$C$21+C$5*'점수 계산기'!$C$23+'점수 계산기'!$C$25,0))</f>
        <v>118</v>
      </c>
      <c r="D25" s="207">
        <f>IF(OR($B25-D$5&gt;76, $B25-D$5=75, $B25-D$5=1, $B25-D$5&lt;0),"",ROUND(($B25-D$5)*'점수 계산기'!$C$21+D$5*'점수 계산기'!$C$23+'점수 계산기'!$C$25,0))</f>
        <v>119</v>
      </c>
      <c r="E25" s="207">
        <f>IF(OR($B25-E$5&gt;76, $B25-E$5=75, $B25-E$5=1, $B25-E$5&lt;0),"",ROUND(($B25-E$5)*'점수 계산기'!$C$21+E$5*'점수 계산기'!$C$23+'점수 계산기'!$C$25,0))</f>
        <v>119</v>
      </c>
      <c r="F25" s="207">
        <f>IF(OR($B25-F$5&gt;76, $B25-F$5=75, $B25-F$5=1, $B25-F$5&lt;0),"",ROUND(($B25-F$5)*'점수 계산기'!$C$21+F$5*'점수 계산기'!$C$23+'점수 계산기'!$C$25,0))</f>
        <v>119</v>
      </c>
      <c r="G25" s="207">
        <f>IF(OR($B25-G$5&gt;76, $B25-G$5=75, $B25-G$5=1, $B25-G$5&lt;0),"",ROUND(($B25-G$5)*'점수 계산기'!$C$21+G$5*'점수 계산기'!$C$23+'점수 계산기'!$C$25,0))</f>
        <v>119</v>
      </c>
      <c r="H25" s="207">
        <f>IF(OR($B25-H$5&gt;76, $B25-H$5=75, $B25-H$5=1, $B25-H$5&lt;0),"",ROUND(($B25-H$5)*'점수 계산기'!$C$21+H$5*'점수 계산기'!$C$23+'점수 계산기'!$C$25,0))</f>
        <v>119</v>
      </c>
      <c r="I25" s="207">
        <f>IF(OR($B25-I$5&gt;76, $B25-I$5=75, $B25-I$5=1, $B25-I$5&lt;0),"",ROUND(($B25-I$5)*'점수 계산기'!$C$21+I$5*'점수 계산기'!$C$23+'점수 계산기'!$C$25,0))</f>
        <v>119</v>
      </c>
      <c r="J25" s="207">
        <f>IF(OR($B25-J$5&gt;76, $B25-J$5=75, $B25-J$5=1, $B25-J$5&lt;0),"",ROUND(($B25-J$5)*'점수 계산기'!$C$21+J$5*'점수 계산기'!$C$23+'점수 계산기'!$C$25,0))</f>
        <v>119</v>
      </c>
      <c r="K25" s="207">
        <f>IF(OR($B25-K$5&gt;76, $B25-K$5=75, $B25-K$5=1, $B25-K$5&lt;0),"",ROUND(($B25-K$5)*'점수 계산기'!$C$21+K$5*'점수 계산기'!$C$23+'점수 계산기'!$C$25,0))</f>
        <v>119</v>
      </c>
      <c r="L25" s="207">
        <f>IF(OR($B25-L$5&gt;76, $B25-L$5=75, $B25-L$5=1, $B25-L$5&lt;0),"",ROUND(($B25-L$5)*'점수 계산기'!$C$21+L$5*'점수 계산기'!$C$23+'점수 계산기'!$C$25,0))</f>
        <v>120</v>
      </c>
      <c r="M25" s="207">
        <f>IF(OR($B25-M$5&gt;76, $B25-M$5=75, $B25-M$5=1, $B25-M$5&lt;0),"",ROUND(($B25-M$5)*'점수 계산기'!$C$21+M$5*'점수 계산기'!$C$23+'점수 계산기'!$C$25,0))</f>
        <v>120</v>
      </c>
      <c r="N25" s="207">
        <f>IF(OR($B25-N$5&gt;76, $B25-N$5=75, $B25-N$5=1, $B25-N$5&lt;0),"",ROUND(($B25-N$5)*'점수 계산기'!$C$21+N$5*'점수 계산기'!$C$23+'점수 계산기'!$C$25,0))</f>
        <v>120</v>
      </c>
      <c r="O25" s="207">
        <f>IF(OR($B25-O$5&gt;76, $B25-O$5=75, $B25-O$5=1, $B25-O$5&lt;0),"",ROUND(($B25-O$5)*'점수 계산기'!$C$21+O$5*'점수 계산기'!$C$23+'점수 계산기'!$C$25,0))</f>
        <v>120</v>
      </c>
      <c r="P25" s="207">
        <f>IF(OR($B25-P$5&gt;76, $B25-P$5=75, $B25-P$5=1, $B25-P$5&lt;0),"",ROUND(($B25-P$5)*'점수 계산기'!$C$21+P$5*'점수 계산기'!$C$23+'점수 계산기'!$C$25,0))</f>
        <v>120</v>
      </c>
      <c r="Q25" s="207">
        <f>IF(OR($B25-Q$5&gt;76, $B25-Q$5=75, $B25-Q$5=1, $B25-Q$5&lt;0),"",ROUND(($B25-Q$5)*'점수 계산기'!$C$21+Q$5*'점수 계산기'!$C$23+'점수 계산기'!$C$25,0))</f>
        <v>120</v>
      </c>
      <c r="R25" s="207">
        <f>IF(OR($B25-R$5&gt;76, $B25-R$5=75, $B25-R$5=1, $B25-R$5&lt;0),"",ROUND(($B25-R$5)*'점수 계산기'!$C$21+R$5*'점수 계산기'!$C$23+'점수 계산기'!$C$25,0))</f>
        <v>120</v>
      </c>
      <c r="S25" s="207">
        <f>IF(OR($B25-S$5&gt;76, $B25-S$5=75, $B25-S$5=1, $B25-S$5&lt;0),"",ROUND(($B25-S$5)*'점수 계산기'!$C$21+S$5*'점수 계산기'!$C$23+'점수 계산기'!$C$25,0))</f>
        <v>120</v>
      </c>
      <c r="T25" s="207" t="str">
        <f>IF(OR($B25-T$5&gt;76, $B25-T$5=75, $B25-T$5=1, $B25-T$5&lt;0),"",ROUND(($B25-T$5)*'점수 계산기'!$C$21+T$5*'점수 계산기'!$C$23+'점수 계산기'!$C$25,0))</f>
        <v/>
      </c>
      <c r="U25" s="207">
        <f>IF(OR($B25-U$5&gt;76, $B25-U$5=75, $B25-U$5=1, $B25-U$5&lt;0),"",ROUND(($B25-U$5)*'점수 계산기'!$C$21+U$5*'점수 계산기'!$C$23+'점수 계산기'!$C$25,0))</f>
        <v>121</v>
      </c>
      <c r="V25" s="207" t="str">
        <f>IF(OR($B25-V$5&gt;76, $B25-V$5=75, $B25-V$5=1, $B25-V$5&lt;0),"",ROUND(($B25-V$5)*'점수 계산기'!$C$21+V$5*'점수 계산기'!$C$23+'점수 계산기'!$C$25,0))</f>
        <v/>
      </c>
      <c r="W25" s="207" t="str">
        <f>IF(OR($B25-W$5&gt;76, $B25-W$5=75, $B25-W$5=1, $B25-W$5&lt;0),"",ROUND(($B25-W$5)*'점수 계산기'!$C$21+W$5*'점수 계산기'!$C$23+'점수 계산기'!$C$25,0))</f>
        <v/>
      </c>
      <c r="X25" s="207" t="str">
        <f>IF(OR($B25-X$5&gt;76, $B25-X$5=75, $B25-X$5=1, $B25-X$5&lt;0),"",ROUND(($B25-X$5)*'점수 계산기'!$C$21+X$5*'점수 계산기'!$C$23+'점수 계산기'!$C$25,0))</f>
        <v/>
      </c>
      <c r="Y25" s="208" t="str">
        <f>IF(OR($B25-Y$5&gt;76, $B25-Y$5=75, $B25-Y$5=1, $B25-Y$5&lt;0),"",ROUND(($B25-Y$5)*'점수 계산기'!$C$21+Y$5*'점수 계산기'!$C$23+'점수 계산기'!$C$25,0))</f>
        <v/>
      </c>
      <c r="Z25" s="153"/>
      <c r="AA25" s="195">
        <v>82</v>
      </c>
      <c r="AB25" s="195">
        <f t="shared" si="0"/>
        <v>118</v>
      </c>
      <c r="AC25" s="195" cm="1">
        <f t="array" ref="AC25">INDEX($AD$6:$AD$106, AA25, 1)</f>
        <v>64</v>
      </c>
      <c r="AD25" s="195">
        <f t="shared" si="1"/>
        <v>121</v>
      </c>
      <c r="AE25" s="195">
        <v>81</v>
      </c>
      <c r="AF25" s="195">
        <v>19</v>
      </c>
    </row>
    <row r="26" spans="1:32" s="161" customFormat="1" ht="21" customHeight="1">
      <c r="A26" s="153"/>
      <c r="B26" s="196">
        <v>80</v>
      </c>
      <c r="C26" s="493">
        <f>IF(OR($B26-C$5&gt;76, $B26-C$5=75, $B26-C$5=1, $B26-C$5&lt;0),"",ROUND(($B26-C$5)*'점수 계산기'!$C$21+C$5*'점수 계산기'!$C$23+'점수 계산기'!$C$25,0))</f>
        <v>118</v>
      </c>
      <c r="D26" s="493">
        <f>IF(OR($B26-D$5&gt;76, $B26-D$5=75, $B26-D$5=1, $B26-D$5&lt;0),"",ROUND(($B26-D$5)*'점수 계산기'!$C$21+D$5*'점수 계산기'!$C$23+'점수 계산기'!$C$25,0))</f>
        <v>118</v>
      </c>
      <c r="E26" s="193">
        <f>IF(OR($B26-E$5&gt;76, $B26-E$5=75, $B26-E$5=1, $B26-E$5&lt;0),"",ROUND(($B26-E$5)*'점수 계산기'!$C$21+E$5*'점수 계산기'!$C$23+'점수 계산기'!$C$25,0))</f>
        <v>118</v>
      </c>
      <c r="F26" s="193">
        <f>IF(OR($B26-F$5&gt;76, $B26-F$5=75, $B26-F$5=1, $B26-F$5&lt;0),"",ROUND(($B26-F$5)*'점수 계산기'!$C$21+F$5*'점수 계산기'!$C$23+'점수 계산기'!$C$25,0))</f>
        <v>118</v>
      </c>
      <c r="G26" s="193">
        <f>IF(OR($B26-G$5&gt;76, $B26-G$5=75, $B26-G$5=1, $B26-G$5&lt;0),"",ROUND(($B26-G$5)*'점수 계산기'!$C$21+G$5*'점수 계산기'!$C$23+'점수 계산기'!$C$25,0))</f>
        <v>118</v>
      </c>
      <c r="H26" s="193">
        <f>IF(OR($B26-H$5&gt;76, $B26-H$5=75, $B26-H$5=1, $B26-H$5&lt;0),"",ROUND(($B26-H$5)*'점수 계산기'!$C$21+H$5*'점수 계산기'!$C$23+'점수 계산기'!$C$25,0))</f>
        <v>118</v>
      </c>
      <c r="I26" s="193">
        <f>IF(OR($B26-I$5&gt;76, $B26-I$5=75, $B26-I$5=1, $B26-I$5&lt;0),"",ROUND(($B26-I$5)*'점수 계산기'!$C$21+I$5*'점수 계산기'!$C$23+'점수 계산기'!$C$25,0))</f>
        <v>118</v>
      </c>
      <c r="J26" s="193">
        <f>IF(OR($B26-J$5&gt;76, $B26-J$5=75, $B26-J$5=1, $B26-J$5&lt;0),"",ROUND(($B26-J$5)*'점수 계산기'!$C$21+J$5*'점수 계산기'!$C$23+'점수 계산기'!$C$25,0))</f>
        <v>118</v>
      </c>
      <c r="K26" s="193">
        <f>IF(OR($B26-K$5&gt;76, $B26-K$5=75, $B26-K$5=1, $B26-K$5&lt;0),"",ROUND(($B26-K$5)*'점수 계산기'!$C$21+K$5*'점수 계산기'!$C$23+'점수 계산기'!$C$25,0))</f>
        <v>119</v>
      </c>
      <c r="L26" s="193">
        <f>IF(OR($B26-L$5&gt;76, $B26-L$5=75, $B26-L$5=1, $B26-L$5&lt;0),"",ROUND(($B26-L$5)*'점수 계산기'!$C$21+L$5*'점수 계산기'!$C$23+'점수 계산기'!$C$25,0))</f>
        <v>119</v>
      </c>
      <c r="M26" s="193">
        <f>IF(OR($B26-M$5&gt;76, $B26-M$5=75, $B26-M$5=1, $B26-M$5&lt;0),"",ROUND(($B26-M$5)*'점수 계산기'!$C$21+M$5*'점수 계산기'!$C$23+'점수 계산기'!$C$25,0))</f>
        <v>119</v>
      </c>
      <c r="N26" s="193">
        <f>IF(OR($B26-N$5&gt;76, $B26-N$5=75, $B26-N$5=1, $B26-N$5&lt;0),"",ROUND(($B26-N$5)*'점수 계산기'!$C$21+N$5*'점수 계산기'!$C$23+'점수 계산기'!$C$25,0))</f>
        <v>119</v>
      </c>
      <c r="O26" s="193">
        <f>IF(OR($B26-O$5&gt;76, $B26-O$5=75, $B26-O$5=1, $B26-O$5&lt;0),"",ROUND(($B26-O$5)*'점수 계산기'!$C$21+O$5*'점수 계산기'!$C$23+'점수 계산기'!$C$25,0))</f>
        <v>119</v>
      </c>
      <c r="P26" s="193">
        <f>IF(OR($B26-P$5&gt;76, $B26-P$5=75, $B26-P$5=1, $B26-P$5&lt;0),"",ROUND(($B26-P$5)*'점수 계산기'!$C$21+P$5*'점수 계산기'!$C$23+'점수 계산기'!$C$25,0))</f>
        <v>119</v>
      </c>
      <c r="Q26" s="193">
        <f>IF(OR($B26-Q$5&gt;76, $B26-Q$5=75, $B26-Q$5=1, $B26-Q$5&lt;0),"",ROUND(($B26-Q$5)*'점수 계산기'!$C$21+Q$5*'점수 계산기'!$C$23+'점수 계산기'!$C$25,0))</f>
        <v>119</v>
      </c>
      <c r="R26" s="193">
        <f>IF(OR($B26-R$5&gt;76, $B26-R$5=75, $B26-R$5=1, $B26-R$5&lt;0),"",ROUND(($B26-R$5)*'점수 계산기'!$C$21+R$5*'점수 계산기'!$C$23+'점수 계산기'!$C$25,0))</f>
        <v>119</v>
      </c>
      <c r="S26" s="193">
        <f>IF(OR($B26-S$5&gt;76, $B26-S$5=75, $B26-S$5=1, $B26-S$5&lt;0),"",ROUND(($B26-S$5)*'점수 계산기'!$C$21+S$5*'점수 계산기'!$C$23+'점수 계산기'!$C$25,0))</f>
        <v>120</v>
      </c>
      <c r="T26" s="193">
        <f>IF(OR($B26-T$5&gt;76, $B26-T$5=75, $B26-T$5=1, $B26-T$5&lt;0),"",ROUND(($B26-T$5)*'점수 계산기'!$C$21+T$5*'점수 계산기'!$C$23+'점수 계산기'!$C$25,0))</f>
        <v>120</v>
      </c>
      <c r="U26" s="193" t="str">
        <f>IF(OR($B26-U$5&gt;76, $B26-U$5=75, $B26-U$5=1, $B26-U$5&lt;0),"",ROUND(($B26-U$5)*'점수 계산기'!$C$21+U$5*'점수 계산기'!$C$23+'점수 계산기'!$C$25,0))</f>
        <v/>
      </c>
      <c r="V26" s="193">
        <f>IF(OR($B26-V$5&gt;76, $B26-V$5=75, $B26-V$5=1, $B26-V$5&lt;0),"",ROUND(($B26-V$5)*'점수 계산기'!$C$21+V$5*'점수 계산기'!$C$23+'점수 계산기'!$C$25,0))</f>
        <v>120</v>
      </c>
      <c r="W26" s="193" t="str">
        <f>IF(OR($B26-W$5&gt;76, $B26-W$5=75, $B26-W$5=1, $B26-W$5&lt;0),"",ROUND(($B26-W$5)*'점수 계산기'!$C$21+W$5*'점수 계산기'!$C$23+'점수 계산기'!$C$25,0))</f>
        <v/>
      </c>
      <c r="X26" s="193" t="str">
        <f>IF(OR($B26-X$5&gt;76, $B26-X$5=75, $B26-X$5=1, $B26-X$5&lt;0),"",ROUND(($B26-X$5)*'점수 계산기'!$C$21+X$5*'점수 계산기'!$C$23+'점수 계산기'!$C$25,0))</f>
        <v/>
      </c>
      <c r="Y26" s="194" t="str">
        <f>IF(OR($B26-Y$5&gt;76, $B26-Y$5=75, $B26-Y$5=1, $B26-Y$5&lt;0),"",ROUND(($B26-Y$5)*'점수 계산기'!$C$21+Y$5*'점수 계산기'!$C$23+'점수 계산기'!$C$25,0))</f>
        <v/>
      </c>
      <c r="Z26" s="153"/>
      <c r="AA26" s="195">
        <v>81</v>
      </c>
      <c r="AB26" s="195">
        <f t="shared" si="0"/>
        <v>118</v>
      </c>
      <c r="AC26" s="195" cm="1">
        <f t="array" ref="AC26">INDEX($AD$6:$AD$106, AA26, 1)</f>
        <v>65</v>
      </c>
      <c r="AD26" s="195">
        <f t="shared" si="1"/>
        <v>120</v>
      </c>
      <c r="AE26" s="195">
        <v>80</v>
      </c>
      <c r="AF26" s="195">
        <v>20</v>
      </c>
    </row>
    <row r="27" spans="1:32" s="161" customFormat="1" ht="21" customHeight="1">
      <c r="A27" s="153"/>
      <c r="B27" s="196">
        <v>79</v>
      </c>
      <c r="C27" s="193">
        <f>IF(OR($B27-C$5&gt;76, $B27-C$5=75, $B27-C$5=1, $B27-C$5&lt;0),"",ROUND(($B27-C$5)*'점수 계산기'!$C$21+C$5*'점수 계산기'!$C$23+'점수 계산기'!$C$25,0))</f>
        <v>117</v>
      </c>
      <c r="D27" s="193">
        <f>IF(OR($B27-D$5&gt;76, $B27-D$5=75, $B27-D$5=1, $B27-D$5&lt;0),"",ROUND(($B27-D$5)*'점수 계산기'!$C$21+D$5*'점수 계산기'!$C$23+'점수 계산기'!$C$25,0))</f>
        <v>117</v>
      </c>
      <c r="E27" s="193">
        <f>IF(OR($B27-E$5&gt;76, $B27-E$5=75, $B27-E$5=1, $B27-E$5&lt;0),"",ROUND(($B27-E$5)*'점수 계산기'!$C$21+E$5*'점수 계산기'!$C$23+'점수 계산기'!$C$25,0))</f>
        <v>117</v>
      </c>
      <c r="F27" s="493">
        <f>IF(OR($B27-F$5&gt;76, $B27-F$5=75, $B27-F$5=1, $B27-F$5&lt;0),"",ROUND(($B27-F$5)*'점수 계산기'!$C$21+F$5*'점수 계산기'!$C$23+'점수 계산기'!$C$25,0))</f>
        <v>117</v>
      </c>
      <c r="G27" s="493">
        <f>IF(OR($B27-G$5&gt;76, $B27-G$5=75, $B27-G$5=1, $B27-G$5&lt;0),"",ROUND(($B27-G$5)*'점수 계산기'!$C$21+G$5*'점수 계산기'!$C$23+'점수 계산기'!$C$25,0))</f>
        <v>117</v>
      </c>
      <c r="H27" s="193">
        <f>IF(OR($B27-H$5&gt;76, $B27-H$5=75, $B27-H$5=1, $B27-H$5&lt;0),"",ROUND(($B27-H$5)*'점수 계산기'!$C$21+H$5*'점수 계산기'!$C$23+'점수 계산기'!$C$25,0))</f>
        <v>117</v>
      </c>
      <c r="I27" s="493">
        <f>IF(OR($B27-I$5&gt;76, $B27-I$5=75, $B27-I$5=1, $B27-I$5&lt;0),"",ROUND(($B27-I$5)*'점수 계산기'!$C$21+I$5*'점수 계산기'!$C$23+'점수 계산기'!$C$25,0))</f>
        <v>117</v>
      </c>
      <c r="J27" s="193">
        <f>IF(OR($B27-J$5&gt;76, $B27-J$5=75, $B27-J$5=1, $B27-J$5&lt;0),"",ROUND(($B27-J$5)*'점수 계산기'!$C$21+J$5*'점수 계산기'!$C$23+'점수 계산기'!$C$25,0))</f>
        <v>118</v>
      </c>
      <c r="K27" s="493">
        <f>IF(OR($B27-K$5&gt;76, $B27-K$5=75, $B27-K$5=1, $B27-K$5&lt;0),"",ROUND(($B27-K$5)*'점수 계산기'!$C$21+K$5*'점수 계산기'!$C$23+'점수 계산기'!$C$25,0))</f>
        <v>118</v>
      </c>
      <c r="L27" s="193">
        <f>IF(OR($B27-L$5&gt;76, $B27-L$5=75, $B27-L$5=1, $B27-L$5&lt;0),"",ROUND(($B27-L$5)*'점수 계산기'!$C$21+L$5*'점수 계산기'!$C$23+'점수 계산기'!$C$25,0))</f>
        <v>118</v>
      </c>
      <c r="M27" s="193">
        <f>IF(OR($B27-M$5&gt;76, $B27-M$5=75, $B27-M$5=1, $B27-M$5&lt;0),"",ROUND(($B27-M$5)*'점수 계산기'!$C$21+M$5*'점수 계산기'!$C$23+'점수 계산기'!$C$25,0))</f>
        <v>118</v>
      </c>
      <c r="N27" s="193">
        <f>IF(OR($B27-N$5&gt;76, $B27-N$5=75, $B27-N$5=1, $B27-N$5&lt;0),"",ROUND(($B27-N$5)*'점수 계산기'!$C$21+N$5*'점수 계산기'!$C$23+'점수 계산기'!$C$25,0))</f>
        <v>118</v>
      </c>
      <c r="O27" s="193">
        <f>IF(OR($B27-O$5&gt;76, $B27-O$5=75, $B27-O$5=1, $B27-O$5&lt;0),"",ROUND(($B27-O$5)*'점수 계산기'!$C$21+O$5*'점수 계산기'!$C$23+'점수 계산기'!$C$25,0))</f>
        <v>118</v>
      </c>
      <c r="P27" s="193">
        <f>IF(OR($B27-P$5&gt;76, $B27-P$5=75, $B27-P$5=1, $B27-P$5&lt;0),"",ROUND(($B27-P$5)*'점수 계산기'!$C$21+P$5*'점수 계산기'!$C$23+'점수 계산기'!$C$25,0))</f>
        <v>118</v>
      </c>
      <c r="Q27" s="193">
        <f>IF(OR($B27-Q$5&gt;76, $B27-Q$5=75, $B27-Q$5=1, $B27-Q$5&lt;0),"",ROUND(($B27-Q$5)*'점수 계산기'!$C$21+Q$5*'점수 계산기'!$C$23+'점수 계산기'!$C$25,0))</f>
        <v>118</v>
      </c>
      <c r="R27" s="193">
        <f>IF(OR($B27-R$5&gt;76, $B27-R$5=75, $B27-R$5=1, $B27-R$5&lt;0),"",ROUND(($B27-R$5)*'점수 계산기'!$C$21+R$5*'점수 계산기'!$C$23+'점수 계산기'!$C$25,0))</f>
        <v>118</v>
      </c>
      <c r="S27" s="193">
        <f>IF(OR($B27-S$5&gt;76, $B27-S$5=75, $B27-S$5=1, $B27-S$5&lt;0),"",ROUND(($B27-S$5)*'점수 계산기'!$C$21+S$5*'점수 계산기'!$C$23+'점수 계산기'!$C$25,0))</f>
        <v>119</v>
      </c>
      <c r="T27" s="193">
        <f>IF(OR($B27-T$5&gt;76, $B27-T$5=75, $B27-T$5=1, $B27-T$5&lt;0),"",ROUND(($B27-T$5)*'점수 계산기'!$C$21+T$5*'점수 계산기'!$C$23+'점수 계산기'!$C$25,0))</f>
        <v>119</v>
      </c>
      <c r="U27" s="193">
        <f>IF(OR($B27-U$5&gt;76, $B27-U$5=75, $B27-U$5=1, $B27-U$5&lt;0),"",ROUND(($B27-U$5)*'점수 계산기'!$C$21+U$5*'점수 계산기'!$C$23+'점수 계산기'!$C$25,0))</f>
        <v>119</v>
      </c>
      <c r="V27" s="193" t="str">
        <f>IF(OR($B27-V$5&gt;76, $B27-V$5=75, $B27-V$5=1, $B27-V$5&lt;0),"",ROUND(($B27-V$5)*'점수 계산기'!$C$21+V$5*'점수 계산기'!$C$23+'점수 계산기'!$C$25,0))</f>
        <v/>
      </c>
      <c r="W27" s="193">
        <f>IF(OR($B27-W$5&gt;76, $B27-W$5=75, $B27-W$5=1, $B27-W$5&lt;0),"",ROUND(($B27-W$5)*'점수 계산기'!$C$21+W$5*'점수 계산기'!$C$23+'점수 계산기'!$C$25,0))</f>
        <v>119</v>
      </c>
      <c r="X27" s="193" t="str">
        <f>IF(OR($B27-X$5&gt;76, $B27-X$5=75, $B27-X$5=1, $B27-X$5&lt;0),"",ROUND(($B27-X$5)*'점수 계산기'!$C$21+X$5*'점수 계산기'!$C$23+'점수 계산기'!$C$25,0))</f>
        <v/>
      </c>
      <c r="Y27" s="194" t="str">
        <f>IF(OR($B27-Y$5&gt;76, $B27-Y$5=75, $B27-Y$5=1, $B27-Y$5&lt;0),"",ROUND(($B27-Y$5)*'점수 계산기'!$C$21+Y$5*'점수 계산기'!$C$23+'점수 계산기'!$C$25,0))</f>
        <v/>
      </c>
      <c r="Z27" s="153"/>
      <c r="AA27" s="195">
        <v>80</v>
      </c>
      <c r="AB27" s="195">
        <f t="shared" si="0"/>
        <v>117</v>
      </c>
      <c r="AC27" s="195" cm="1">
        <f t="array" ref="AC27">INDEX($AD$6:$AD$106, AA27, 1)</f>
        <v>66</v>
      </c>
      <c r="AD27" s="195">
        <f t="shared" si="1"/>
        <v>119</v>
      </c>
      <c r="AE27" s="195">
        <v>79</v>
      </c>
      <c r="AF27" s="195">
        <v>21</v>
      </c>
    </row>
    <row r="28" spans="1:32" s="161" customFormat="1" ht="21" customHeight="1">
      <c r="A28" s="153"/>
      <c r="B28" s="196">
        <v>78</v>
      </c>
      <c r="C28" s="193">
        <f>IF(OR($B28-C$5&gt;76, $B28-C$5=75, $B28-C$5=1, $B28-C$5&lt;0),"",ROUND(($B28-C$5)*'점수 계산기'!$C$21+C$5*'점수 계산기'!$C$23+'점수 계산기'!$C$25,0))</f>
        <v>116</v>
      </c>
      <c r="D28" s="193">
        <f>IF(OR($B28-D$5&gt;76, $B28-D$5=75, $B28-D$5=1, $B28-D$5&lt;0),"",ROUND(($B28-D$5)*'점수 계산기'!$C$21+D$5*'점수 계산기'!$C$23+'점수 계산기'!$C$25,0))</f>
        <v>116</v>
      </c>
      <c r="E28" s="193">
        <f>IF(OR($B28-E$5&gt;76, $B28-E$5=75, $B28-E$5=1, $B28-E$5&lt;0),"",ROUND(($B28-E$5)*'점수 계산기'!$C$21+E$5*'점수 계산기'!$C$23+'점수 계산기'!$C$25,0))</f>
        <v>116</v>
      </c>
      <c r="F28" s="193">
        <f>IF(OR($B28-F$5&gt;76, $B28-F$5=75, $B28-F$5=1, $B28-F$5&lt;0),"",ROUND(($B28-F$5)*'점수 계산기'!$C$21+F$5*'점수 계산기'!$C$23+'점수 계산기'!$C$25,0))</f>
        <v>116</v>
      </c>
      <c r="G28" s="193">
        <f>IF(OR($B28-G$5&gt;76, $B28-G$5=75, $B28-G$5=1, $B28-G$5&lt;0),"",ROUND(($B28-G$5)*'점수 계산기'!$C$21+G$5*'점수 계산기'!$C$23+'점수 계산기'!$C$25,0))</f>
        <v>116</v>
      </c>
      <c r="H28" s="193">
        <f>IF(OR($B28-H$5&gt;76, $B28-H$5=75, $B28-H$5=1, $B28-H$5&lt;0),"",ROUND(($B28-H$5)*'점수 계산기'!$C$21+H$5*'점수 계산기'!$C$23+'점수 계산기'!$C$25,0))</f>
        <v>116</v>
      </c>
      <c r="I28" s="193">
        <f>IF(OR($B28-I$5&gt;76, $B28-I$5=75, $B28-I$5=1, $B28-I$5&lt;0),"",ROUND(($B28-I$5)*'점수 계산기'!$C$21+I$5*'점수 계산기'!$C$23+'점수 계산기'!$C$25,0))</f>
        <v>117</v>
      </c>
      <c r="J28" s="193">
        <f>IF(OR($B28-J$5&gt;76, $B28-J$5=75, $B28-J$5=1, $B28-J$5&lt;0),"",ROUND(($B28-J$5)*'점수 계산기'!$C$21+J$5*'점수 계산기'!$C$23+'점수 계산기'!$C$25,0))</f>
        <v>117</v>
      </c>
      <c r="K28" s="193">
        <f>IF(OR($B28-K$5&gt;76, $B28-K$5=75, $B28-K$5=1, $B28-K$5&lt;0),"",ROUND(($B28-K$5)*'점수 계산기'!$C$21+K$5*'점수 계산기'!$C$23+'점수 계산기'!$C$25,0))</f>
        <v>117</v>
      </c>
      <c r="L28" s="193">
        <f>IF(OR($B28-L$5&gt;76, $B28-L$5=75, $B28-L$5=1, $B28-L$5&lt;0),"",ROUND(($B28-L$5)*'점수 계산기'!$C$21+L$5*'점수 계산기'!$C$23+'점수 계산기'!$C$25,0))</f>
        <v>117</v>
      </c>
      <c r="M28" s="193">
        <f>IF(OR($B28-M$5&gt;76, $B28-M$5=75, $B28-M$5=1, $B28-M$5&lt;0),"",ROUND(($B28-M$5)*'점수 계산기'!$C$21+M$5*'점수 계산기'!$C$23+'점수 계산기'!$C$25,0))</f>
        <v>117</v>
      </c>
      <c r="N28" s="193">
        <f>IF(OR($B28-N$5&gt;76, $B28-N$5=75, $B28-N$5=1, $B28-N$5&lt;0),"",ROUND(($B28-N$5)*'점수 계산기'!$C$21+N$5*'점수 계산기'!$C$23+'점수 계산기'!$C$25,0))</f>
        <v>117</v>
      </c>
      <c r="O28" s="193">
        <f>IF(OR($B28-O$5&gt;76, $B28-O$5=75, $B28-O$5=1, $B28-O$5&lt;0),"",ROUND(($B28-O$5)*'점수 계산기'!$C$21+O$5*'점수 계산기'!$C$23+'점수 계산기'!$C$25,0))</f>
        <v>117</v>
      </c>
      <c r="P28" s="193">
        <f>IF(OR($B28-P$5&gt;76, $B28-P$5=75, $B28-P$5=1, $B28-P$5&lt;0),"",ROUND(($B28-P$5)*'점수 계산기'!$C$21+P$5*'점수 계산기'!$C$23+'점수 계산기'!$C$25,0))</f>
        <v>117</v>
      </c>
      <c r="Q28" s="193">
        <f>IF(OR($B28-Q$5&gt;76, $B28-Q$5=75, $B28-Q$5=1, $B28-Q$5&lt;0),"",ROUND(($B28-Q$5)*'점수 계산기'!$C$21+Q$5*'점수 계산기'!$C$23+'점수 계산기'!$C$25,0))</f>
        <v>117</v>
      </c>
      <c r="R28" s="193">
        <f>IF(OR($B28-R$5&gt;76, $B28-R$5=75, $B28-R$5=1, $B28-R$5&lt;0),"",ROUND(($B28-R$5)*'점수 계산기'!$C$21+R$5*'점수 계산기'!$C$23+'점수 계산기'!$C$25,0))</f>
        <v>118</v>
      </c>
      <c r="S28" s="193">
        <f>IF(OR($B28-S$5&gt;76, $B28-S$5=75, $B28-S$5=1, $B28-S$5&lt;0),"",ROUND(($B28-S$5)*'점수 계산기'!$C$21+S$5*'점수 계산기'!$C$23+'점수 계산기'!$C$25,0))</f>
        <v>118</v>
      </c>
      <c r="T28" s="193">
        <f>IF(OR($B28-T$5&gt;76, $B28-T$5=75, $B28-T$5=1, $B28-T$5&lt;0),"",ROUND(($B28-T$5)*'점수 계산기'!$C$21+T$5*'점수 계산기'!$C$23+'점수 계산기'!$C$25,0))</f>
        <v>118</v>
      </c>
      <c r="U28" s="193">
        <f>IF(OR($B28-U$5&gt;76, $B28-U$5=75, $B28-U$5=1, $B28-U$5&lt;0),"",ROUND(($B28-U$5)*'점수 계산기'!$C$21+U$5*'점수 계산기'!$C$23+'점수 계산기'!$C$25,0))</f>
        <v>118</v>
      </c>
      <c r="V28" s="193">
        <f>IF(OR($B28-V$5&gt;76, $B28-V$5=75, $B28-V$5=1, $B28-V$5&lt;0),"",ROUND(($B28-V$5)*'점수 계산기'!$C$21+V$5*'점수 계산기'!$C$23+'점수 계산기'!$C$25,0))</f>
        <v>118</v>
      </c>
      <c r="W28" s="193" t="str">
        <f>IF(OR($B28-W$5&gt;76, $B28-W$5=75, $B28-W$5=1, $B28-W$5&lt;0),"",ROUND(($B28-W$5)*'점수 계산기'!$C$21+W$5*'점수 계산기'!$C$23+'점수 계산기'!$C$25,0))</f>
        <v/>
      </c>
      <c r="X28" s="193">
        <f>IF(OR($B28-X$5&gt;76, $B28-X$5=75, $B28-X$5=1, $B28-X$5&lt;0),"",ROUND(($B28-X$5)*'점수 계산기'!$C$21+X$5*'점수 계산기'!$C$23+'점수 계산기'!$C$25,0))</f>
        <v>118</v>
      </c>
      <c r="Y28" s="194" t="str">
        <f>IF(OR($B28-Y$5&gt;76, $B28-Y$5=75, $B28-Y$5=1, $B28-Y$5&lt;0),"",ROUND(($B28-Y$5)*'점수 계산기'!$C$21+Y$5*'점수 계산기'!$C$23+'점수 계산기'!$C$25,0))</f>
        <v/>
      </c>
      <c r="Z28" s="153"/>
      <c r="AA28" s="195">
        <v>79</v>
      </c>
      <c r="AB28" s="195">
        <f t="shared" si="0"/>
        <v>116</v>
      </c>
      <c r="AC28" s="195" cm="1">
        <f t="array" ref="AC28">INDEX($AD$6:$AD$106, AA28, 1)</f>
        <v>67</v>
      </c>
      <c r="AD28" s="195">
        <f t="shared" si="1"/>
        <v>118</v>
      </c>
      <c r="AE28" s="195">
        <v>78</v>
      </c>
      <c r="AF28" s="195">
        <v>22</v>
      </c>
    </row>
    <row r="29" spans="1:32" s="161" customFormat="1" ht="21" customHeight="1">
      <c r="A29" s="153"/>
      <c r="B29" s="196">
        <v>77</v>
      </c>
      <c r="C29" s="193">
        <f>IF(OR($B29-C$5&gt;76, $B29-C$5=75, $B29-C$5=1, $B29-C$5&lt;0),"",ROUND(($B29-C$5)*'점수 계산기'!$C$21+C$5*'점수 계산기'!$C$23+'점수 계산기'!$C$25,0))</f>
        <v>115</v>
      </c>
      <c r="D29" s="193">
        <f>IF(OR($B29-D$5&gt;76, $B29-D$5=75, $B29-D$5=1, $B29-D$5&lt;0),"",ROUND(($B29-D$5)*'점수 계산기'!$C$21+D$5*'점수 계산기'!$C$23+'점수 계산기'!$C$25,0))</f>
        <v>115</v>
      </c>
      <c r="E29" s="193">
        <f>IF(OR($B29-E$5&gt;76, $B29-E$5=75, $B29-E$5=1, $B29-E$5&lt;0),"",ROUND(($B29-E$5)*'점수 계산기'!$C$21+E$5*'점수 계산기'!$C$23+'점수 계산기'!$C$25,0))</f>
        <v>115</v>
      </c>
      <c r="F29" s="193">
        <f>IF(OR($B29-F$5&gt;76, $B29-F$5=75, $B29-F$5=1, $B29-F$5&lt;0),"",ROUND(($B29-F$5)*'점수 계산기'!$C$21+F$5*'점수 계산기'!$C$23+'점수 계산기'!$C$25,0))</f>
        <v>115</v>
      </c>
      <c r="G29" s="193">
        <f>IF(OR($B29-G$5&gt;76, $B29-G$5=75, $B29-G$5=1, $B29-G$5&lt;0),"",ROUND(($B29-G$5)*'점수 계산기'!$C$21+G$5*'점수 계산기'!$C$23+'점수 계산기'!$C$25,0))</f>
        <v>115</v>
      </c>
      <c r="H29" s="193">
        <f>IF(OR($B29-H$5&gt;76, $B29-H$5=75, $B29-H$5=1, $B29-H$5&lt;0),"",ROUND(($B29-H$5)*'점수 계산기'!$C$21+H$5*'점수 계산기'!$C$23+'점수 계산기'!$C$25,0))</f>
        <v>115</v>
      </c>
      <c r="I29" s="193">
        <f>IF(OR($B29-I$5&gt;76, $B29-I$5=75, $B29-I$5=1, $B29-I$5&lt;0),"",ROUND(($B29-I$5)*'점수 계산기'!$C$21+I$5*'점수 계산기'!$C$23+'점수 계산기'!$C$25,0))</f>
        <v>116</v>
      </c>
      <c r="J29" s="193">
        <f>IF(OR($B29-J$5&gt;76, $B29-J$5=75, $B29-J$5=1, $B29-J$5&lt;0),"",ROUND(($B29-J$5)*'점수 계산기'!$C$21+J$5*'점수 계산기'!$C$23+'점수 계산기'!$C$25,0))</f>
        <v>116</v>
      </c>
      <c r="K29" s="193">
        <f>IF(OR($B29-K$5&gt;76, $B29-K$5=75, $B29-K$5=1, $B29-K$5&lt;0),"",ROUND(($B29-K$5)*'점수 계산기'!$C$21+K$5*'점수 계산기'!$C$23+'점수 계산기'!$C$25,0))</f>
        <v>116</v>
      </c>
      <c r="L29" s="193">
        <f>IF(OR($B29-L$5&gt;76, $B29-L$5=75, $B29-L$5=1, $B29-L$5&lt;0),"",ROUND(($B29-L$5)*'점수 계산기'!$C$21+L$5*'점수 계산기'!$C$23+'점수 계산기'!$C$25,0))</f>
        <v>116</v>
      </c>
      <c r="M29" s="193">
        <f>IF(OR($B29-M$5&gt;76, $B29-M$5=75, $B29-M$5=1, $B29-M$5&lt;0),"",ROUND(($B29-M$5)*'점수 계산기'!$C$21+M$5*'점수 계산기'!$C$23+'점수 계산기'!$C$25,0))</f>
        <v>116</v>
      </c>
      <c r="N29" s="193">
        <f>IF(OR($B29-N$5&gt;76, $B29-N$5=75, $B29-N$5=1, $B29-N$5&lt;0),"",ROUND(($B29-N$5)*'점수 계산기'!$C$21+N$5*'점수 계산기'!$C$23+'점수 계산기'!$C$25,0))</f>
        <v>116</v>
      </c>
      <c r="O29" s="193">
        <f>IF(OR($B29-O$5&gt;76, $B29-O$5=75, $B29-O$5=1, $B29-O$5&lt;0),"",ROUND(($B29-O$5)*'점수 계산기'!$C$21+O$5*'점수 계산기'!$C$23+'점수 계산기'!$C$25,0))</f>
        <v>116</v>
      </c>
      <c r="P29" s="193">
        <f>IF(OR($B29-P$5&gt;76, $B29-P$5=75, $B29-P$5=1, $B29-P$5&lt;0),"",ROUND(($B29-P$5)*'점수 계산기'!$C$21+P$5*'점수 계산기'!$C$23+'점수 계산기'!$C$25,0))</f>
        <v>116</v>
      </c>
      <c r="Q29" s="193">
        <f>IF(OR($B29-Q$5&gt;76, $B29-Q$5=75, $B29-Q$5=1, $B29-Q$5&lt;0),"",ROUND(($B29-Q$5)*'점수 계산기'!$C$21+Q$5*'점수 계산기'!$C$23+'점수 계산기'!$C$25,0))</f>
        <v>117</v>
      </c>
      <c r="R29" s="193">
        <f>IF(OR($B29-R$5&gt;76, $B29-R$5=75, $B29-R$5=1, $B29-R$5&lt;0),"",ROUND(($B29-R$5)*'점수 계산기'!$C$21+R$5*'점수 계산기'!$C$23+'점수 계산기'!$C$25,0))</f>
        <v>117</v>
      </c>
      <c r="S29" s="193">
        <f>IF(OR($B29-S$5&gt;76, $B29-S$5=75, $B29-S$5=1, $B29-S$5&lt;0),"",ROUND(($B29-S$5)*'점수 계산기'!$C$21+S$5*'점수 계산기'!$C$23+'점수 계산기'!$C$25,0))</f>
        <v>117</v>
      </c>
      <c r="T29" s="193">
        <f>IF(OR($B29-T$5&gt;76, $B29-T$5=75, $B29-T$5=1, $B29-T$5&lt;0),"",ROUND(($B29-T$5)*'점수 계산기'!$C$21+T$5*'점수 계산기'!$C$23+'점수 계산기'!$C$25,0))</f>
        <v>117</v>
      </c>
      <c r="U29" s="193">
        <f>IF(OR($B29-U$5&gt;76, $B29-U$5=75, $B29-U$5=1, $B29-U$5&lt;0),"",ROUND(($B29-U$5)*'점수 계산기'!$C$21+U$5*'점수 계산기'!$C$23+'점수 계산기'!$C$25,0))</f>
        <v>117</v>
      </c>
      <c r="V29" s="193">
        <f>IF(OR($B29-V$5&gt;76, $B29-V$5=75, $B29-V$5=1, $B29-V$5&lt;0),"",ROUND(($B29-V$5)*'점수 계산기'!$C$21+V$5*'점수 계산기'!$C$23+'점수 계산기'!$C$25,0))</f>
        <v>117</v>
      </c>
      <c r="W29" s="193">
        <f>IF(OR($B29-W$5&gt;76, $B29-W$5=75, $B29-W$5=1, $B29-W$5&lt;0),"",ROUND(($B29-W$5)*'점수 계산기'!$C$21+W$5*'점수 계산기'!$C$23+'점수 계산기'!$C$25,0))</f>
        <v>117</v>
      </c>
      <c r="X29" s="193" t="str">
        <f>IF(OR($B29-X$5&gt;76, $B29-X$5=75, $B29-X$5=1, $B29-X$5&lt;0),"",ROUND(($B29-X$5)*'점수 계산기'!$C$21+X$5*'점수 계산기'!$C$23+'점수 계산기'!$C$25,0))</f>
        <v/>
      </c>
      <c r="Y29" s="194" t="str">
        <f>IF(OR($B29-Y$5&gt;76, $B29-Y$5=75, $B29-Y$5=1, $B29-Y$5&lt;0),"",ROUND(($B29-Y$5)*'점수 계산기'!$C$21+Y$5*'점수 계산기'!$C$23+'점수 계산기'!$C$25,0))</f>
        <v/>
      </c>
      <c r="Z29" s="153"/>
      <c r="AA29" s="195">
        <v>78</v>
      </c>
      <c r="AB29" s="195">
        <f t="shared" si="0"/>
        <v>115</v>
      </c>
      <c r="AC29" s="195" cm="1">
        <f t="array" ref="AC29">INDEX($AD$6:$AD$106, AA29, 1)</f>
        <v>68</v>
      </c>
      <c r="AD29" s="195">
        <f t="shared" si="1"/>
        <v>117</v>
      </c>
      <c r="AE29" s="195">
        <v>77</v>
      </c>
      <c r="AF29" s="195">
        <v>23</v>
      </c>
    </row>
    <row r="30" spans="1:32" s="161" customFormat="1" ht="21" customHeight="1">
      <c r="A30" s="153"/>
      <c r="B30" s="197">
        <v>76</v>
      </c>
      <c r="C30" s="198">
        <f>IF(OR($B30-C$5&gt;76, $B30-C$5=75, $B30-C$5=1, $B30-C$5&lt;0),"",ROUND(($B30-C$5)*'점수 계산기'!$C$21+C$5*'점수 계산기'!$C$23+'점수 계산기'!$C$25,0))</f>
        <v>114</v>
      </c>
      <c r="D30" s="198">
        <f>IF(OR($B30-D$5&gt;76, $B30-D$5=75, $B30-D$5=1, $B30-D$5&lt;0),"",ROUND(($B30-D$5)*'점수 계산기'!$C$21+D$5*'점수 계산기'!$C$23+'점수 계산기'!$C$25,0))</f>
        <v>114</v>
      </c>
      <c r="E30" s="198">
        <f>IF(OR($B30-E$5&gt;76, $B30-E$5=75, $B30-E$5=1, $B30-E$5&lt;0),"",ROUND(($B30-E$5)*'점수 계산기'!$C$21+E$5*'점수 계산기'!$C$23+'점수 계산기'!$C$25,0))</f>
        <v>114</v>
      </c>
      <c r="F30" s="198">
        <f>IF(OR($B30-F$5&gt;76, $B30-F$5=75, $B30-F$5=1, $B30-F$5&lt;0),"",ROUND(($B30-F$5)*'점수 계산기'!$C$21+F$5*'점수 계산기'!$C$23+'점수 계산기'!$C$25,0))</f>
        <v>114</v>
      </c>
      <c r="G30" s="198">
        <f>IF(OR($B30-G$5&gt;76, $B30-G$5=75, $B30-G$5=1, $B30-G$5&lt;0),"",ROUND(($B30-G$5)*'점수 계산기'!$C$21+G$5*'점수 계산기'!$C$23+'점수 계산기'!$C$25,0))</f>
        <v>114</v>
      </c>
      <c r="H30" s="198">
        <f>IF(OR($B30-H$5&gt;76, $B30-H$5=75, $B30-H$5=1, $B30-H$5&lt;0),"",ROUND(($B30-H$5)*'점수 계산기'!$C$21+H$5*'점수 계산기'!$C$23+'점수 계산기'!$C$25,0))</f>
        <v>115</v>
      </c>
      <c r="I30" s="198">
        <f>IF(OR($B30-I$5&gt;76, $B30-I$5=75, $B30-I$5=1, $B30-I$5&lt;0),"",ROUND(($B30-I$5)*'점수 계산기'!$C$21+I$5*'점수 계산기'!$C$23+'점수 계산기'!$C$25,0))</f>
        <v>115</v>
      </c>
      <c r="J30" s="198">
        <f>IF(OR($B30-J$5&gt;76, $B30-J$5=75, $B30-J$5=1, $B30-J$5&lt;0),"",ROUND(($B30-J$5)*'점수 계산기'!$C$21+J$5*'점수 계산기'!$C$23+'점수 계산기'!$C$25,0))</f>
        <v>115</v>
      </c>
      <c r="K30" s="198">
        <f>IF(OR($B30-K$5&gt;76, $B30-K$5=75, $B30-K$5=1, $B30-K$5&lt;0),"",ROUND(($B30-K$5)*'점수 계산기'!$C$21+K$5*'점수 계산기'!$C$23+'점수 계산기'!$C$25,0))</f>
        <v>115</v>
      </c>
      <c r="L30" s="198">
        <f>IF(OR($B30-L$5&gt;76, $B30-L$5=75, $B30-L$5=1, $B30-L$5&lt;0),"",ROUND(($B30-L$5)*'점수 계산기'!$C$21+L$5*'점수 계산기'!$C$23+'점수 계산기'!$C$25,0))</f>
        <v>115</v>
      </c>
      <c r="M30" s="198">
        <f>IF(OR($B30-M$5&gt;76, $B30-M$5=75, $B30-M$5=1, $B30-M$5&lt;0),"",ROUND(($B30-M$5)*'점수 계산기'!$C$21+M$5*'점수 계산기'!$C$23+'점수 계산기'!$C$25,0))</f>
        <v>115</v>
      </c>
      <c r="N30" s="198">
        <f>IF(OR($B30-N$5&gt;76, $B30-N$5=75, $B30-N$5=1, $B30-N$5&lt;0),"",ROUND(($B30-N$5)*'점수 계산기'!$C$21+N$5*'점수 계산기'!$C$23+'점수 계산기'!$C$25,0))</f>
        <v>115</v>
      </c>
      <c r="O30" s="198">
        <f>IF(OR($B30-O$5&gt;76, $B30-O$5=75, $B30-O$5=1, $B30-O$5&lt;0),"",ROUND(($B30-O$5)*'점수 계산기'!$C$21+O$5*'점수 계산기'!$C$23+'점수 계산기'!$C$25,0))</f>
        <v>115</v>
      </c>
      <c r="P30" s="198">
        <f>IF(OR($B30-P$5&gt;76, $B30-P$5=75, $B30-P$5=1, $B30-P$5&lt;0),"",ROUND(($B30-P$5)*'점수 계산기'!$C$21+P$5*'점수 계산기'!$C$23+'점수 계산기'!$C$25,0))</f>
        <v>116</v>
      </c>
      <c r="Q30" s="198">
        <f>IF(OR($B30-Q$5&gt;76, $B30-Q$5=75, $B30-Q$5=1, $B30-Q$5&lt;0),"",ROUND(($B30-Q$5)*'점수 계산기'!$C$21+Q$5*'점수 계산기'!$C$23+'점수 계산기'!$C$25,0))</f>
        <v>116</v>
      </c>
      <c r="R30" s="198">
        <f>IF(OR($B30-R$5&gt;76, $B30-R$5=75, $B30-R$5=1, $B30-R$5&lt;0),"",ROUND(($B30-R$5)*'점수 계산기'!$C$21+R$5*'점수 계산기'!$C$23+'점수 계산기'!$C$25,0))</f>
        <v>116</v>
      </c>
      <c r="S30" s="198">
        <f>IF(OR($B30-S$5&gt;76, $B30-S$5=75, $B30-S$5=1, $B30-S$5&lt;0),"",ROUND(($B30-S$5)*'점수 계산기'!$C$21+S$5*'점수 계산기'!$C$23+'점수 계산기'!$C$25,0))</f>
        <v>116</v>
      </c>
      <c r="T30" s="198">
        <f>IF(OR($B30-T$5&gt;76, $B30-T$5=75, $B30-T$5=1, $B30-T$5&lt;0),"",ROUND(($B30-T$5)*'점수 계산기'!$C$21+T$5*'점수 계산기'!$C$23+'점수 계산기'!$C$25,0))</f>
        <v>116</v>
      </c>
      <c r="U30" s="198">
        <f>IF(OR($B30-U$5&gt;76, $B30-U$5=75, $B30-U$5=1, $B30-U$5&lt;0),"",ROUND(($B30-U$5)*'점수 계산기'!$C$21+U$5*'점수 계산기'!$C$23+'점수 계산기'!$C$25,0))</f>
        <v>116</v>
      </c>
      <c r="V30" s="198">
        <f>IF(OR($B30-V$5&gt;76, $B30-V$5=75, $B30-V$5=1, $B30-V$5&lt;0),"",ROUND(($B30-V$5)*'점수 계산기'!$C$21+V$5*'점수 계산기'!$C$23+'점수 계산기'!$C$25,0))</f>
        <v>116</v>
      </c>
      <c r="W30" s="198">
        <f>IF(OR($B30-W$5&gt;76, $B30-W$5=75, $B30-W$5=1, $B30-W$5&lt;0),"",ROUND(($B30-W$5)*'점수 계산기'!$C$21+W$5*'점수 계산기'!$C$23+'점수 계산기'!$C$25,0))</f>
        <v>116</v>
      </c>
      <c r="X30" s="198">
        <f>IF(OR($B30-X$5&gt;76, $B30-X$5=75, $B30-X$5=1, $B30-X$5&lt;0),"",ROUND(($B30-X$5)*'점수 계산기'!$C$21+X$5*'점수 계산기'!$C$23+'점수 계산기'!$C$25,0))</f>
        <v>116</v>
      </c>
      <c r="Y30" s="199">
        <f>IF(OR($B30-Y$5&gt;76, $B30-Y$5=75, $B30-Y$5=1, $B30-Y$5&lt;0),"",ROUND(($B30-Y$5)*'점수 계산기'!$C$21+Y$5*'점수 계산기'!$C$23+'점수 계산기'!$C$25,0))</f>
        <v>117</v>
      </c>
      <c r="Z30" s="153"/>
      <c r="AA30" s="195">
        <v>77</v>
      </c>
      <c r="AB30" s="195">
        <f t="shared" si="0"/>
        <v>114</v>
      </c>
      <c r="AC30" s="195" cm="1">
        <f t="array" ref="AC30">INDEX($AD$6:$AD$106, AA30, 1)</f>
        <v>69</v>
      </c>
      <c r="AD30" s="195">
        <f t="shared" si="1"/>
        <v>117</v>
      </c>
      <c r="AE30" s="195">
        <v>76</v>
      </c>
      <c r="AF30" s="195">
        <v>24</v>
      </c>
    </row>
    <row r="31" spans="1:32" s="161" customFormat="1" ht="21" customHeight="1">
      <c r="A31" s="153"/>
      <c r="B31" s="197">
        <v>75</v>
      </c>
      <c r="C31" s="198">
        <f>IF(OR($B31-C$5&gt;76, $B31-C$5=75, $B31-C$5=1, $B31-C$5&lt;0),"",ROUND(($B31-C$5)*'점수 계산기'!$C$21+C$5*'점수 계산기'!$C$23+'점수 계산기'!$C$25,0))</f>
        <v>113</v>
      </c>
      <c r="D31" s="198">
        <f>IF(OR($B31-D$5&gt;76, $B31-D$5=75, $B31-D$5=1, $B31-D$5&lt;0),"",ROUND(($B31-D$5)*'점수 계산기'!$C$21+D$5*'점수 계산기'!$C$23+'점수 계산기'!$C$25,0))</f>
        <v>113</v>
      </c>
      <c r="E31" s="198">
        <f>IF(OR($B31-E$5&gt;76, $B31-E$5=75, $B31-E$5=1, $B31-E$5&lt;0),"",ROUND(($B31-E$5)*'점수 계산기'!$C$21+E$5*'점수 계산기'!$C$23+'점수 계산기'!$C$25,0))</f>
        <v>113</v>
      </c>
      <c r="F31" s="198">
        <f>IF(OR($B31-F$5&gt;76, $B31-F$5=75, $B31-F$5=1, $B31-F$5&lt;0),"",ROUND(($B31-F$5)*'점수 계산기'!$C$21+F$5*'점수 계산기'!$C$23+'점수 계산기'!$C$25,0))</f>
        <v>113</v>
      </c>
      <c r="G31" s="198">
        <f>IF(OR($B31-G$5&gt;76, $B31-G$5=75, $B31-G$5=1, $B31-G$5&lt;0),"",ROUND(($B31-G$5)*'점수 계산기'!$C$21+G$5*'점수 계산기'!$C$23+'점수 계산기'!$C$25,0))</f>
        <v>114</v>
      </c>
      <c r="H31" s="198">
        <f>IF(OR($B31-H$5&gt;76, $B31-H$5=75, $B31-H$5=1, $B31-H$5&lt;0),"",ROUND(($B31-H$5)*'점수 계산기'!$C$21+H$5*'점수 계산기'!$C$23+'점수 계산기'!$C$25,0))</f>
        <v>114</v>
      </c>
      <c r="I31" s="198">
        <f>IF(OR($B31-I$5&gt;76, $B31-I$5=75, $B31-I$5=1, $B31-I$5&lt;0),"",ROUND(($B31-I$5)*'점수 계산기'!$C$21+I$5*'점수 계산기'!$C$23+'점수 계산기'!$C$25,0))</f>
        <v>114</v>
      </c>
      <c r="J31" s="198">
        <f>IF(OR($B31-J$5&gt;76, $B31-J$5=75, $B31-J$5=1, $B31-J$5&lt;0),"",ROUND(($B31-J$5)*'점수 계산기'!$C$21+J$5*'점수 계산기'!$C$23+'점수 계산기'!$C$25,0))</f>
        <v>114</v>
      </c>
      <c r="K31" s="198">
        <f>IF(OR($B31-K$5&gt;76, $B31-K$5=75, $B31-K$5=1, $B31-K$5&lt;0),"",ROUND(($B31-K$5)*'점수 계산기'!$C$21+K$5*'점수 계산기'!$C$23+'점수 계산기'!$C$25,0))</f>
        <v>114</v>
      </c>
      <c r="L31" s="198">
        <f>IF(OR($B31-L$5&gt;76, $B31-L$5=75, $B31-L$5=1, $B31-L$5&lt;0),"",ROUND(($B31-L$5)*'점수 계산기'!$C$21+L$5*'점수 계산기'!$C$23+'점수 계산기'!$C$25,0))</f>
        <v>114</v>
      </c>
      <c r="M31" s="198">
        <f>IF(OR($B31-M$5&gt;76, $B31-M$5=75, $B31-M$5=1, $B31-M$5&lt;0),"",ROUND(($B31-M$5)*'점수 계산기'!$C$21+M$5*'점수 계산기'!$C$23+'점수 계산기'!$C$25,0))</f>
        <v>114</v>
      </c>
      <c r="N31" s="198">
        <f>IF(OR($B31-N$5&gt;76, $B31-N$5=75, $B31-N$5=1, $B31-N$5&lt;0),"",ROUND(($B31-N$5)*'점수 계산기'!$C$21+N$5*'점수 계산기'!$C$23+'점수 계산기'!$C$25,0))</f>
        <v>114</v>
      </c>
      <c r="O31" s="198">
        <f>IF(OR($B31-O$5&gt;76, $B31-O$5=75, $B31-O$5=1, $B31-O$5&lt;0),"",ROUND(($B31-O$5)*'점수 계산기'!$C$21+O$5*'점수 계산기'!$C$23+'점수 계산기'!$C$25,0))</f>
        <v>114</v>
      </c>
      <c r="P31" s="198">
        <f>IF(OR($B31-P$5&gt;76, $B31-P$5=75, $B31-P$5=1, $B31-P$5&lt;0),"",ROUND(($B31-P$5)*'점수 계산기'!$C$21+P$5*'점수 계산기'!$C$23+'점수 계산기'!$C$25,0))</f>
        <v>115</v>
      </c>
      <c r="Q31" s="198">
        <f>IF(OR($B31-Q$5&gt;76, $B31-Q$5=75, $B31-Q$5=1, $B31-Q$5&lt;0),"",ROUND(($B31-Q$5)*'점수 계산기'!$C$21+Q$5*'점수 계산기'!$C$23+'점수 계산기'!$C$25,0))</f>
        <v>115</v>
      </c>
      <c r="R31" s="198">
        <f>IF(OR($B31-R$5&gt;76, $B31-R$5=75, $B31-R$5=1, $B31-R$5&lt;0),"",ROUND(($B31-R$5)*'점수 계산기'!$C$21+R$5*'점수 계산기'!$C$23+'점수 계산기'!$C$25,0))</f>
        <v>115</v>
      </c>
      <c r="S31" s="198">
        <f>IF(OR($B31-S$5&gt;76, $B31-S$5=75, $B31-S$5=1, $B31-S$5&lt;0),"",ROUND(($B31-S$5)*'점수 계산기'!$C$21+S$5*'점수 계산기'!$C$23+'점수 계산기'!$C$25,0))</f>
        <v>115</v>
      </c>
      <c r="T31" s="198">
        <f>IF(OR($B31-T$5&gt;76, $B31-T$5=75, $B31-T$5=1, $B31-T$5&lt;0),"",ROUND(($B31-T$5)*'점수 계산기'!$C$21+T$5*'점수 계산기'!$C$23+'점수 계산기'!$C$25,0))</f>
        <v>115</v>
      </c>
      <c r="U31" s="198">
        <f>IF(OR($B31-U$5&gt;76, $B31-U$5=75, $B31-U$5=1, $B31-U$5&lt;0),"",ROUND(($B31-U$5)*'점수 계산기'!$C$21+U$5*'점수 계산기'!$C$23+'점수 계산기'!$C$25,0))</f>
        <v>115</v>
      </c>
      <c r="V31" s="198">
        <f>IF(OR($B31-V$5&gt;76, $B31-V$5=75, $B31-V$5=1, $B31-V$5&lt;0),"",ROUND(($B31-V$5)*'점수 계산기'!$C$21+V$5*'점수 계산기'!$C$23+'점수 계산기'!$C$25,0))</f>
        <v>115</v>
      </c>
      <c r="W31" s="198">
        <f>IF(OR($B31-W$5&gt;76, $B31-W$5=75, $B31-W$5=1, $B31-W$5&lt;0),"",ROUND(($B31-W$5)*'점수 계산기'!$C$21+W$5*'점수 계산기'!$C$23+'점수 계산기'!$C$25,0))</f>
        <v>115</v>
      </c>
      <c r="X31" s="198">
        <f>IF(OR($B31-X$5&gt;76, $B31-X$5=75, $B31-X$5=1, $B31-X$5&lt;0),"",ROUND(($B31-X$5)*'점수 계산기'!$C$21+X$5*'점수 계산기'!$C$23+'점수 계산기'!$C$25,0))</f>
        <v>116</v>
      </c>
      <c r="Y31" s="199" t="str">
        <f>IF(OR($B31-Y$5&gt;76, $B31-Y$5=75, $B31-Y$5=1, $B31-Y$5&lt;0),"",ROUND(($B31-Y$5)*'점수 계산기'!$C$21+Y$5*'점수 계산기'!$C$23+'점수 계산기'!$C$25,0))</f>
        <v/>
      </c>
      <c r="Z31" s="153"/>
      <c r="AA31" s="195">
        <v>76</v>
      </c>
      <c r="AB31" s="195">
        <f t="shared" si="0"/>
        <v>113</v>
      </c>
      <c r="AC31" s="195" cm="1">
        <f t="array" ref="AC31">INDEX($AD$6:$AD$106, AA31, 1)</f>
        <v>70</v>
      </c>
      <c r="AD31" s="195">
        <f t="shared" si="1"/>
        <v>116</v>
      </c>
      <c r="AE31" s="195">
        <v>75</v>
      </c>
      <c r="AF31" s="195">
        <v>25</v>
      </c>
    </row>
    <row r="32" spans="1:32" s="161" customFormat="1" ht="21" customHeight="1">
      <c r="A32" s="153"/>
      <c r="B32" s="197">
        <v>74</v>
      </c>
      <c r="C32" s="198">
        <f>IF(OR($B32-C$5&gt;76, $B32-C$5=75, $B32-C$5=1, $B32-C$5&lt;0),"",ROUND(($B32-C$5)*'점수 계산기'!$C$21+C$5*'점수 계산기'!$C$23+'점수 계산기'!$C$25,0))</f>
        <v>112</v>
      </c>
      <c r="D32" s="198">
        <f>IF(OR($B32-D$5&gt;76, $B32-D$5=75, $B32-D$5=1, $B32-D$5&lt;0),"",ROUND(($B32-D$5)*'점수 계산기'!$C$21+D$5*'점수 계산기'!$C$23+'점수 계산기'!$C$25,0))</f>
        <v>112</v>
      </c>
      <c r="E32" s="198">
        <f>IF(OR($B32-E$5&gt;76, $B32-E$5=75, $B32-E$5=1, $B32-E$5&lt;0),"",ROUND(($B32-E$5)*'점수 계산기'!$C$21+E$5*'점수 계산기'!$C$23+'점수 계산기'!$C$25,0))</f>
        <v>112</v>
      </c>
      <c r="F32" s="198">
        <f>IF(OR($B32-F$5&gt;76, $B32-F$5=75, $B32-F$5=1, $B32-F$5&lt;0),"",ROUND(($B32-F$5)*'점수 계산기'!$C$21+F$5*'점수 계산기'!$C$23+'점수 계산기'!$C$25,0))</f>
        <v>112</v>
      </c>
      <c r="G32" s="198">
        <f>IF(OR($B32-G$5&gt;76, $B32-G$5=75, $B32-G$5=1, $B32-G$5&lt;0),"",ROUND(($B32-G$5)*'점수 계산기'!$C$21+G$5*'점수 계산기'!$C$23+'점수 계산기'!$C$25,0))</f>
        <v>113</v>
      </c>
      <c r="H32" s="198">
        <f>IF(OR($B32-H$5&gt;76, $B32-H$5=75, $B32-H$5=1, $B32-H$5&lt;0),"",ROUND(($B32-H$5)*'점수 계산기'!$C$21+H$5*'점수 계산기'!$C$23+'점수 계산기'!$C$25,0))</f>
        <v>113</v>
      </c>
      <c r="I32" s="494">
        <f>IF(OR($B32-I$5&gt;76, $B32-I$5=75, $B32-I$5=1, $B32-I$5&lt;0),"",ROUND(($B32-I$5)*'점수 계산기'!$C$21+I$5*'점수 계산기'!$C$23+'점수 계산기'!$C$25,0))</f>
        <v>113</v>
      </c>
      <c r="J32" s="198">
        <f>IF(OR($B32-J$5&gt;76, $B32-J$5=75, $B32-J$5=1, $B32-J$5&lt;0),"",ROUND(($B32-J$5)*'점수 계산기'!$C$21+J$5*'점수 계산기'!$C$23+'점수 계산기'!$C$25,0))</f>
        <v>113</v>
      </c>
      <c r="K32" s="494">
        <f>IF(OR($B32-K$5&gt;76, $B32-K$5=75, $B32-K$5=1, $B32-K$5&lt;0),"",ROUND(($B32-K$5)*'점수 계산기'!$C$21+K$5*'점수 계산기'!$C$23+'점수 계산기'!$C$25,0))</f>
        <v>113</v>
      </c>
      <c r="L32" s="198">
        <f>IF(OR($B32-L$5&gt;76, $B32-L$5=75, $B32-L$5=1, $B32-L$5&lt;0),"",ROUND(($B32-L$5)*'점수 계산기'!$C$21+L$5*'점수 계산기'!$C$23+'점수 계산기'!$C$25,0))</f>
        <v>113</v>
      </c>
      <c r="M32" s="198">
        <f>IF(OR($B32-M$5&gt;76, $B32-M$5=75, $B32-M$5=1, $B32-M$5&lt;0),"",ROUND(($B32-M$5)*'점수 계산기'!$C$21+M$5*'점수 계산기'!$C$23+'점수 계산기'!$C$25,0))</f>
        <v>113</v>
      </c>
      <c r="N32" s="198">
        <f>IF(OR($B32-N$5&gt;76, $B32-N$5=75, $B32-N$5=1, $B32-N$5&lt;0),"",ROUND(($B32-N$5)*'점수 계산기'!$C$21+N$5*'점수 계산기'!$C$23+'점수 계산기'!$C$25,0))</f>
        <v>113</v>
      </c>
      <c r="O32" s="198">
        <f>IF(OR($B32-O$5&gt;76, $B32-O$5=75, $B32-O$5=1, $B32-O$5&lt;0),"",ROUND(($B32-O$5)*'점수 계산기'!$C$21+O$5*'점수 계산기'!$C$23+'점수 계산기'!$C$25,0))</f>
        <v>114</v>
      </c>
      <c r="P32" s="198">
        <f>IF(OR($B32-P$5&gt;76, $B32-P$5=75, $B32-P$5=1, $B32-P$5&lt;0),"",ROUND(($B32-P$5)*'점수 계산기'!$C$21+P$5*'점수 계산기'!$C$23+'점수 계산기'!$C$25,0))</f>
        <v>114</v>
      </c>
      <c r="Q32" s="198">
        <f>IF(OR($B32-Q$5&gt;76, $B32-Q$5=75, $B32-Q$5=1, $B32-Q$5&lt;0),"",ROUND(($B32-Q$5)*'점수 계산기'!$C$21+Q$5*'점수 계산기'!$C$23+'점수 계산기'!$C$25,0))</f>
        <v>114</v>
      </c>
      <c r="R32" s="198">
        <f>IF(OR($B32-R$5&gt;76, $B32-R$5=75, $B32-R$5=1, $B32-R$5&lt;0),"",ROUND(($B32-R$5)*'점수 계산기'!$C$21+R$5*'점수 계산기'!$C$23+'점수 계산기'!$C$25,0))</f>
        <v>114</v>
      </c>
      <c r="S32" s="198">
        <f>IF(OR($B32-S$5&gt;76, $B32-S$5=75, $B32-S$5=1, $B32-S$5&lt;0),"",ROUND(($B32-S$5)*'점수 계산기'!$C$21+S$5*'점수 계산기'!$C$23+'점수 계산기'!$C$25,0))</f>
        <v>114</v>
      </c>
      <c r="T32" s="198">
        <f>IF(OR($B32-T$5&gt;76, $B32-T$5=75, $B32-T$5=1, $B32-T$5&lt;0),"",ROUND(($B32-T$5)*'점수 계산기'!$C$21+T$5*'점수 계산기'!$C$23+'점수 계산기'!$C$25,0))</f>
        <v>114</v>
      </c>
      <c r="U32" s="198">
        <f>IF(OR($B32-U$5&gt;76, $B32-U$5=75, $B32-U$5=1, $B32-U$5&lt;0),"",ROUND(($B32-U$5)*'점수 계산기'!$C$21+U$5*'점수 계산기'!$C$23+'점수 계산기'!$C$25,0))</f>
        <v>114</v>
      </c>
      <c r="V32" s="198">
        <f>IF(OR($B32-V$5&gt;76, $B32-V$5=75, $B32-V$5=1, $B32-V$5&lt;0),"",ROUND(($B32-V$5)*'점수 계산기'!$C$21+V$5*'점수 계산기'!$C$23+'점수 계산기'!$C$25,0))</f>
        <v>114</v>
      </c>
      <c r="W32" s="198">
        <f>IF(OR($B32-W$5&gt;76, $B32-W$5=75, $B32-W$5=1, $B32-W$5&lt;0),"",ROUND(($B32-W$5)*'점수 계산기'!$C$21+W$5*'점수 계산기'!$C$23+'점수 계산기'!$C$25,0))</f>
        <v>115</v>
      </c>
      <c r="X32" s="198">
        <f>IF(OR($B32-X$5&gt;76, $B32-X$5=75, $B32-X$5=1, $B32-X$5&lt;0),"",ROUND(($B32-X$5)*'점수 계산기'!$C$21+X$5*'점수 계산기'!$C$23+'점수 계산기'!$C$25,0))</f>
        <v>115</v>
      </c>
      <c r="Y32" s="199">
        <f>IF(OR($B32-Y$5&gt;76, $B32-Y$5=75, $B32-Y$5=1, $B32-Y$5&lt;0),"",ROUND(($B32-Y$5)*'점수 계산기'!$C$21+Y$5*'점수 계산기'!$C$23+'점수 계산기'!$C$25,0))</f>
        <v>115</v>
      </c>
      <c r="Z32" s="153"/>
      <c r="AA32" s="195">
        <v>75</v>
      </c>
      <c r="AB32" s="195">
        <f t="shared" si="0"/>
        <v>112</v>
      </c>
      <c r="AC32" s="195" cm="1">
        <f t="array" ref="AC32">INDEX($AD$6:$AD$106, AA32, 1)</f>
        <v>71</v>
      </c>
      <c r="AD32" s="195">
        <f t="shared" si="1"/>
        <v>115</v>
      </c>
      <c r="AE32" s="195">
        <v>74</v>
      </c>
      <c r="AF32" s="195">
        <v>26</v>
      </c>
    </row>
    <row r="33" spans="1:32" s="161" customFormat="1" ht="21" customHeight="1">
      <c r="A33" s="153"/>
      <c r="B33" s="197">
        <v>73</v>
      </c>
      <c r="C33" s="198">
        <f>IF(OR($B33-C$5&gt;76, $B33-C$5=75, $B33-C$5=1, $B33-C$5&lt;0),"",ROUND(($B33-C$5)*'점수 계산기'!$C$21+C$5*'점수 계산기'!$C$23+'점수 계산기'!$C$25,0))</f>
        <v>111</v>
      </c>
      <c r="D33" s="198">
        <f>IF(OR($B33-D$5&gt;76, $B33-D$5=75, $B33-D$5=1, $B33-D$5&lt;0),"",ROUND(($B33-D$5)*'점수 계산기'!$C$21+D$5*'점수 계산기'!$C$23+'점수 계산기'!$C$25,0))</f>
        <v>111</v>
      </c>
      <c r="E33" s="198">
        <f>IF(OR($B33-E$5&gt;76, $B33-E$5=75, $B33-E$5=1, $B33-E$5&lt;0),"",ROUND(($B33-E$5)*'점수 계산기'!$C$21+E$5*'점수 계산기'!$C$23+'점수 계산기'!$C$25,0))</f>
        <v>111</v>
      </c>
      <c r="F33" s="198">
        <f>IF(OR($B33-F$5&gt;76, $B33-F$5=75, $B33-F$5=1, $B33-F$5&lt;0),"",ROUND(($B33-F$5)*'점수 계산기'!$C$21+F$5*'점수 계산기'!$C$23+'점수 계산기'!$C$25,0))</f>
        <v>112</v>
      </c>
      <c r="G33" s="198">
        <f>IF(OR($B33-G$5&gt;76, $B33-G$5=75, $B33-G$5=1, $B33-G$5&lt;0),"",ROUND(($B33-G$5)*'점수 계산기'!$C$21+G$5*'점수 계산기'!$C$23+'점수 계산기'!$C$25,0))</f>
        <v>112</v>
      </c>
      <c r="H33" s="198">
        <f>IF(OR($B33-H$5&gt;76, $B33-H$5=75, $B33-H$5=1, $B33-H$5&lt;0),"",ROUND(($B33-H$5)*'점수 계산기'!$C$21+H$5*'점수 계산기'!$C$23+'점수 계산기'!$C$25,0))</f>
        <v>112</v>
      </c>
      <c r="I33" s="494">
        <f>IF(OR($B33-I$5&gt;76, $B33-I$5=75, $B33-I$5=1, $B33-I$5&lt;0),"",ROUND(($B33-I$5)*'점수 계산기'!$C$21+I$5*'점수 계산기'!$C$23+'점수 계산기'!$C$25,0))</f>
        <v>112</v>
      </c>
      <c r="J33" s="198">
        <f>IF(OR($B33-J$5&gt;76, $B33-J$5=75, $B33-J$5=1, $B33-J$5&lt;0),"",ROUND(($B33-J$5)*'점수 계산기'!$C$21+J$5*'점수 계산기'!$C$23+'점수 계산기'!$C$25,0))</f>
        <v>112</v>
      </c>
      <c r="K33" s="198">
        <f>IF(OR($B33-K$5&gt;76, $B33-K$5=75, $B33-K$5=1, $B33-K$5&lt;0),"",ROUND(($B33-K$5)*'점수 계산기'!$C$21+K$5*'점수 계산기'!$C$23+'점수 계산기'!$C$25,0))</f>
        <v>112</v>
      </c>
      <c r="L33" s="198">
        <f>IF(OR($B33-L$5&gt;76, $B33-L$5=75, $B33-L$5=1, $B33-L$5&lt;0),"",ROUND(($B33-L$5)*'점수 계산기'!$C$21+L$5*'점수 계산기'!$C$23+'점수 계산기'!$C$25,0))</f>
        <v>112</v>
      </c>
      <c r="M33" s="198">
        <f>IF(OR($B33-M$5&gt;76, $B33-M$5=75, $B33-M$5=1, $B33-M$5&lt;0),"",ROUND(($B33-M$5)*'점수 계산기'!$C$21+M$5*'점수 계산기'!$C$23+'점수 계산기'!$C$25,0))</f>
        <v>112</v>
      </c>
      <c r="N33" s="198">
        <f>IF(OR($B33-N$5&gt;76, $B33-N$5=75, $B33-N$5=1, $B33-N$5&lt;0),"",ROUND(($B33-N$5)*'점수 계산기'!$C$21+N$5*'점수 계산기'!$C$23+'점수 계산기'!$C$25,0))</f>
        <v>113</v>
      </c>
      <c r="O33" s="198">
        <f>IF(OR($B33-O$5&gt;76, $B33-O$5=75, $B33-O$5=1, $B33-O$5&lt;0),"",ROUND(($B33-O$5)*'점수 계산기'!$C$21+O$5*'점수 계산기'!$C$23+'점수 계산기'!$C$25,0))</f>
        <v>113</v>
      </c>
      <c r="P33" s="198">
        <f>IF(OR($B33-P$5&gt;76, $B33-P$5=75, $B33-P$5=1, $B33-P$5&lt;0),"",ROUND(($B33-P$5)*'점수 계산기'!$C$21+P$5*'점수 계산기'!$C$23+'점수 계산기'!$C$25,0))</f>
        <v>113</v>
      </c>
      <c r="Q33" s="198">
        <f>IF(OR($B33-Q$5&gt;76, $B33-Q$5=75, $B33-Q$5=1, $B33-Q$5&lt;0),"",ROUND(($B33-Q$5)*'점수 계산기'!$C$21+Q$5*'점수 계산기'!$C$23+'점수 계산기'!$C$25,0))</f>
        <v>113</v>
      </c>
      <c r="R33" s="198">
        <f>IF(OR($B33-R$5&gt;76, $B33-R$5=75, $B33-R$5=1, $B33-R$5&lt;0),"",ROUND(($B33-R$5)*'점수 계산기'!$C$21+R$5*'점수 계산기'!$C$23+'점수 계산기'!$C$25,0))</f>
        <v>113</v>
      </c>
      <c r="S33" s="198">
        <f>IF(OR($B33-S$5&gt;76, $B33-S$5=75, $B33-S$5=1, $B33-S$5&lt;0),"",ROUND(($B33-S$5)*'점수 계산기'!$C$21+S$5*'점수 계산기'!$C$23+'점수 계산기'!$C$25,0))</f>
        <v>113</v>
      </c>
      <c r="T33" s="198">
        <f>IF(OR($B33-T$5&gt;76, $B33-T$5=75, $B33-T$5=1, $B33-T$5&lt;0),"",ROUND(($B33-T$5)*'점수 계산기'!$C$21+T$5*'점수 계산기'!$C$23+'점수 계산기'!$C$25,0))</f>
        <v>113</v>
      </c>
      <c r="U33" s="198">
        <f>IF(OR($B33-U$5&gt;76, $B33-U$5=75, $B33-U$5=1, $B33-U$5&lt;0),"",ROUND(($B33-U$5)*'점수 계산기'!$C$21+U$5*'점수 계산기'!$C$23+'점수 계산기'!$C$25,0))</f>
        <v>113</v>
      </c>
      <c r="V33" s="198">
        <f>IF(OR($B33-V$5&gt;76, $B33-V$5=75, $B33-V$5=1, $B33-V$5&lt;0),"",ROUND(($B33-V$5)*'점수 계산기'!$C$21+V$5*'점수 계산기'!$C$23+'점수 계산기'!$C$25,0))</f>
        <v>113</v>
      </c>
      <c r="W33" s="198">
        <f>IF(OR($B33-W$5&gt;76, $B33-W$5=75, $B33-W$5=1, $B33-W$5&lt;0),"",ROUND(($B33-W$5)*'점수 계산기'!$C$21+W$5*'점수 계산기'!$C$23+'점수 계산기'!$C$25,0))</f>
        <v>114</v>
      </c>
      <c r="X33" s="198">
        <f>IF(OR($B33-X$5&gt;76, $B33-X$5=75, $B33-X$5=1, $B33-X$5&lt;0),"",ROUND(($B33-X$5)*'점수 계산기'!$C$21+X$5*'점수 계산기'!$C$23+'점수 계산기'!$C$25,0))</f>
        <v>114</v>
      </c>
      <c r="Y33" s="199">
        <f>IF(OR($B33-Y$5&gt;76, $B33-Y$5=75, $B33-Y$5=1, $B33-Y$5&lt;0),"",ROUND(($B33-Y$5)*'점수 계산기'!$C$21+Y$5*'점수 계산기'!$C$23+'점수 계산기'!$C$25,0))</f>
        <v>114</v>
      </c>
      <c r="Z33" s="153"/>
      <c r="AA33" s="195">
        <v>74</v>
      </c>
      <c r="AB33" s="195">
        <f t="shared" si="0"/>
        <v>111</v>
      </c>
      <c r="AC33" s="195" cm="1">
        <f t="array" ref="AC33">INDEX($AD$6:$AD$106, AA33, 1)</f>
        <v>72</v>
      </c>
      <c r="AD33" s="195">
        <f t="shared" si="1"/>
        <v>114</v>
      </c>
      <c r="AE33" s="195">
        <v>73</v>
      </c>
      <c r="AF33" s="195">
        <v>27</v>
      </c>
    </row>
    <row r="34" spans="1:32" s="161" customFormat="1" ht="21" customHeight="1">
      <c r="A34" s="153"/>
      <c r="B34" s="200">
        <v>72</v>
      </c>
      <c r="C34" s="201">
        <f>IF(OR($B34-C$5&gt;76, $B34-C$5=75, $B34-C$5=1, $B34-C$5&lt;0),"",ROUND(($B34-C$5)*'점수 계산기'!$C$21+C$5*'점수 계산기'!$C$23+'점수 계산기'!$C$25,0))</f>
        <v>110</v>
      </c>
      <c r="D34" s="495">
        <f>IF(OR($B34-D$5&gt;76, $B34-D$5=75, $B34-D$5=1, $B34-D$5&lt;0),"",ROUND(($B34-D$5)*'점수 계산기'!$C$21+D$5*'점수 계산기'!$C$23+'점수 계산기'!$C$25,0))</f>
        <v>110</v>
      </c>
      <c r="E34" s="201">
        <f>IF(OR($B34-E$5&gt;76, $B34-E$5=75, $B34-E$5=1, $B34-E$5&lt;0),"",ROUND(($B34-E$5)*'점수 계산기'!$C$21+E$5*'점수 계산기'!$C$23+'점수 계산기'!$C$25,0))</f>
        <v>111</v>
      </c>
      <c r="F34" s="201">
        <f>IF(OR($B34-F$5&gt;76, $B34-F$5=75, $B34-F$5=1, $B34-F$5&lt;0),"",ROUND(($B34-F$5)*'점수 계산기'!$C$21+F$5*'점수 계산기'!$C$23+'점수 계산기'!$C$25,0))</f>
        <v>111</v>
      </c>
      <c r="G34" s="201">
        <f>IF(OR($B34-G$5&gt;76, $B34-G$5=75, $B34-G$5=1, $B34-G$5&lt;0),"",ROUND(($B34-G$5)*'점수 계산기'!$C$21+G$5*'점수 계산기'!$C$23+'점수 계산기'!$C$25,0))</f>
        <v>111</v>
      </c>
      <c r="H34" s="201">
        <f>IF(OR($B34-H$5&gt;76, $B34-H$5=75, $B34-H$5=1, $B34-H$5&lt;0),"",ROUND(($B34-H$5)*'점수 계산기'!$C$21+H$5*'점수 계산기'!$C$23+'점수 계산기'!$C$25,0))</f>
        <v>111</v>
      </c>
      <c r="I34" s="201">
        <f>IF(OR($B34-I$5&gt;76, $B34-I$5=75, $B34-I$5=1, $B34-I$5&lt;0),"",ROUND(($B34-I$5)*'점수 계산기'!$C$21+I$5*'점수 계산기'!$C$23+'점수 계산기'!$C$25,0))</f>
        <v>111</v>
      </c>
      <c r="J34" s="201">
        <f>IF(OR($B34-J$5&gt;76, $B34-J$5=75, $B34-J$5=1, $B34-J$5&lt;0),"",ROUND(($B34-J$5)*'점수 계산기'!$C$21+J$5*'점수 계산기'!$C$23+'점수 계산기'!$C$25,0))</f>
        <v>111</v>
      </c>
      <c r="K34" s="201">
        <f>IF(OR($B34-K$5&gt;76, $B34-K$5=75, $B34-K$5=1, $B34-K$5&lt;0),"",ROUND(($B34-K$5)*'점수 계산기'!$C$21+K$5*'점수 계산기'!$C$23+'점수 계산기'!$C$25,0))</f>
        <v>111</v>
      </c>
      <c r="L34" s="201">
        <f>IF(OR($B34-L$5&gt;76, $B34-L$5=75, $B34-L$5=1, $B34-L$5&lt;0),"",ROUND(($B34-L$5)*'점수 계산기'!$C$21+L$5*'점수 계산기'!$C$23+'점수 계산기'!$C$25,0))</f>
        <v>111</v>
      </c>
      <c r="M34" s="201">
        <f>IF(OR($B34-M$5&gt;76, $B34-M$5=75, $B34-M$5=1, $B34-M$5&lt;0),"",ROUND(($B34-M$5)*'점수 계산기'!$C$21+M$5*'점수 계산기'!$C$23+'점수 계산기'!$C$25,0))</f>
        <v>111</v>
      </c>
      <c r="N34" s="201">
        <f>IF(OR($B34-N$5&gt;76, $B34-N$5=75, $B34-N$5=1, $B34-N$5&lt;0),"",ROUND(($B34-N$5)*'점수 계산기'!$C$21+N$5*'점수 계산기'!$C$23+'점수 계산기'!$C$25,0))</f>
        <v>112</v>
      </c>
      <c r="O34" s="201">
        <f>IF(OR($B34-O$5&gt;76, $B34-O$5=75, $B34-O$5=1, $B34-O$5&lt;0),"",ROUND(($B34-O$5)*'점수 계산기'!$C$21+O$5*'점수 계산기'!$C$23+'점수 계산기'!$C$25,0))</f>
        <v>112</v>
      </c>
      <c r="P34" s="201">
        <f>IF(OR($B34-P$5&gt;76, $B34-P$5=75, $B34-P$5=1, $B34-P$5&lt;0),"",ROUND(($B34-P$5)*'점수 계산기'!$C$21+P$5*'점수 계산기'!$C$23+'점수 계산기'!$C$25,0))</f>
        <v>112</v>
      </c>
      <c r="Q34" s="201">
        <f>IF(OR($B34-Q$5&gt;76, $B34-Q$5=75, $B34-Q$5=1, $B34-Q$5&lt;0),"",ROUND(($B34-Q$5)*'점수 계산기'!$C$21+Q$5*'점수 계산기'!$C$23+'점수 계산기'!$C$25,0))</f>
        <v>112</v>
      </c>
      <c r="R34" s="201">
        <f>IF(OR($B34-R$5&gt;76, $B34-R$5=75, $B34-R$5=1, $B34-R$5&lt;0),"",ROUND(($B34-R$5)*'점수 계산기'!$C$21+R$5*'점수 계산기'!$C$23+'점수 계산기'!$C$25,0))</f>
        <v>112</v>
      </c>
      <c r="S34" s="201">
        <f>IF(OR($B34-S$5&gt;76, $B34-S$5=75, $B34-S$5=1, $B34-S$5&lt;0),"",ROUND(($B34-S$5)*'점수 계산기'!$C$21+S$5*'점수 계산기'!$C$23+'점수 계산기'!$C$25,0))</f>
        <v>112</v>
      </c>
      <c r="T34" s="201">
        <f>IF(OR($B34-T$5&gt;76, $B34-T$5=75, $B34-T$5=1, $B34-T$5&lt;0),"",ROUND(($B34-T$5)*'점수 계산기'!$C$21+T$5*'점수 계산기'!$C$23+'점수 계산기'!$C$25,0))</f>
        <v>112</v>
      </c>
      <c r="U34" s="201">
        <f>IF(OR($B34-U$5&gt;76, $B34-U$5=75, $B34-U$5=1, $B34-U$5&lt;0),"",ROUND(($B34-U$5)*'점수 계산기'!$C$21+U$5*'점수 계산기'!$C$23+'점수 계산기'!$C$25,0))</f>
        <v>112</v>
      </c>
      <c r="V34" s="201">
        <f>IF(OR($B34-V$5&gt;76, $B34-V$5=75, $B34-V$5=1, $B34-V$5&lt;0),"",ROUND(($B34-V$5)*'점수 계산기'!$C$21+V$5*'점수 계산기'!$C$23+'점수 계산기'!$C$25,0))</f>
        <v>113</v>
      </c>
      <c r="W34" s="201">
        <f>IF(OR($B34-W$5&gt;76, $B34-W$5=75, $B34-W$5=1, $B34-W$5&lt;0),"",ROUND(($B34-W$5)*'점수 계산기'!$C$21+W$5*'점수 계산기'!$C$23+'점수 계산기'!$C$25,0))</f>
        <v>113</v>
      </c>
      <c r="X34" s="201">
        <f>IF(OR($B34-X$5&gt;76, $B34-X$5=75, $B34-X$5=1, $B34-X$5&lt;0),"",ROUND(($B34-X$5)*'점수 계산기'!$C$21+X$5*'점수 계산기'!$C$23+'점수 계산기'!$C$25,0))</f>
        <v>113</v>
      </c>
      <c r="Y34" s="202">
        <f>IF(OR($B34-Y$5&gt;76, $B34-Y$5=75, $B34-Y$5=1, $B34-Y$5&lt;0),"",ROUND(($B34-Y$5)*'점수 계산기'!$C$21+Y$5*'점수 계산기'!$C$23+'점수 계산기'!$C$25,0))</f>
        <v>113</v>
      </c>
      <c r="Z34" s="153"/>
      <c r="AA34" s="195">
        <v>73</v>
      </c>
      <c r="AB34" s="195">
        <f t="shared" si="0"/>
        <v>110</v>
      </c>
      <c r="AC34" s="195" cm="1">
        <f t="array" ref="AC34">INDEX($AD$6:$AD$106, AA34, 1)</f>
        <v>73</v>
      </c>
      <c r="AD34" s="195">
        <f t="shared" si="1"/>
        <v>113</v>
      </c>
      <c r="AE34" s="195">
        <v>72</v>
      </c>
      <c r="AF34" s="195">
        <v>28</v>
      </c>
    </row>
    <row r="35" spans="1:32" s="161" customFormat="1" ht="21" customHeight="1">
      <c r="A35" s="153"/>
      <c r="B35" s="200">
        <v>71</v>
      </c>
      <c r="C35" s="201">
        <f>IF(OR($B35-C$5&gt;76, $B35-C$5=75, $B35-C$5=1, $B35-C$5&lt;0),"",ROUND(($B35-C$5)*'점수 계산기'!$C$21+C$5*'점수 계산기'!$C$23+'점수 계산기'!$C$25,0))</f>
        <v>109</v>
      </c>
      <c r="D35" s="201">
        <f>IF(OR($B35-D$5&gt;76, $B35-D$5=75, $B35-D$5=1, $B35-D$5&lt;0),"",ROUND(($B35-D$5)*'점수 계산기'!$C$21+D$5*'점수 계산기'!$C$23+'점수 계산기'!$C$25,0))</f>
        <v>109</v>
      </c>
      <c r="E35" s="201">
        <f>IF(OR($B35-E$5&gt;76, $B35-E$5=75, $B35-E$5=1, $B35-E$5&lt;0),"",ROUND(($B35-E$5)*'점수 계산기'!$C$21+E$5*'점수 계산기'!$C$23+'점수 계산기'!$C$25,0))</f>
        <v>110</v>
      </c>
      <c r="F35" s="201">
        <f>IF(OR($B35-F$5&gt;76, $B35-F$5=75, $B35-F$5=1, $B35-F$5&lt;0),"",ROUND(($B35-F$5)*'점수 계산기'!$C$21+F$5*'점수 계산기'!$C$23+'점수 계산기'!$C$25,0))</f>
        <v>110</v>
      </c>
      <c r="G35" s="201">
        <f>IF(OR($B35-G$5&gt;76, $B35-G$5=75, $B35-G$5=1, $B35-G$5&lt;0),"",ROUND(($B35-G$5)*'점수 계산기'!$C$21+G$5*'점수 계산기'!$C$23+'점수 계산기'!$C$25,0))</f>
        <v>110</v>
      </c>
      <c r="H35" s="201">
        <f>IF(OR($B35-H$5&gt;76, $B35-H$5=75, $B35-H$5=1, $B35-H$5&lt;0),"",ROUND(($B35-H$5)*'점수 계산기'!$C$21+H$5*'점수 계산기'!$C$23+'점수 계산기'!$C$25,0))</f>
        <v>110</v>
      </c>
      <c r="I35" s="201">
        <f>IF(OR($B35-I$5&gt;76, $B35-I$5=75, $B35-I$5=1, $B35-I$5&lt;0),"",ROUND(($B35-I$5)*'점수 계산기'!$C$21+I$5*'점수 계산기'!$C$23+'점수 계산기'!$C$25,0))</f>
        <v>110</v>
      </c>
      <c r="J35" s="201">
        <f>IF(OR($B35-J$5&gt;76, $B35-J$5=75, $B35-J$5=1, $B35-J$5&lt;0),"",ROUND(($B35-J$5)*'점수 계산기'!$C$21+J$5*'점수 계산기'!$C$23+'점수 계산기'!$C$25,0))</f>
        <v>110</v>
      </c>
      <c r="K35" s="201">
        <f>IF(OR($B35-K$5&gt;76, $B35-K$5=75, $B35-K$5=1, $B35-K$5&lt;0),"",ROUND(($B35-K$5)*'점수 계산기'!$C$21+K$5*'점수 계산기'!$C$23+'점수 계산기'!$C$25,0))</f>
        <v>110</v>
      </c>
      <c r="L35" s="201">
        <f>IF(OR($B35-L$5&gt;76, $B35-L$5=75, $B35-L$5=1, $B35-L$5&lt;0),"",ROUND(($B35-L$5)*'점수 계산기'!$C$21+L$5*'점수 계산기'!$C$23+'점수 계산기'!$C$25,0))</f>
        <v>110</v>
      </c>
      <c r="M35" s="201">
        <f>IF(OR($B35-M$5&gt;76, $B35-M$5=75, $B35-M$5=1, $B35-M$5&lt;0),"",ROUND(($B35-M$5)*'점수 계산기'!$C$21+M$5*'점수 계산기'!$C$23+'점수 계산기'!$C$25,0))</f>
        <v>111</v>
      </c>
      <c r="N35" s="201">
        <f>IF(OR($B35-N$5&gt;76, $B35-N$5=75, $B35-N$5=1, $B35-N$5&lt;0),"",ROUND(($B35-N$5)*'점수 계산기'!$C$21+N$5*'점수 계산기'!$C$23+'점수 계산기'!$C$25,0))</f>
        <v>111</v>
      </c>
      <c r="O35" s="201">
        <f>IF(OR($B35-O$5&gt;76, $B35-O$5=75, $B35-O$5=1, $B35-O$5&lt;0),"",ROUND(($B35-O$5)*'점수 계산기'!$C$21+O$5*'점수 계산기'!$C$23+'점수 계산기'!$C$25,0))</f>
        <v>111</v>
      </c>
      <c r="P35" s="201">
        <f>IF(OR($B35-P$5&gt;76, $B35-P$5=75, $B35-P$5=1, $B35-P$5&lt;0),"",ROUND(($B35-P$5)*'점수 계산기'!$C$21+P$5*'점수 계산기'!$C$23+'점수 계산기'!$C$25,0))</f>
        <v>111</v>
      </c>
      <c r="Q35" s="201">
        <f>IF(OR($B35-Q$5&gt;76, $B35-Q$5=75, $B35-Q$5=1, $B35-Q$5&lt;0),"",ROUND(($B35-Q$5)*'점수 계산기'!$C$21+Q$5*'점수 계산기'!$C$23+'점수 계산기'!$C$25,0))</f>
        <v>111</v>
      </c>
      <c r="R35" s="201">
        <f>IF(OR($B35-R$5&gt;76, $B35-R$5=75, $B35-R$5=1, $B35-R$5&lt;0),"",ROUND(($B35-R$5)*'점수 계산기'!$C$21+R$5*'점수 계산기'!$C$23+'점수 계산기'!$C$25,0))</f>
        <v>111</v>
      </c>
      <c r="S35" s="201">
        <f>IF(OR($B35-S$5&gt;76, $B35-S$5=75, $B35-S$5=1, $B35-S$5&lt;0),"",ROUND(($B35-S$5)*'점수 계산기'!$C$21+S$5*'점수 계산기'!$C$23+'점수 계산기'!$C$25,0))</f>
        <v>111</v>
      </c>
      <c r="T35" s="201">
        <f>IF(OR($B35-T$5&gt;76, $B35-T$5=75, $B35-T$5=1, $B35-T$5&lt;0),"",ROUND(($B35-T$5)*'점수 계산기'!$C$21+T$5*'점수 계산기'!$C$23+'점수 계산기'!$C$25,0))</f>
        <v>111</v>
      </c>
      <c r="U35" s="201">
        <f>IF(OR($B35-U$5&gt;76, $B35-U$5=75, $B35-U$5=1, $B35-U$5&lt;0),"",ROUND(($B35-U$5)*'점수 계산기'!$C$21+U$5*'점수 계산기'!$C$23+'점수 계산기'!$C$25,0))</f>
        <v>112</v>
      </c>
      <c r="V35" s="201">
        <f>IF(OR($B35-V$5&gt;76, $B35-V$5=75, $B35-V$5=1, $B35-V$5&lt;0),"",ROUND(($B35-V$5)*'점수 계산기'!$C$21+V$5*'점수 계산기'!$C$23+'점수 계산기'!$C$25,0))</f>
        <v>112</v>
      </c>
      <c r="W35" s="201">
        <f>IF(OR($B35-W$5&gt;76, $B35-W$5=75, $B35-W$5=1, $B35-W$5&lt;0),"",ROUND(($B35-W$5)*'점수 계산기'!$C$21+W$5*'점수 계산기'!$C$23+'점수 계산기'!$C$25,0))</f>
        <v>112</v>
      </c>
      <c r="X35" s="201">
        <f>IF(OR($B35-X$5&gt;76, $B35-X$5=75, $B35-X$5=1, $B35-X$5&lt;0),"",ROUND(($B35-X$5)*'점수 계산기'!$C$21+X$5*'점수 계산기'!$C$23+'점수 계산기'!$C$25,0))</f>
        <v>112</v>
      </c>
      <c r="Y35" s="202">
        <f>IF(OR($B35-Y$5&gt;76, $B35-Y$5=75, $B35-Y$5=1, $B35-Y$5&lt;0),"",ROUND(($B35-Y$5)*'점수 계산기'!$C$21+Y$5*'점수 계산기'!$C$23+'점수 계산기'!$C$25,0))</f>
        <v>112</v>
      </c>
      <c r="Z35" s="153"/>
      <c r="AA35" s="195">
        <v>72</v>
      </c>
      <c r="AB35" s="195">
        <f t="shared" si="0"/>
        <v>109</v>
      </c>
      <c r="AC35" s="195" cm="1">
        <f t="array" ref="AC35">INDEX($AD$6:$AD$106, AA35, 1)</f>
        <v>74</v>
      </c>
      <c r="AD35" s="195">
        <f t="shared" si="1"/>
        <v>112</v>
      </c>
      <c r="AE35" s="195">
        <v>71</v>
      </c>
      <c r="AF35" s="195">
        <v>29</v>
      </c>
    </row>
    <row r="36" spans="1:32" s="161" customFormat="1" ht="21" customHeight="1">
      <c r="A36" s="153"/>
      <c r="B36" s="200">
        <v>70</v>
      </c>
      <c r="C36" s="201">
        <f>IF(OR($B36-C$5&gt;76, $B36-C$5=75, $B36-C$5=1, $B36-C$5&lt;0),"",ROUND(($B36-C$5)*'점수 계산기'!$C$21+C$5*'점수 계산기'!$C$23+'점수 계산기'!$C$25,0))</f>
        <v>108</v>
      </c>
      <c r="D36" s="201">
        <f>IF(OR($B36-D$5&gt;76, $B36-D$5=75, $B36-D$5=1, $B36-D$5&lt;0),"",ROUND(($B36-D$5)*'점수 계산기'!$C$21+D$5*'점수 계산기'!$C$23+'점수 계산기'!$C$25,0))</f>
        <v>109</v>
      </c>
      <c r="E36" s="201">
        <f>IF(OR($B36-E$5&gt;76, $B36-E$5=75, $B36-E$5=1, $B36-E$5&lt;0),"",ROUND(($B36-E$5)*'점수 계산기'!$C$21+E$5*'점수 계산기'!$C$23+'점수 계산기'!$C$25,0))</f>
        <v>109</v>
      </c>
      <c r="F36" s="201">
        <f>IF(OR($B36-F$5&gt;76, $B36-F$5=75, $B36-F$5=1, $B36-F$5&lt;0),"",ROUND(($B36-F$5)*'점수 계산기'!$C$21+F$5*'점수 계산기'!$C$23+'점수 계산기'!$C$25,0))</f>
        <v>109</v>
      </c>
      <c r="G36" s="201">
        <f>IF(OR($B36-G$5&gt;76, $B36-G$5=75, $B36-G$5=1, $B36-G$5&lt;0),"",ROUND(($B36-G$5)*'점수 계산기'!$C$21+G$5*'점수 계산기'!$C$23+'점수 계산기'!$C$25,0))</f>
        <v>109</v>
      </c>
      <c r="H36" s="201">
        <f>IF(OR($B36-H$5&gt;76, $B36-H$5=75, $B36-H$5=1, $B36-H$5&lt;0),"",ROUND(($B36-H$5)*'점수 계산기'!$C$21+H$5*'점수 계산기'!$C$23+'점수 계산기'!$C$25,0))</f>
        <v>109</v>
      </c>
      <c r="I36" s="495">
        <f>IF(OR($B36-I$5&gt;76, $B36-I$5=75, $B36-I$5=1, $B36-I$5&lt;0),"",ROUND(($B36-I$5)*'점수 계산기'!$C$21+I$5*'점수 계산기'!$C$23+'점수 계산기'!$C$25,0))</f>
        <v>109</v>
      </c>
      <c r="J36" s="201">
        <f>IF(OR($B36-J$5&gt;76, $B36-J$5=75, $B36-J$5=1, $B36-J$5&lt;0),"",ROUND(($B36-J$5)*'점수 계산기'!$C$21+J$5*'점수 계산기'!$C$23+'점수 계산기'!$C$25,0))</f>
        <v>109</v>
      </c>
      <c r="K36" s="201">
        <f>IF(OR($B36-K$5&gt;76, $B36-K$5=75, $B36-K$5=1, $B36-K$5&lt;0),"",ROUND(($B36-K$5)*'점수 계산기'!$C$21+K$5*'점수 계산기'!$C$23+'점수 계산기'!$C$25,0))</f>
        <v>109</v>
      </c>
      <c r="L36" s="201">
        <f>IF(OR($B36-L$5&gt;76, $B36-L$5=75, $B36-L$5=1, $B36-L$5&lt;0),"",ROUND(($B36-L$5)*'점수 계산기'!$C$21+L$5*'점수 계산기'!$C$23+'점수 계산기'!$C$25,0))</f>
        <v>110</v>
      </c>
      <c r="M36" s="201">
        <f>IF(OR($B36-M$5&gt;76, $B36-M$5=75, $B36-M$5=1, $B36-M$5&lt;0),"",ROUND(($B36-M$5)*'점수 계산기'!$C$21+M$5*'점수 계산기'!$C$23+'점수 계산기'!$C$25,0))</f>
        <v>110</v>
      </c>
      <c r="N36" s="201">
        <f>IF(OR($B36-N$5&gt;76, $B36-N$5=75, $B36-N$5=1, $B36-N$5&lt;0),"",ROUND(($B36-N$5)*'점수 계산기'!$C$21+N$5*'점수 계산기'!$C$23+'점수 계산기'!$C$25,0))</f>
        <v>110</v>
      </c>
      <c r="O36" s="201">
        <f>IF(OR($B36-O$5&gt;76, $B36-O$5=75, $B36-O$5=1, $B36-O$5&lt;0),"",ROUND(($B36-O$5)*'점수 계산기'!$C$21+O$5*'점수 계산기'!$C$23+'점수 계산기'!$C$25,0))</f>
        <v>110</v>
      </c>
      <c r="P36" s="201">
        <f>IF(OR($B36-P$5&gt;76, $B36-P$5=75, $B36-P$5=1, $B36-P$5&lt;0),"",ROUND(($B36-P$5)*'점수 계산기'!$C$21+P$5*'점수 계산기'!$C$23+'점수 계산기'!$C$25,0))</f>
        <v>110</v>
      </c>
      <c r="Q36" s="201">
        <f>IF(OR($B36-Q$5&gt;76, $B36-Q$5=75, $B36-Q$5=1, $B36-Q$5&lt;0),"",ROUND(($B36-Q$5)*'점수 계산기'!$C$21+Q$5*'점수 계산기'!$C$23+'점수 계산기'!$C$25,0))</f>
        <v>110</v>
      </c>
      <c r="R36" s="201">
        <f>IF(OR($B36-R$5&gt;76, $B36-R$5=75, $B36-R$5=1, $B36-R$5&lt;0),"",ROUND(($B36-R$5)*'점수 계산기'!$C$21+R$5*'점수 계산기'!$C$23+'점수 계산기'!$C$25,0))</f>
        <v>110</v>
      </c>
      <c r="S36" s="201">
        <f>IF(OR($B36-S$5&gt;76, $B36-S$5=75, $B36-S$5=1, $B36-S$5&lt;0),"",ROUND(($B36-S$5)*'점수 계산기'!$C$21+S$5*'점수 계산기'!$C$23+'점수 계산기'!$C$25,0))</f>
        <v>110</v>
      </c>
      <c r="T36" s="201">
        <f>IF(OR($B36-T$5&gt;76, $B36-T$5=75, $B36-T$5=1, $B36-T$5&lt;0),"",ROUND(($B36-T$5)*'점수 계산기'!$C$21+T$5*'점수 계산기'!$C$23+'점수 계산기'!$C$25,0))</f>
        <v>110</v>
      </c>
      <c r="U36" s="201">
        <f>IF(OR($B36-U$5&gt;76, $B36-U$5=75, $B36-U$5=1, $B36-U$5&lt;0),"",ROUND(($B36-U$5)*'점수 계산기'!$C$21+U$5*'점수 계산기'!$C$23+'점수 계산기'!$C$25,0))</f>
        <v>111</v>
      </c>
      <c r="V36" s="201">
        <f>IF(OR($B36-V$5&gt;76, $B36-V$5=75, $B36-V$5=1, $B36-V$5&lt;0),"",ROUND(($B36-V$5)*'점수 계산기'!$C$21+V$5*'점수 계산기'!$C$23+'점수 계산기'!$C$25,0))</f>
        <v>111</v>
      </c>
      <c r="W36" s="201">
        <f>IF(OR($B36-W$5&gt;76, $B36-W$5=75, $B36-W$5=1, $B36-W$5&lt;0),"",ROUND(($B36-W$5)*'점수 계산기'!$C$21+W$5*'점수 계산기'!$C$23+'점수 계산기'!$C$25,0))</f>
        <v>111</v>
      </c>
      <c r="X36" s="201">
        <f>IF(OR($B36-X$5&gt;76, $B36-X$5=75, $B36-X$5=1, $B36-X$5&lt;0),"",ROUND(($B36-X$5)*'점수 계산기'!$C$21+X$5*'점수 계산기'!$C$23+'점수 계산기'!$C$25,0))</f>
        <v>111</v>
      </c>
      <c r="Y36" s="202">
        <f>IF(OR($B36-Y$5&gt;76, $B36-Y$5=75, $B36-Y$5=1, $B36-Y$5&lt;0),"",ROUND(($B36-Y$5)*'점수 계산기'!$C$21+Y$5*'점수 계산기'!$C$23+'점수 계산기'!$C$25,0))</f>
        <v>111</v>
      </c>
      <c r="Z36" s="153"/>
      <c r="AA36" s="195">
        <v>71</v>
      </c>
      <c r="AB36" s="195">
        <f t="shared" si="0"/>
        <v>108</v>
      </c>
      <c r="AC36" s="195" cm="1">
        <f t="array" ref="AC36">INDEX($AD$6:$AD$106, AA36, 1)</f>
        <v>75</v>
      </c>
      <c r="AD36" s="195">
        <f t="shared" si="1"/>
        <v>111</v>
      </c>
      <c r="AE36" s="195">
        <v>70</v>
      </c>
      <c r="AF36" s="195">
        <v>30</v>
      </c>
    </row>
    <row r="37" spans="1:32" s="161" customFormat="1" ht="21" customHeight="1">
      <c r="A37" s="153"/>
      <c r="B37" s="200">
        <v>69</v>
      </c>
      <c r="C37" s="201">
        <f>IF(OR($B37-C$5&gt;76, $B37-C$5=75, $B37-C$5=1, $B37-C$5&lt;0),"",ROUND(($B37-C$5)*'점수 계산기'!$C$21+C$5*'점수 계산기'!$C$23+'점수 계산기'!$C$25,0))</f>
        <v>107</v>
      </c>
      <c r="D37" s="201">
        <f>IF(OR($B37-D$5&gt;76, $B37-D$5=75, $B37-D$5=1, $B37-D$5&lt;0),"",ROUND(($B37-D$5)*'점수 계산기'!$C$21+D$5*'점수 계산기'!$C$23+'점수 계산기'!$C$25,0))</f>
        <v>108</v>
      </c>
      <c r="E37" s="201">
        <f>IF(OR($B37-E$5&gt;76, $B37-E$5=75, $B37-E$5=1, $B37-E$5&lt;0),"",ROUND(($B37-E$5)*'점수 계산기'!$C$21+E$5*'점수 계산기'!$C$23+'점수 계산기'!$C$25,0))</f>
        <v>108</v>
      </c>
      <c r="F37" s="201">
        <f>IF(OR($B37-F$5&gt;76, $B37-F$5=75, $B37-F$5=1, $B37-F$5&lt;0),"",ROUND(($B37-F$5)*'점수 계산기'!$C$21+F$5*'점수 계산기'!$C$23+'점수 계산기'!$C$25,0))</f>
        <v>108</v>
      </c>
      <c r="G37" s="201">
        <f>IF(OR($B37-G$5&gt;76, $B37-G$5=75, $B37-G$5=1, $B37-G$5&lt;0),"",ROUND(($B37-G$5)*'점수 계산기'!$C$21+G$5*'점수 계산기'!$C$23+'점수 계산기'!$C$25,0))</f>
        <v>108</v>
      </c>
      <c r="H37" s="201">
        <f>IF(OR($B37-H$5&gt;76, $B37-H$5=75, $B37-H$5=1, $B37-H$5&lt;0),"",ROUND(($B37-H$5)*'점수 계산기'!$C$21+H$5*'점수 계산기'!$C$23+'점수 계산기'!$C$25,0))</f>
        <v>108</v>
      </c>
      <c r="I37" s="201">
        <f>IF(OR($B37-I$5&gt;76, $B37-I$5=75, $B37-I$5=1, $B37-I$5&lt;0),"",ROUND(($B37-I$5)*'점수 계산기'!$C$21+I$5*'점수 계산기'!$C$23+'점수 계산기'!$C$25,0))</f>
        <v>108</v>
      </c>
      <c r="J37" s="201">
        <f>IF(OR($B37-J$5&gt;76, $B37-J$5=75, $B37-J$5=1, $B37-J$5&lt;0),"",ROUND(($B37-J$5)*'점수 계산기'!$C$21+J$5*'점수 계산기'!$C$23+'점수 계산기'!$C$25,0))</f>
        <v>108</v>
      </c>
      <c r="K37" s="201">
        <f>IF(OR($B37-K$5&gt;76, $B37-K$5=75, $B37-K$5=1, $B37-K$5&lt;0),"",ROUND(($B37-K$5)*'점수 계산기'!$C$21+K$5*'점수 계산기'!$C$23+'점수 계산기'!$C$25,0))</f>
        <v>108</v>
      </c>
      <c r="L37" s="201">
        <f>IF(OR($B37-L$5&gt;76, $B37-L$5=75, $B37-L$5=1, $B37-L$5&lt;0),"",ROUND(($B37-L$5)*'점수 계산기'!$C$21+L$5*'점수 계산기'!$C$23+'점수 계산기'!$C$25,0))</f>
        <v>109</v>
      </c>
      <c r="M37" s="201">
        <f>IF(OR($B37-M$5&gt;76, $B37-M$5=75, $B37-M$5=1, $B37-M$5&lt;0),"",ROUND(($B37-M$5)*'점수 계산기'!$C$21+M$5*'점수 계산기'!$C$23+'점수 계산기'!$C$25,0))</f>
        <v>109</v>
      </c>
      <c r="N37" s="201">
        <f>IF(OR($B37-N$5&gt;76, $B37-N$5=75, $B37-N$5=1, $B37-N$5&lt;0),"",ROUND(($B37-N$5)*'점수 계산기'!$C$21+N$5*'점수 계산기'!$C$23+'점수 계산기'!$C$25,0))</f>
        <v>109</v>
      </c>
      <c r="O37" s="201">
        <f>IF(OR($B37-O$5&gt;76, $B37-O$5=75, $B37-O$5=1, $B37-O$5&lt;0),"",ROUND(($B37-O$5)*'점수 계산기'!$C$21+O$5*'점수 계산기'!$C$23+'점수 계산기'!$C$25,0))</f>
        <v>109</v>
      </c>
      <c r="P37" s="201">
        <f>IF(OR($B37-P$5&gt;76, $B37-P$5=75, $B37-P$5=1, $B37-P$5&lt;0),"",ROUND(($B37-P$5)*'점수 계산기'!$C$21+P$5*'점수 계산기'!$C$23+'점수 계산기'!$C$25,0))</f>
        <v>109</v>
      </c>
      <c r="Q37" s="201">
        <f>IF(OR($B37-Q$5&gt;76, $B37-Q$5=75, $B37-Q$5=1, $B37-Q$5&lt;0),"",ROUND(($B37-Q$5)*'점수 계산기'!$C$21+Q$5*'점수 계산기'!$C$23+'점수 계산기'!$C$25,0))</f>
        <v>109</v>
      </c>
      <c r="R37" s="201">
        <f>IF(OR($B37-R$5&gt;76, $B37-R$5=75, $B37-R$5=1, $B37-R$5&lt;0),"",ROUND(($B37-R$5)*'점수 계산기'!$C$21+R$5*'점수 계산기'!$C$23+'점수 계산기'!$C$25,0))</f>
        <v>109</v>
      </c>
      <c r="S37" s="201">
        <f>IF(OR($B37-S$5&gt;76, $B37-S$5=75, $B37-S$5=1, $B37-S$5&lt;0),"",ROUND(($B37-S$5)*'점수 계산기'!$C$21+S$5*'점수 계산기'!$C$23+'점수 계산기'!$C$25,0))</f>
        <v>109</v>
      </c>
      <c r="T37" s="201">
        <f>IF(OR($B37-T$5&gt;76, $B37-T$5=75, $B37-T$5=1, $B37-T$5&lt;0),"",ROUND(($B37-T$5)*'점수 계산기'!$C$21+T$5*'점수 계산기'!$C$23+'점수 계산기'!$C$25,0))</f>
        <v>110</v>
      </c>
      <c r="U37" s="201">
        <f>IF(OR($B37-U$5&gt;76, $B37-U$5=75, $B37-U$5=1, $B37-U$5&lt;0),"",ROUND(($B37-U$5)*'점수 계산기'!$C$21+U$5*'점수 계산기'!$C$23+'점수 계산기'!$C$25,0))</f>
        <v>110</v>
      </c>
      <c r="V37" s="201">
        <f>IF(OR($B37-V$5&gt;76, $B37-V$5=75, $B37-V$5=1, $B37-V$5&lt;0),"",ROUND(($B37-V$5)*'점수 계산기'!$C$21+V$5*'점수 계산기'!$C$23+'점수 계산기'!$C$25,0))</f>
        <v>110</v>
      </c>
      <c r="W37" s="201">
        <f>IF(OR($B37-W$5&gt;76, $B37-W$5=75, $B37-W$5=1, $B37-W$5&lt;0),"",ROUND(($B37-W$5)*'점수 계산기'!$C$21+W$5*'점수 계산기'!$C$23+'점수 계산기'!$C$25,0))</f>
        <v>110</v>
      </c>
      <c r="X37" s="201">
        <f>IF(OR($B37-X$5&gt;76, $B37-X$5=75, $B37-X$5=1, $B37-X$5&lt;0),"",ROUND(($B37-X$5)*'점수 계산기'!$C$21+X$5*'점수 계산기'!$C$23+'점수 계산기'!$C$25,0))</f>
        <v>110</v>
      </c>
      <c r="Y37" s="202">
        <f>IF(OR($B37-Y$5&gt;76, $B37-Y$5=75, $B37-Y$5=1, $B37-Y$5&lt;0),"",ROUND(($B37-Y$5)*'점수 계산기'!$C$21+Y$5*'점수 계산기'!$C$23+'점수 계산기'!$C$25,0))</f>
        <v>110</v>
      </c>
      <c r="Z37" s="153"/>
      <c r="AA37" s="195">
        <v>70</v>
      </c>
      <c r="AB37" s="195">
        <f t="shared" si="0"/>
        <v>107</v>
      </c>
      <c r="AC37" s="195" cm="1">
        <f t="array" ref="AC37">INDEX($AD$6:$AD$106, AA37, 1)</f>
        <v>75</v>
      </c>
      <c r="AD37" s="195">
        <f t="shared" si="1"/>
        <v>110</v>
      </c>
      <c r="AE37" s="195">
        <v>69</v>
      </c>
      <c r="AF37" s="195">
        <v>31</v>
      </c>
    </row>
    <row r="38" spans="1:32" s="161" customFormat="1" ht="21" customHeight="1">
      <c r="A38" s="153"/>
      <c r="B38" s="203">
        <v>68</v>
      </c>
      <c r="C38" s="204">
        <f>IF(OR($B38-C$5&gt;76, $B38-C$5=75, $B38-C$5=1, $B38-C$5&lt;0),"",ROUND(($B38-C$5)*'점수 계산기'!$C$21+C$5*'점수 계산기'!$C$23+'점수 계산기'!$C$25,0))</f>
        <v>107</v>
      </c>
      <c r="D38" s="204">
        <f>IF(OR($B38-D$5&gt;76, $B38-D$5=75, $B38-D$5=1, $B38-D$5&lt;0),"",ROUND(($B38-D$5)*'점수 계산기'!$C$21+D$5*'점수 계산기'!$C$23+'점수 계산기'!$C$25,0))</f>
        <v>107</v>
      </c>
      <c r="E38" s="204">
        <f>IF(OR($B38-E$5&gt;76, $B38-E$5=75, $B38-E$5=1, $B38-E$5&lt;0),"",ROUND(($B38-E$5)*'점수 계산기'!$C$21+E$5*'점수 계산기'!$C$23+'점수 계산기'!$C$25,0))</f>
        <v>107</v>
      </c>
      <c r="F38" s="204">
        <f>IF(OR($B38-F$5&gt;76, $B38-F$5=75, $B38-F$5=1, $B38-F$5&lt;0),"",ROUND(($B38-F$5)*'점수 계산기'!$C$21+F$5*'점수 계산기'!$C$23+'점수 계산기'!$C$25,0))</f>
        <v>107</v>
      </c>
      <c r="G38" s="204">
        <f>IF(OR($B38-G$5&gt;76, $B38-G$5=75, $B38-G$5=1, $B38-G$5&lt;0),"",ROUND(($B38-G$5)*'점수 계산기'!$C$21+G$5*'점수 계산기'!$C$23+'점수 계산기'!$C$25,0))</f>
        <v>107</v>
      </c>
      <c r="H38" s="204">
        <f>IF(OR($B38-H$5&gt;76, $B38-H$5=75, $B38-H$5=1, $B38-H$5&lt;0),"",ROUND(($B38-H$5)*'점수 계산기'!$C$21+H$5*'점수 계산기'!$C$23+'점수 계산기'!$C$25,0))</f>
        <v>107</v>
      </c>
      <c r="I38" s="204">
        <f>IF(OR($B38-I$5&gt;76, $B38-I$5=75, $B38-I$5=1, $B38-I$5&lt;0),"",ROUND(($B38-I$5)*'점수 계산기'!$C$21+I$5*'점수 계산기'!$C$23+'점수 계산기'!$C$25,0))</f>
        <v>107</v>
      </c>
      <c r="J38" s="204">
        <f>IF(OR($B38-J$5&gt;76, $B38-J$5=75, $B38-J$5=1, $B38-J$5&lt;0),"",ROUND(($B38-J$5)*'점수 계산기'!$C$21+J$5*'점수 계산기'!$C$23+'점수 계산기'!$C$25,0))</f>
        <v>107</v>
      </c>
      <c r="K38" s="204">
        <f>IF(OR($B38-K$5&gt;76, $B38-K$5=75, $B38-K$5=1, $B38-K$5&lt;0),"",ROUND(($B38-K$5)*'점수 계산기'!$C$21+K$5*'점수 계산기'!$C$23+'점수 계산기'!$C$25,0))</f>
        <v>108</v>
      </c>
      <c r="L38" s="204">
        <f>IF(OR($B38-L$5&gt;76, $B38-L$5=75, $B38-L$5=1, $B38-L$5&lt;0),"",ROUND(($B38-L$5)*'점수 계산기'!$C$21+L$5*'점수 계산기'!$C$23+'점수 계산기'!$C$25,0))</f>
        <v>108</v>
      </c>
      <c r="M38" s="204">
        <f>IF(OR($B38-M$5&gt;76, $B38-M$5=75, $B38-M$5=1, $B38-M$5&lt;0),"",ROUND(($B38-M$5)*'점수 계산기'!$C$21+M$5*'점수 계산기'!$C$23+'점수 계산기'!$C$25,0))</f>
        <v>108</v>
      </c>
      <c r="N38" s="204">
        <f>IF(OR($B38-N$5&gt;76, $B38-N$5=75, $B38-N$5=1, $B38-N$5&lt;0),"",ROUND(($B38-N$5)*'점수 계산기'!$C$21+N$5*'점수 계산기'!$C$23+'점수 계산기'!$C$25,0))</f>
        <v>108</v>
      </c>
      <c r="O38" s="204">
        <f>IF(OR($B38-O$5&gt;76, $B38-O$5=75, $B38-O$5=1, $B38-O$5&lt;0),"",ROUND(($B38-O$5)*'점수 계산기'!$C$21+O$5*'점수 계산기'!$C$23+'점수 계산기'!$C$25,0))</f>
        <v>108</v>
      </c>
      <c r="P38" s="204">
        <f>IF(OR($B38-P$5&gt;76, $B38-P$5=75, $B38-P$5=1, $B38-P$5&lt;0),"",ROUND(($B38-P$5)*'점수 계산기'!$C$21+P$5*'점수 계산기'!$C$23+'점수 계산기'!$C$25,0))</f>
        <v>108</v>
      </c>
      <c r="Q38" s="204">
        <f>IF(OR($B38-Q$5&gt;76, $B38-Q$5=75, $B38-Q$5=1, $B38-Q$5&lt;0),"",ROUND(($B38-Q$5)*'점수 계산기'!$C$21+Q$5*'점수 계산기'!$C$23+'점수 계산기'!$C$25,0))</f>
        <v>108</v>
      </c>
      <c r="R38" s="204">
        <f>IF(OR($B38-R$5&gt;76, $B38-R$5=75, $B38-R$5=1, $B38-R$5&lt;0),"",ROUND(($B38-R$5)*'점수 계산기'!$C$21+R$5*'점수 계산기'!$C$23+'점수 계산기'!$C$25,0))</f>
        <v>108</v>
      </c>
      <c r="S38" s="204">
        <f>IF(OR($B38-S$5&gt;76, $B38-S$5=75, $B38-S$5=1, $B38-S$5&lt;0),"",ROUND(($B38-S$5)*'점수 계산기'!$C$21+S$5*'점수 계산기'!$C$23+'점수 계산기'!$C$25,0))</f>
        <v>109</v>
      </c>
      <c r="T38" s="204">
        <f>IF(OR($B38-T$5&gt;76, $B38-T$5=75, $B38-T$5=1, $B38-T$5&lt;0),"",ROUND(($B38-T$5)*'점수 계산기'!$C$21+T$5*'점수 계산기'!$C$23+'점수 계산기'!$C$25,0))</f>
        <v>109</v>
      </c>
      <c r="U38" s="204">
        <f>IF(OR($B38-U$5&gt;76, $B38-U$5=75, $B38-U$5=1, $B38-U$5&lt;0),"",ROUND(($B38-U$5)*'점수 계산기'!$C$21+U$5*'점수 계산기'!$C$23+'점수 계산기'!$C$25,0))</f>
        <v>109</v>
      </c>
      <c r="V38" s="204">
        <f>IF(OR($B38-V$5&gt;76, $B38-V$5=75, $B38-V$5=1, $B38-V$5&lt;0),"",ROUND(($B38-V$5)*'점수 계산기'!$C$21+V$5*'점수 계산기'!$C$23+'점수 계산기'!$C$25,0))</f>
        <v>109</v>
      </c>
      <c r="W38" s="204">
        <f>IF(OR($B38-W$5&gt;76, $B38-W$5=75, $B38-W$5=1, $B38-W$5&lt;0),"",ROUND(($B38-W$5)*'점수 계산기'!$C$21+W$5*'점수 계산기'!$C$23+'점수 계산기'!$C$25,0))</f>
        <v>109</v>
      </c>
      <c r="X38" s="204">
        <f>IF(OR($B38-X$5&gt;76, $B38-X$5=75, $B38-X$5=1, $B38-X$5&lt;0),"",ROUND(($B38-X$5)*'점수 계산기'!$C$21+X$5*'점수 계산기'!$C$23+'점수 계산기'!$C$25,0))</f>
        <v>109</v>
      </c>
      <c r="Y38" s="205">
        <f>IF(OR($B38-Y$5&gt;76, $B38-Y$5=75, $B38-Y$5=1, $B38-Y$5&lt;0),"",ROUND(($B38-Y$5)*'점수 계산기'!$C$21+Y$5*'점수 계산기'!$C$23+'점수 계산기'!$C$25,0))</f>
        <v>109</v>
      </c>
      <c r="Z38" s="153"/>
      <c r="AA38" s="195">
        <v>69</v>
      </c>
      <c r="AB38" s="195">
        <f t="shared" si="0"/>
        <v>107</v>
      </c>
      <c r="AC38" s="195" cm="1">
        <f t="array" ref="AC38">INDEX($AD$6:$AD$106, AA38, 1)</f>
        <v>76</v>
      </c>
      <c r="AD38" s="195">
        <f t="shared" si="1"/>
        <v>109</v>
      </c>
      <c r="AE38" s="195">
        <v>68</v>
      </c>
      <c r="AF38" s="195">
        <v>32</v>
      </c>
    </row>
    <row r="39" spans="1:32" s="161" customFormat="1" ht="21" customHeight="1">
      <c r="A39" s="153"/>
      <c r="B39" s="203">
        <v>67</v>
      </c>
      <c r="C39" s="204">
        <f>IF(OR($B39-C$5&gt;76, $B39-C$5=75, $B39-C$5=1, $B39-C$5&lt;0),"",ROUND(($B39-C$5)*'점수 계산기'!$C$21+C$5*'점수 계산기'!$C$23+'점수 계산기'!$C$25,0))</f>
        <v>106</v>
      </c>
      <c r="D39" s="204">
        <f>IF(OR($B39-D$5&gt;76, $B39-D$5=75, $B39-D$5=1, $B39-D$5&lt;0),"",ROUND(($B39-D$5)*'점수 계산기'!$C$21+D$5*'점수 계산기'!$C$23+'점수 계산기'!$C$25,0))</f>
        <v>106</v>
      </c>
      <c r="E39" s="204">
        <f>IF(OR($B39-E$5&gt;76, $B39-E$5=75, $B39-E$5=1, $B39-E$5&lt;0),"",ROUND(($B39-E$5)*'점수 계산기'!$C$21+E$5*'점수 계산기'!$C$23+'점수 계산기'!$C$25,0))</f>
        <v>106</v>
      </c>
      <c r="F39" s="204">
        <f>IF(OR($B39-F$5&gt;76, $B39-F$5=75, $B39-F$5=1, $B39-F$5&lt;0),"",ROUND(($B39-F$5)*'점수 계산기'!$C$21+F$5*'점수 계산기'!$C$23+'점수 계산기'!$C$25,0))</f>
        <v>106</v>
      </c>
      <c r="G39" s="204">
        <f>IF(OR($B39-G$5&gt;76, $B39-G$5=75, $B39-G$5=1, $B39-G$5&lt;0),"",ROUND(($B39-G$5)*'점수 계산기'!$C$21+G$5*'점수 계산기'!$C$23+'점수 계산기'!$C$25,0))</f>
        <v>106</v>
      </c>
      <c r="H39" s="204">
        <f>IF(OR($B39-H$5&gt;76, $B39-H$5=75, $B39-H$5=1, $B39-H$5&lt;0),"",ROUND(($B39-H$5)*'점수 계산기'!$C$21+H$5*'점수 계산기'!$C$23+'점수 계산기'!$C$25,0))</f>
        <v>106</v>
      </c>
      <c r="I39" s="204">
        <f>IF(OR($B39-I$5&gt;76, $B39-I$5=75, $B39-I$5=1, $B39-I$5&lt;0),"",ROUND(($B39-I$5)*'점수 계산기'!$C$21+I$5*'점수 계산기'!$C$23+'점수 계산기'!$C$25,0))</f>
        <v>106</v>
      </c>
      <c r="J39" s="204">
        <f>IF(OR($B39-J$5&gt;76, $B39-J$5=75, $B39-J$5=1, $B39-J$5&lt;0),"",ROUND(($B39-J$5)*'점수 계산기'!$C$21+J$5*'점수 계산기'!$C$23+'점수 계산기'!$C$25,0))</f>
        <v>107</v>
      </c>
      <c r="K39" s="204">
        <f>IF(OR($B39-K$5&gt;76, $B39-K$5=75, $B39-K$5=1, $B39-K$5&lt;0),"",ROUND(($B39-K$5)*'점수 계산기'!$C$21+K$5*'점수 계산기'!$C$23+'점수 계산기'!$C$25,0))</f>
        <v>107</v>
      </c>
      <c r="L39" s="204">
        <f>IF(OR($B39-L$5&gt;76, $B39-L$5=75, $B39-L$5=1, $B39-L$5&lt;0),"",ROUND(($B39-L$5)*'점수 계산기'!$C$21+L$5*'점수 계산기'!$C$23+'점수 계산기'!$C$25,0))</f>
        <v>107</v>
      </c>
      <c r="M39" s="204">
        <f>IF(OR($B39-M$5&gt;76, $B39-M$5=75, $B39-M$5=1, $B39-M$5&lt;0),"",ROUND(($B39-M$5)*'점수 계산기'!$C$21+M$5*'점수 계산기'!$C$23+'점수 계산기'!$C$25,0))</f>
        <v>107</v>
      </c>
      <c r="N39" s="204">
        <f>IF(OR($B39-N$5&gt;76, $B39-N$5=75, $B39-N$5=1, $B39-N$5&lt;0),"",ROUND(($B39-N$5)*'점수 계산기'!$C$21+N$5*'점수 계산기'!$C$23+'점수 계산기'!$C$25,0))</f>
        <v>107</v>
      </c>
      <c r="O39" s="204">
        <f>IF(OR($B39-O$5&gt;76, $B39-O$5=75, $B39-O$5=1, $B39-O$5&lt;0),"",ROUND(($B39-O$5)*'점수 계산기'!$C$21+O$5*'점수 계산기'!$C$23+'점수 계산기'!$C$25,0))</f>
        <v>107</v>
      </c>
      <c r="P39" s="204">
        <f>IF(OR($B39-P$5&gt;76, $B39-P$5=75, $B39-P$5=1, $B39-P$5&lt;0),"",ROUND(($B39-P$5)*'점수 계산기'!$C$21+P$5*'점수 계산기'!$C$23+'점수 계산기'!$C$25,0))</f>
        <v>107</v>
      </c>
      <c r="Q39" s="204">
        <f>IF(OR($B39-Q$5&gt;76, $B39-Q$5=75, $B39-Q$5=1, $B39-Q$5&lt;0),"",ROUND(($B39-Q$5)*'점수 계산기'!$C$21+Q$5*'점수 계산기'!$C$23+'점수 계산기'!$C$25,0))</f>
        <v>107</v>
      </c>
      <c r="R39" s="204">
        <f>IF(OR($B39-R$5&gt;76, $B39-R$5=75, $B39-R$5=1, $B39-R$5&lt;0),"",ROUND(($B39-R$5)*'점수 계산기'!$C$21+R$5*'점수 계산기'!$C$23+'점수 계산기'!$C$25,0))</f>
        <v>107</v>
      </c>
      <c r="S39" s="204">
        <f>IF(OR($B39-S$5&gt;76, $B39-S$5=75, $B39-S$5=1, $B39-S$5&lt;0),"",ROUND(($B39-S$5)*'점수 계산기'!$C$21+S$5*'점수 계산기'!$C$23+'점수 계산기'!$C$25,0))</f>
        <v>108</v>
      </c>
      <c r="T39" s="204">
        <f>IF(OR($B39-T$5&gt;76, $B39-T$5=75, $B39-T$5=1, $B39-T$5&lt;0),"",ROUND(($B39-T$5)*'점수 계산기'!$C$21+T$5*'점수 계산기'!$C$23+'점수 계산기'!$C$25,0))</f>
        <v>108</v>
      </c>
      <c r="U39" s="204">
        <f>IF(OR($B39-U$5&gt;76, $B39-U$5=75, $B39-U$5=1, $B39-U$5&lt;0),"",ROUND(($B39-U$5)*'점수 계산기'!$C$21+U$5*'점수 계산기'!$C$23+'점수 계산기'!$C$25,0))</f>
        <v>108</v>
      </c>
      <c r="V39" s="204">
        <f>IF(OR($B39-V$5&gt;76, $B39-V$5=75, $B39-V$5=1, $B39-V$5&lt;0),"",ROUND(($B39-V$5)*'점수 계산기'!$C$21+V$5*'점수 계산기'!$C$23+'점수 계산기'!$C$25,0))</f>
        <v>108</v>
      </c>
      <c r="W39" s="204">
        <f>IF(OR($B39-W$5&gt;76, $B39-W$5=75, $B39-W$5=1, $B39-W$5&lt;0),"",ROUND(($B39-W$5)*'점수 계산기'!$C$21+W$5*'점수 계산기'!$C$23+'점수 계산기'!$C$25,0))</f>
        <v>108</v>
      </c>
      <c r="X39" s="204">
        <f>IF(OR($B39-X$5&gt;76, $B39-X$5=75, $B39-X$5=1, $B39-X$5&lt;0),"",ROUND(($B39-X$5)*'점수 계산기'!$C$21+X$5*'점수 계산기'!$C$23+'점수 계산기'!$C$25,0))</f>
        <v>108</v>
      </c>
      <c r="Y39" s="205">
        <f>IF(OR($B39-Y$5&gt;76, $B39-Y$5=75, $B39-Y$5=1, $B39-Y$5&lt;0),"",ROUND(($B39-Y$5)*'점수 계산기'!$C$21+Y$5*'점수 계산기'!$C$23+'점수 계산기'!$C$25,0))</f>
        <v>108</v>
      </c>
      <c r="Z39" s="153"/>
      <c r="AA39" s="195">
        <v>68</v>
      </c>
      <c r="AB39" s="195">
        <f t="shared" si="0"/>
        <v>106</v>
      </c>
      <c r="AC39" s="195" cm="1">
        <f t="array" ref="AC39">INDEX($AD$6:$AD$106, AA39, 1)</f>
        <v>77</v>
      </c>
      <c r="AD39" s="195">
        <f t="shared" si="1"/>
        <v>108</v>
      </c>
      <c r="AE39" s="195">
        <v>67</v>
      </c>
      <c r="AF39" s="195">
        <v>33</v>
      </c>
    </row>
    <row r="40" spans="1:32" s="161" customFormat="1" ht="21" customHeight="1">
      <c r="A40" s="153"/>
      <c r="B40" s="203">
        <v>66</v>
      </c>
      <c r="C40" s="204">
        <f>IF(OR($B40-C$5&gt;76, $B40-C$5=75, $B40-C$5=1, $B40-C$5&lt;0),"",ROUND(($B40-C$5)*'점수 계산기'!$C$21+C$5*'점수 계산기'!$C$23+'점수 계산기'!$C$25,0))</f>
        <v>105</v>
      </c>
      <c r="D40" s="204">
        <f>IF(OR($B40-D$5&gt;76, $B40-D$5=75, $B40-D$5=1, $B40-D$5&lt;0),"",ROUND(($B40-D$5)*'점수 계산기'!$C$21+D$5*'점수 계산기'!$C$23+'점수 계산기'!$C$25,0))</f>
        <v>105</v>
      </c>
      <c r="E40" s="204">
        <f>IF(OR($B40-E$5&gt;76, $B40-E$5=75, $B40-E$5=1, $B40-E$5&lt;0),"",ROUND(($B40-E$5)*'점수 계산기'!$C$21+E$5*'점수 계산기'!$C$23+'점수 계산기'!$C$25,0))</f>
        <v>105</v>
      </c>
      <c r="F40" s="204">
        <f>IF(OR($B40-F$5&gt;76, $B40-F$5=75, $B40-F$5=1, $B40-F$5&lt;0),"",ROUND(($B40-F$5)*'점수 계산기'!$C$21+F$5*'점수 계산기'!$C$23+'점수 계산기'!$C$25,0))</f>
        <v>105</v>
      </c>
      <c r="G40" s="204">
        <f>IF(OR($B40-G$5&gt;76, $B40-G$5=75, $B40-G$5=1, $B40-G$5&lt;0),"",ROUND(($B40-G$5)*'점수 계산기'!$C$21+G$5*'점수 계산기'!$C$23+'점수 계산기'!$C$25,0))</f>
        <v>105</v>
      </c>
      <c r="H40" s="204">
        <f>IF(OR($B40-H$5&gt;76, $B40-H$5=75, $B40-H$5=1, $B40-H$5&lt;0),"",ROUND(($B40-H$5)*'점수 계산기'!$C$21+H$5*'점수 계산기'!$C$23+'점수 계산기'!$C$25,0))</f>
        <v>105</v>
      </c>
      <c r="I40" s="204">
        <f>IF(OR($B40-I$5&gt;76, $B40-I$5=75, $B40-I$5=1, $B40-I$5&lt;0),"",ROUND(($B40-I$5)*'점수 계산기'!$C$21+I$5*'점수 계산기'!$C$23+'점수 계산기'!$C$25,0))</f>
        <v>105</v>
      </c>
      <c r="J40" s="204">
        <f>IF(OR($B40-J$5&gt;76, $B40-J$5=75, $B40-J$5=1, $B40-J$5&lt;0),"",ROUND(($B40-J$5)*'점수 계산기'!$C$21+J$5*'점수 계산기'!$C$23+'점수 계산기'!$C$25,0))</f>
        <v>106</v>
      </c>
      <c r="K40" s="204">
        <f>IF(OR($B40-K$5&gt;76, $B40-K$5=75, $B40-K$5=1, $B40-K$5&lt;0),"",ROUND(($B40-K$5)*'점수 계산기'!$C$21+K$5*'점수 계산기'!$C$23+'점수 계산기'!$C$25,0))</f>
        <v>106</v>
      </c>
      <c r="L40" s="204">
        <f>IF(OR($B40-L$5&gt;76, $B40-L$5=75, $B40-L$5=1, $B40-L$5&lt;0),"",ROUND(($B40-L$5)*'점수 계산기'!$C$21+L$5*'점수 계산기'!$C$23+'점수 계산기'!$C$25,0))</f>
        <v>106</v>
      </c>
      <c r="M40" s="204">
        <f>IF(OR($B40-M$5&gt;76, $B40-M$5=75, $B40-M$5=1, $B40-M$5&lt;0),"",ROUND(($B40-M$5)*'점수 계산기'!$C$21+M$5*'점수 계산기'!$C$23+'점수 계산기'!$C$25,0))</f>
        <v>106</v>
      </c>
      <c r="N40" s="204">
        <f>IF(OR($B40-N$5&gt;76, $B40-N$5=75, $B40-N$5=1, $B40-N$5&lt;0),"",ROUND(($B40-N$5)*'점수 계산기'!$C$21+N$5*'점수 계산기'!$C$23+'점수 계산기'!$C$25,0))</f>
        <v>106</v>
      </c>
      <c r="O40" s="204">
        <f>IF(OR($B40-O$5&gt;76, $B40-O$5=75, $B40-O$5=1, $B40-O$5&lt;0),"",ROUND(($B40-O$5)*'점수 계산기'!$C$21+O$5*'점수 계산기'!$C$23+'점수 계산기'!$C$25,0))</f>
        <v>106</v>
      </c>
      <c r="P40" s="204">
        <f>IF(OR($B40-P$5&gt;76, $B40-P$5=75, $B40-P$5=1, $B40-P$5&lt;0),"",ROUND(($B40-P$5)*'점수 계산기'!$C$21+P$5*'점수 계산기'!$C$23+'점수 계산기'!$C$25,0))</f>
        <v>106</v>
      </c>
      <c r="Q40" s="204">
        <f>IF(OR($B40-Q$5&gt;76, $B40-Q$5=75, $B40-Q$5=1, $B40-Q$5&lt;0),"",ROUND(($B40-Q$5)*'점수 계산기'!$C$21+Q$5*'점수 계산기'!$C$23+'점수 계산기'!$C$25,0))</f>
        <v>106</v>
      </c>
      <c r="R40" s="204">
        <f>IF(OR($B40-R$5&gt;76, $B40-R$5=75, $B40-R$5=1, $B40-R$5&lt;0),"",ROUND(($B40-R$5)*'점수 계산기'!$C$21+R$5*'점수 계산기'!$C$23+'점수 계산기'!$C$25,0))</f>
        <v>107</v>
      </c>
      <c r="S40" s="204">
        <f>IF(OR($B40-S$5&gt;76, $B40-S$5=75, $B40-S$5=1, $B40-S$5&lt;0),"",ROUND(($B40-S$5)*'점수 계산기'!$C$21+S$5*'점수 계산기'!$C$23+'점수 계산기'!$C$25,0))</f>
        <v>107</v>
      </c>
      <c r="T40" s="204">
        <f>IF(OR($B40-T$5&gt;76, $B40-T$5=75, $B40-T$5=1, $B40-T$5&lt;0),"",ROUND(($B40-T$5)*'점수 계산기'!$C$21+T$5*'점수 계산기'!$C$23+'점수 계산기'!$C$25,0))</f>
        <v>107</v>
      </c>
      <c r="U40" s="204">
        <f>IF(OR($B40-U$5&gt;76, $B40-U$5=75, $B40-U$5=1, $B40-U$5&lt;0),"",ROUND(($B40-U$5)*'점수 계산기'!$C$21+U$5*'점수 계산기'!$C$23+'점수 계산기'!$C$25,0))</f>
        <v>107</v>
      </c>
      <c r="V40" s="204">
        <f>IF(OR($B40-V$5&gt;76, $B40-V$5=75, $B40-V$5=1, $B40-V$5&lt;0),"",ROUND(($B40-V$5)*'점수 계산기'!$C$21+V$5*'점수 계산기'!$C$23+'점수 계산기'!$C$25,0))</f>
        <v>107</v>
      </c>
      <c r="W40" s="204">
        <f>IF(OR($B40-W$5&gt;76, $B40-W$5=75, $B40-W$5=1, $B40-W$5&lt;0),"",ROUND(($B40-W$5)*'점수 계산기'!$C$21+W$5*'점수 계산기'!$C$23+'점수 계산기'!$C$25,0))</f>
        <v>107</v>
      </c>
      <c r="X40" s="204">
        <f>IF(OR($B40-X$5&gt;76, $B40-X$5=75, $B40-X$5=1, $B40-X$5&lt;0),"",ROUND(($B40-X$5)*'점수 계산기'!$C$21+X$5*'점수 계산기'!$C$23+'점수 계산기'!$C$25,0))</f>
        <v>107</v>
      </c>
      <c r="Y40" s="205">
        <f>IF(OR($B40-Y$5&gt;76, $B40-Y$5=75, $B40-Y$5=1, $B40-Y$5&lt;0),"",ROUND(($B40-Y$5)*'점수 계산기'!$C$21+Y$5*'점수 계산기'!$C$23+'점수 계산기'!$C$25,0))</f>
        <v>108</v>
      </c>
      <c r="Z40" s="153"/>
      <c r="AA40" s="195">
        <v>67</v>
      </c>
      <c r="AB40" s="195">
        <f t="shared" si="0"/>
        <v>105</v>
      </c>
      <c r="AC40" s="195" cm="1">
        <f t="array" ref="AC40">INDEX($AD$6:$AD$106, AA40, 1)</f>
        <v>78</v>
      </c>
      <c r="AD40" s="195">
        <f t="shared" si="1"/>
        <v>108</v>
      </c>
      <c r="AE40" s="195">
        <v>66</v>
      </c>
      <c r="AF40" s="195">
        <v>34</v>
      </c>
    </row>
    <row r="41" spans="1:32" s="161" customFormat="1" ht="21" customHeight="1">
      <c r="A41" s="153"/>
      <c r="B41" s="203">
        <v>65</v>
      </c>
      <c r="C41" s="204">
        <f>IF(OR($B41-C$5&gt;76, $B41-C$5=75, $B41-C$5=1, $B41-C$5&lt;0),"",ROUND(($B41-C$5)*'점수 계산기'!$C$21+C$5*'점수 계산기'!$C$23+'점수 계산기'!$C$25,0))</f>
        <v>104</v>
      </c>
      <c r="D41" s="204">
        <f>IF(OR($B41-D$5&gt;76, $B41-D$5=75, $B41-D$5=1, $B41-D$5&lt;0),"",ROUND(($B41-D$5)*'점수 계산기'!$C$21+D$5*'점수 계산기'!$C$23+'점수 계산기'!$C$25,0))</f>
        <v>104</v>
      </c>
      <c r="E41" s="204">
        <f>IF(OR($B41-E$5&gt;76, $B41-E$5=75, $B41-E$5=1, $B41-E$5&lt;0),"",ROUND(($B41-E$5)*'점수 계산기'!$C$21+E$5*'점수 계산기'!$C$23+'점수 계산기'!$C$25,0))</f>
        <v>104</v>
      </c>
      <c r="F41" s="204">
        <f>IF(OR($B41-F$5&gt;76, $B41-F$5=75, $B41-F$5=1, $B41-F$5&lt;0),"",ROUND(($B41-F$5)*'점수 계산기'!$C$21+F$5*'점수 계산기'!$C$23+'점수 계산기'!$C$25,0))</f>
        <v>104</v>
      </c>
      <c r="G41" s="204">
        <f>IF(OR($B41-G$5&gt;76, $B41-G$5=75, $B41-G$5=1, $B41-G$5&lt;0),"",ROUND(($B41-G$5)*'점수 계산기'!$C$21+G$5*'점수 계산기'!$C$23+'점수 계산기'!$C$25,0))</f>
        <v>104</v>
      </c>
      <c r="H41" s="204">
        <f>IF(OR($B41-H$5&gt;76, $B41-H$5=75, $B41-H$5=1, $B41-H$5&lt;0),"",ROUND(($B41-H$5)*'점수 계산기'!$C$21+H$5*'점수 계산기'!$C$23+'점수 계산기'!$C$25,0))</f>
        <v>104</v>
      </c>
      <c r="I41" s="204">
        <f>IF(OR($B41-I$5&gt;76, $B41-I$5=75, $B41-I$5=1, $B41-I$5&lt;0),"",ROUND(($B41-I$5)*'점수 계산기'!$C$21+I$5*'점수 계산기'!$C$23+'점수 계산기'!$C$25,0))</f>
        <v>105</v>
      </c>
      <c r="J41" s="204">
        <f>IF(OR($B41-J$5&gt;76, $B41-J$5=75, $B41-J$5=1, $B41-J$5&lt;0),"",ROUND(($B41-J$5)*'점수 계산기'!$C$21+J$5*'점수 계산기'!$C$23+'점수 계산기'!$C$25,0))</f>
        <v>105</v>
      </c>
      <c r="K41" s="204">
        <f>IF(OR($B41-K$5&gt;76, $B41-K$5=75, $B41-K$5=1, $B41-K$5&lt;0),"",ROUND(($B41-K$5)*'점수 계산기'!$C$21+K$5*'점수 계산기'!$C$23+'점수 계산기'!$C$25,0))</f>
        <v>105</v>
      </c>
      <c r="L41" s="204">
        <f>IF(OR($B41-L$5&gt;76, $B41-L$5=75, $B41-L$5=1, $B41-L$5&lt;0),"",ROUND(($B41-L$5)*'점수 계산기'!$C$21+L$5*'점수 계산기'!$C$23+'점수 계산기'!$C$25,0))</f>
        <v>105</v>
      </c>
      <c r="M41" s="204">
        <f>IF(OR($B41-M$5&gt;76, $B41-M$5=75, $B41-M$5=1, $B41-M$5&lt;0),"",ROUND(($B41-M$5)*'점수 계산기'!$C$21+M$5*'점수 계산기'!$C$23+'점수 계산기'!$C$25,0))</f>
        <v>105</v>
      </c>
      <c r="N41" s="204">
        <f>IF(OR($B41-N$5&gt;76, $B41-N$5=75, $B41-N$5=1, $B41-N$5&lt;0),"",ROUND(($B41-N$5)*'점수 계산기'!$C$21+N$5*'점수 계산기'!$C$23+'점수 계산기'!$C$25,0))</f>
        <v>105</v>
      </c>
      <c r="O41" s="204">
        <f>IF(OR($B41-O$5&gt;76, $B41-O$5=75, $B41-O$5=1, $B41-O$5&lt;0),"",ROUND(($B41-O$5)*'점수 계산기'!$C$21+O$5*'점수 계산기'!$C$23+'점수 계산기'!$C$25,0))</f>
        <v>105</v>
      </c>
      <c r="P41" s="204">
        <f>IF(OR($B41-P$5&gt;76, $B41-P$5=75, $B41-P$5=1, $B41-P$5&lt;0),"",ROUND(($B41-P$5)*'점수 계산기'!$C$21+P$5*'점수 계산기'!$C$23+'점수 계산기'!$C$25,0))</f>
        <v>105</v>
      </c>
      <c r="Q41" s="204">
        <f>IF(OR($B41-Q$5&gt;76, $B41-Q$5=75, $B41-Q$5=1, $B41-Q$5&lt;0),"",ROUND(($B41-Q$5)*'점수 계산기'!$C$21+Q$5*'점수 계산기'!$C$23+'점수 계산기'!$C$25,0))</f>
        <v>106</v>
      </c>
      <c r="R41" s="204">
        <f>IF(OR($B41-R$5&gt;76, $B41-R$5=75, $B41-R$5=1, $B41-R$5&lt;0),"",ROUND(($B41-R$5)*'점수 계산기'!$C$21+R$5*'점수 계산기'!$C$23+'점수 계산기'!$C$25,0))</f>
        <v>106</v>
      </c>
      <c r="S41" s="204">
        <f>IF(OR($B41-S$5&gt;76, $B41-S$5=75, $B41-S$5=1, $B41-S$5&lt;0),"",ROUND(($B41-S$5)*'점수 계산기'!$C$21+S$5*'점수 계산기'!$C$23+'점수 계산기'!$C$25,0))</f>
        <v>106</v>
      </c>
      <c r="T41" s="204">
        <f>IF(OR($B41-T$5&gt;76, $B41-T$5=75, $B41-T$5=1, $B41-T$5&lt;0),"",ROUND(($B41-T$5)*'점수 계산기'!$C$21+T$5*'점수 계산기'!$C$23+'점수 계산기'!$C$25,0))</f>
        <v>106</v>
      </c>
      <c r="U41" s="204">
        <f>IF(OR($B41-U$5&gt;76, $B41-U$5=75, $B41-U$5=1, $B41-U$5&lt;0),"",ROUND(($B41-U$5)*'점수 계산기'!$C$21+U$5*'점수 계산기'!$C$23+'점수 계산기'!$C$25,0))</f>
        <v>106</v>
      </c>
      <c r="V41" s="204">
        <f>IF(OR($B41-V$5&gt;76, $B41-V$5=75, $B41-V$5=1, $B41-V$5&lt;0),"",ROUND(($B41-V$5)*'점수 계산기'!$C$21+V$5*'점수 계산기'!$C$23+'점수 계산기'!$C$25,0))</f>
        <v>106</v>
      </c>
      <c r="W41" s="204">
        <f>IF(OR($B41-W$5&gt;76, $B41-W$5=75, $B41-W$5=1, $B41-W$5&lt;0),"",ROUND(($B41-W$5)*'점수 계산기'!$C$21+W$5*'점수 계산기'!$C$23+'점수 계산기'!$C$25,0))</f>
        <v>106</v>
      </c>
      <c r="X41" s="204">
        <f>IF(OR($B41-X$5&gt;76, $B41-X$5=75, $B41-X$5=1, $B41-X$5&lt;0),"",ROUND(($B41-X$5)*'점수 계산기'!$C$21+X$5*'점수 계산기'!$C$23+'점수 계산기'!$C$25,0))</f>
        <v>106</v>
      </c>
      <c r="Y41" s="205">
        <f>IF(OR($B41-Y$5&gt;76, $B41-Y$5=75, $B41-Y$5=1, $B41-Y$5&lt;0),"",ROUND(($B41-Y$5)*'점수 계산기'!$C$21+Y$5*'점수 계산기'!$C$23+'점수 계산기'!$C$25,0))</f>
        <v>107</v>
      </c>
      <c r="Z41" s="153"/>
      <c r="AA41" s="195">
        <v>66</v>
      </c>
      <c r="AB41" s="195">
        <f t="shared" si="0"/>
        <v>104</v>
      </c>
      <c r="AC41" s="195" cm="1">
        <f t="array" ref="AC41">INDEX($AD$6:$AD$106, AA41, 1)</f>
        <v>79</v>
      </c>
      <c r="AD41" s="195">
        <f t="shared" si="1"/>
        <v>107</v>
      </c>
      <c r="AE41" s="195">
        <v>65</v>
      </c>
      <c r="AF41" s="195">
        <v>35</v>
      </c>
    </row>
    <row r="42" spans="1:32" s="161" customFormat="1" ht="21" customHeight="1">
      <c r="A42" s="153"/>
      <c r="B42" s="206">
        <v>64</v>
      </c>
      <c r="C42" s="207">
        <f>IF(OR($B42-C$5&gt;76, $B42-C$5=75, $B42-C$5=1, $B42-C$5&lt;0),"",ROUND(($B42-C$5)*'점수 계산기'!$C$21+C$5*'점수 계산기'!$C$23+'점수 계산기'!$C$25,0))</f>
        <v>103</v>
      </c>
      <c r="D42" s="207">
        <f>IF(OR($B42-D$5&gt;76, $B42-D$5=75, $B42-D$5=1, $B42-D$5&lt;0),"",ROUND(($B42-D$5)*'점수 계산기'!$C$21+D$5*'점수 계산기'!$C$23+'점수 계산기'!$C$25,0))</f>
        <v>103</v>
      </c>
      <c r="E42" s="207">
        <f>IF(OR($B42-E$5&gt;76, $B42-E$5=75, $B42-E$5=1, $B42-E$5&lt;0),"",ROUND(($B42-E$5)*'점수 계산기'!$C$21+E$5*'점수 계산기'!$C$23+'점수 계산기'!$C$25,0))</f>
        <v>103</v>
      </c>
      <c r="F42" s="207">
        <f>IF(OR($B42-F$5&gt;76, $B42-F$5=75, $B42-F$5=1, $B42-F$5&lt;0),"",ROUND(($B42-F$5)*'점수 계산기'!$C$21+F$5*'점수 계산기'!$C$23+'점수 계산기'!$C$25,0))</f>
        <v>103</v>
      </c>
      <c r="G42" s="207">
        <f>IF(OR($B42-G$5&gt;76, $B42-G$5=75, $B42-G$5=1, $B42-G$5&lt;0),"",ROUND(($B42-G$5)*'점수 계산기'!$C$21+G$5*'점수 계산기'!$C$23+'점수 계산기'!$C$25,0))</f>
        <v>103</v>
      </c>
      <c r="H42" s="207">
        <f>IF(OR($B42-H$5&gt;76, $B42-H$5=75, $B42-H$5=1, $B42-H$5&lt;0),"",ROUND(($B42-H$5)*'점수 계산기'!$C$21+H$5*'점수 계산기'!$C$23+'점수 계산기'!$C$25,0))</f>
        <v>104</v>
      </c>
      <c r="I42" s="207">
        <f>IF(OR($B42-I$5&gt;76, $B42-I$5=75, $B42-I$5=1, $B42-I$5&lt;0),"",ROUND(($B42-I$5)*'점수 계산기'!$C$21+I$5*'점수 계산기'!$C$23+'점수 계산기'!$C$25,0))</f>
        <v>104</v>
      </c>
      <c r="J42" s="207">
        <f>IF(OR($B42-J$5&gt;76, $B42-J$5=75, $B42-J$5=1, $B42-J$5&lt;0),"",ROUND(($B42-J$5)*'점수 계산기'!$C$21+J$5*'점수 계산기'!$C$23+'점수 계산기'!$C$25,0))</f>
        <v>104</v>
      </c>
      <c r="K42" s="207">
        <f>IF(OR($B42-K$5&gt;76, $B42-K$5=75, $B42-K$5=1, $B42-K$5&lt;0),"",ROUND(($B42-K$5)*'점수 계산기'!$C$21+K$5*'점수 계산기'!$C$23+'점수 계산기'!$C$25,0))</f>
        <v>104</v>
      </c>
      <c r="L42" s="207">
        <f>IF(OR($B42-L$5&gt;76, $B42-L$5=75, $B42-L$5=1, $B42-L$5&lt;0),"",ROUND(($B42-L$5)*'점수 계산기'!$C$21+L$5*'점수 계산기'!$C$23+'점수 계산기'!$C$25,0))</f>
        <v>104</v>
      </c>
      <c r="M42" s="207">
        <f>IF(OR($B42-M$5&gt;76, $B42-M$5=75, $B42-M$5=1, $B42-M$5&lt;0),"",ROUND(($B42-M$5)*'점수 계산기'!$C$21+M$5*'점수 계산기'!$C$23+'점수 계산기'!$C$25,0))</f>
        <v>104</v>
      </c>
      <c r="N42" s="207">
        <f>IF(OR($B42-N$5&gt;76, $B42-N$5=75, $B42-N$5=1, $B42-N$5&lt;0),"",ROUND(($B42-N$5)*'점수 계산기'!$C$21+N$5*'점수 계산기'!$C$23+'점수 계산기'!$C$25,0))</f>
        <v>104</v>
      </c>
      <c r="O42" s="207">
        <f>IF(OR($B42-O$5&gt;76, $B42-O$5=75, $B42-O$5=1, $B42-O$5&lt;0),"",ROUND(($B42-O$5)*'점수 계산기'!$C$21+O$5*'점수 계산기'!$C$23+'점수 계산기'!$C$25,0))</f>
        <v>104</v>
      </c>
      <c r="P42" s="207">
        <f>IF(OR($B42-P$5&gt;76, $B42-P$5=75, $B42-P$5=1, $B42-P$5&lt;0),"",ROUND(($B42-P$5)*'점수 계산기'!$C$21+P$5*'점수 계산기'!$C$23+'점수 계산기'!$C$25,0))</f>
        <v>104</v>
      </c>
      <c r="Q42" s="207">
        <f>IF(OR($B42-Q$5&gt;76, $B42-Q$5=75, $B42-Q$5=1, $B42-Q$5&lt;0),"",ROUND(($B42-Q$5)*'점수 계산기'!$C$21+Q$5*'점수 계산기'!$C$23+'점수 계산기'!$C$25,0))</f>
        <v>105</v>
      </c>
      <c r="R42" s="207">
        <f>IF(OR($B42-R$5&gt;76, $B42-R$5=75, $B42-R$5=1, $B42-R$5&lt;0),"",ROUND(($B42-R$5)*'점수 계산기'!$C$21+R$5*'점수 계산기'!$C$23+'점수 계산기'!$C$25,0))</f>
        <v>105</v>
      </c>
      <c r="S42" s="207">
        <f>IF(OR($B42-S$5&gt;76, $B42-S$5=75, $B42-S$5=1, $B42-S$5&lt;0),"",ROUND(($B42-S$5)*'점수 계산기'!$C$21+S$5*'점수 계산기'!$C$23+'점수 계산기'!$C$25,0))</f>
        <v>105</v>
      </c>
      <c r="T42" s="207">
        <f>IF(OR($B42-T$5&gt;76, $B42-T$5=75, $B42-T$5=1, $B42-T$5&lt;0),"",ROUND(($B42-T$5)*'점수 계산기'!$C$21+T$5*'점수 계산기'!$C$23+'점수 계산기'!$C$25,0))</f>
        <v>105</v>
      </c>
      <c r="U42" s="207">
        <f>IF(OR($B42-U$5&gt;76, $B42-U$5=75, $B42-U$5=1, $B42-U$5&lt;0),"",ROUND(($B42-U$5)*'점수 계산기'!$C$21+U$5*'점수 계산기'!$C$23+'점수 계산기'!$C$25,0))</f>
        <v>105</v>
      </c>
      <c r="V42" s="207">
        <f>IF(OR($B42-V$5&gt;76, $B42-V$5=75, $B42-V$5=1, $B42-V$5&lt;0),"",ROUND(($B42-V$5)*'점수 계산기'!$C$21+V$5*'점수 계산기'!$C$23+'점수 계산기'!$C$25,0))</f>
        <v>105</v>
      </c>
      <c r="W42" s="207">
        <f>IF(OR($B42-W$5&gt;76, $B42-W$5=75, $B42-W$5=1, $B42-W$5&lt;0),"",ROUND(($B42-W$5)*'점수 계산기'!$C$21+W$5*'점수 계산기'!$C$23+'점수 계산기'!$C$25,0))</f>
        <v>105</v>
      </c>
      <c r="X42" s="207">
        <f>IF(OR($B42-X$5&gt;76, $B42-X$5=75, $B42-X$5=1, $B42-X$5&lt;0),"",ROUND(($B42-X$5)*'점수 계산기'!$C$21+X$5*'점수 계산기'!$C$23+'점수 계산기'!$C$25,0))</f>
        <v>105</v>
      </c>
      <c r="Y42" s="208">
        <f>IF(OR($B42-Y$5&gt;76, $B42-Y$5=75, $B42-Y$5=1, $B42-Y$5&lt;0),"",ROUND(($B42-Y$5)*'점수 계산기'!$C$21+Y$5*'점수 계산기'!$C$23+'점수 계산기'!$C$25,0))</f>
        <v>106</v>
      </c>
      <c r="Z42" s="153"/>
      <c r="AA42" s="195">
        <v>65</v>
      </c>
      <c r="AB42" s="195">
        <f t="shared" si="0"/>
        <v>103</v>
      </c>
      <c r="AC42" s="195" cm="1">
        <f t="array" ref="AC42">INDEX($AD$6:$AD$106, AA42, 1)</f>
        <v>80</v>
      </c>
      <c r="AD42" s="195">
        <f t="shared" si="1"/>
        <v>106</v>
      </c>
      <c r="AE42" s="195">
        <v>64</v>
      </c>
      <c r="AF42" s="195">
        <v>36</v>
      </c>
    </row>
    <row r="43" spans="1:32" s="161" customFormat="1" ht="21" customHeight="1">
      <c r="A43" s="153"/>
      <c r="B43" s="206">
        <v>63</v>
      </c>
      <c r="C43" s="207">
        <f>IF(OR($B43-C$5&gt;76, $B43-C$5=75, $B43-C$5=1, $B43-C$5&lt;0),"",ROUND(($B43-C$5)*'점수 계산기'!$C$21+C$5*'점수 계산기'!$C$23+'점수 계산기'!$C$25,0))</f>
        <v>102</v>
      </c>
      <c r="D43" s="207">
        <f>IF(OR($B43-D$5&gt;76, $B43-D$5=75, $B43-D$5=1, $B43-D$5&lt;0),"",ROUND(($B43-D$5)*'점수 계산기'!$C$21+D$5*'점수 계산기'!$C$23+'점수 계산기'!$C$25,0))</f>
        <v>102</v>
      </c>
      <c r="E43" s="207">
        <f>IF(OR($B43-E$5&gt;76, $B43-E$5=75, $B43-E$5=1, $B43-E$5&lt;0),"",ROUND(($B43-E$5)*'점수 계산기'!$C$21+E$5*'점수 계산기'!$C$23+'점수 계산기'!$C$25,0))</f>
        <v>102</v>
      </c>
      <c r="F43" s="207">
        <f>IF(OR($B43-F$5&gt;76, $B43-F$5=75, $B43-F$5=1, $B43-F$5&lt;0),"",ROUND(($B43-F$5)*'점수 계산기'!$C$21+F$5*'점수 계산기'!$C$23+'점수 계산기'!$C$25,0))</f>
        <v>102</v>
      </c>
      <c r="G43" s="207">
        <f>IF(OR($B43-G$5&gt;76, $B43-G$5=75, $B43-G$5=1, $B43-G$5&lt;0),"",ROUND(($B43-G$5)*'점수 계산기'!$C$21+G$5*'점수 계산기'!$C$23+'점수 계산기'!$C$25,0))</f>
        <v>103</v>
      </c>
      <c r="H43" s="207">
        <f>IF(OR($B43-H$5&gt;76, $B43-H$5=75, $B43-H$5=1, $B43-H$5&lt;0),"",ROUND(($B43-H$5)*'점수 계산기'!$C$21+H$5*'점수 계산기'!$C$23+'점수 계산기'!$C$25,0))</f>
        <v>103</v>
      </c>
      <c r="I43" s="207">
        <f>IF(OR($B43-I$5&gt;76, $B43-I$5=75, $B43-I$5=1, $B43-I$5&lt;0),"",ROUND(($B43-I$5)*'점수 계산기'!$C$21+I$5*'점수 계산기'!$C$23+'점수 계산기'!$C$25,0))</f>
        <v>103</v>
      </c>
      <c r="J43" s="207">
        <f>IF(OR($B43-J$5&gt;76, $B43-J$5=75, $B43-J$5=1, $B43-J$5&lt;0),"",ROUND(($B43-J$5)*'점수 계산기'!$C$21+J$5*'점수 계산기'!$C$23+'점수 계산기'!$C$25,0))</f>
        <v>103</v>
      </c>
      <c r="K43" s="207">
        <f>IF(OR($B43-K$5&gt;76, $B43-K$5=75, $B43-K$5=1, $B43-K$5&lt;0),"",ROUND(($B43-K$5)*'점수 계산기'!$C$21+K$5*'점수 계산기'!$C$23+'점수 계산기'!$C$25,0))</f>
        <v>103</v>
      </c>
      <c r="L43" s="207">
        <f>IF(OR($B43-L$5&gt;76, $B43-L$5=75, $B43-L$5=1, $B43-L$5&lt;0),"",ROUND(($B43-L$5)*'점수 계산기'!$C$21+L$5*'점수 계산기'!$C$23+'점수 계산기'!$C$25,0))</f>
        <v>103</v>
      </c>
      <c r="M43" s="207">
        <f>IF(OR($B43-M$5&gt;76, $B43-M$5=75, $B43-M$5=1, $B43-M$5&lt;0),"",ROUND(($B43-M$5)*'점수 계산기'!$C$21+M$5*'점수 계산기'!$C$23+'점수 계산기'!$C$25,0))</f>
        <v>103</v>
      </c>
      <c r="N43" s="207">
        <f>IF(OR($B43-N$5&gt;76, $B43-N$5=75, $B43-N$5=1, $B43-N$5&lt;0),"",ROUND(($B43-N$5)*'점수 계산기'!$C$21+N$5*'점수 계산기'!$C$23+'점수 계산기'!$C$25,0))</f>
        <v>103</v>
      </c>
      <c r="O43" s="207">
        <f>IF(OR($B43-O$5&gt;76, $B43-O$5=75, $B43-O$5=1, $B43-O$5&lt;0),"",ROUND(($B43-O$5)*'점수 계산기'!$C$21+O$5*'점수 계산기'!$C$23+'점수 계산기'!$C$25,0))</f>
        <v>103</v>
      </c>
      <c r="P43" s="207">
        <f>IF(OR($B43-P$5&gt;76, $B43-P$5=75, $B43-P$5=1, $B43-P$5&lt;0),"",ROUND(($B43-P$5)*'점수 계산기'!$C$21+P$5*'점수 계산기'!$C$23+'점수 계산기'!$C$25,0))</f>
        <v>104</v>
      </c>
      <c r="Q43" s="207">
        <f>IF(OR($B43-Q$5&gt;76, $B43-Q$5=75, $B43-Q$5=1, $B43-Q$5&lt;0),"",ROUND(($B43-Q$5)*'점수 계산기'!$C$21+Q$5*'점수 계산기'!$C$23+'점수 계산기'!$C$25,0))</f>
        <v>104</v>
      </c>
      <c r="R43" s="207">
        <f>IF(OR($B43-R$5&gt;76, $B43-R$5=75, $B43-R$5=1, $B43-R$5&lt;0),"",ROUND(($B43-R$5)*'점수 계산기'!$C$21+R$5*'점수 계산기'!$C$23+'점수 계산기'!$C$25,0))</f>
        <v>104</v>
      </c>
      <c r="S43" s="207">
        <f>IF(OR($B43-S$5&gt;76, $B43-S$5=75, $B43-S$5=1, $B43-S$5&lt;0),"",ROUND(($B43-S$5)*'점수 계산기'!$C$21+S$5*'점수 계산기'!$C$23+'점수 계산기'!$C$25,0))</f>
        <v>104</v>
      </c>
      <c r="T43" s="207">
        <f>IF(OR($B43-T$5&gt;76, $B43-T$5=75, $B43-T$5=1, $B43-T$5&lt;0),"",ROUND(($B43-T$5)*'점수 계산기'!$C$21+T$5*'점수 계산기'!$C$23+'점수 계산기'!$C$25,0))</f>
        <v>104</v>
      </c>
      <c r="U43" s="207">
        <f>IF(OR($B43-U$5&gt;76, $B43-U$5=75, $B43-U$5=1, $B43-U$5&lt;0),"",ROUND(($B43-U$5)*'점수 계산기'!$C$21+U$5*'점수 계산기'!$C$23+'점수 계산기'!$C$25,0))</f>
        <v>104</v>
      </c>
      <c r="V43" s="207">
        <f>IF(OR($B43-V$5&gt;76, $B43-V$5=75, $B43-V$5=1, $B43-V$5&lt;0),"",ROUND(($B43-V$5)*'점수 계산기'!$C$21+V$5*'점수 계산기'!$C$23+'점수 계산기'!$C$25,0))</f>
        <v>104</v>
      </c>
      <c r="W43" s="207">
        <f>IF(OR($B43-W$5&gt;76, $B43-W$5=75, $B43-W$5=1, $B43-W$5&lt;0),"",ROUND(($B43-W$5)*'점수 계산기'!$C$21+W$5*'점수 계산기'!$C$23+'점수 계산기'!$C$25,0))</f>
        <v>104</v>
      </c>
      <c r="X43" s="207">
        <f>IF(OR($B43-X$5&gt;76, $B43-X$5=75, $B43-X$5=1, $B43-X$5&lt;0),"",ROUND(($B43-X$5)*'점수 계산기'!$C$21+X$5*'점수 계산기'!$C$23+'점수 계산기'!$C$25,0))</f>
        <v>105</v>
      </c>
      <c r="Y43" s="208">
        <f>IF(OR($B43-Y$5&gt;76, $B43-Y$5=75, $B43-Y$5=1, $B43-Y$5&lt;0),"",ROUND(($B43-Y$5)*'점수 계산기'!$C$21+Y$5*'점수 계산기'!$C$23+'점수 계산기'!$C$25,0))</f>
        <v>105</v>
      </c>
      <c r="Z43" s="153"/>
      <c r="AA43" s="195">
        <v>64</v>
      </c>
      <c r="AB43" s="195">
        <f t="shared" si="0"/>
        <v>102</v>
      </c>
      <c r="AC43" s="195" cm="1">
        <f t="array" ref="AC43">INDEX($AD$6:$AD$106, AA43, 1)</f>
        <v>81</v>
      </c>
      <c r="AD43" s="195">
        <f t="shared" si="1"/>
        <v>105</v>
      </c>
      <c r="AE43" s="195">
        <v>63</v>
      </c>
      <c r="AF43" s="195">
        <v>37</v>
      </c>
    </row>
    <row r="44" spans="1:32" s="161" customFormat="1" ht="21" customHeight="1">
      <c r="A44" s="153"/>
      <c r="B44" s="206">
        <v>62</v>
      </c>
      <c r="C44" s="207">
        <f>IF(OR($B44-C$5&gt;76, $B44-C$5=75, $B44-C$5=1, $B44-C$5&lt;0),"",ROUND(($B44-C$5)*'점수 계산기'!$C$21+C$5*'점수 계산기'!$C$23+'점수 계산기'!$C$25,0))</f>
        <v>101</v>
      </c>
      <c r="D44" s="207">
        <f>IF(OR($B44-D$5&gt;76, $B44-D$5=75, $B44-D$5=1, $B44-D$5&lt;0),"",ROUND(($B44-D$5)*'점수 계산기'!$C$21+D$5*'점수 계산기'!$C$23+'점수 계산기'!$C$25,0))</f>
        <v>101</v>
      </c>
      <c r="E44" s="207">
        <f>IF(OR($B44-E$5&gt;76, $B44-E$5=75, $B44-E$5=1, $B44-E$5&lt;0),"",ROUND(($B44-E$5)*'점수 계산기'!$C$21+E$5*'점수 계산기'!$C$23+'점수 계산기'!$C$25,0))</f>
        <v>101</v>
      </c>
      <c r="F44" s="207">
        <f>IF(OR($B44-F$5&gt;76, $B44-F$5=75, $B44-F$5=1, $B44-F$5&lt;0),"",ROUND(($B44-F$5)*'점수 계산기'!$C$21+F$5*'점수 계산기'!$C$23+'점수 계산기'!$C$25,0))</f>
        <v>101</v>
      </c>
      <c r="G44" s="207">
        <f>IF(OR($B44-G$5&gt;76, $B44-G$5=75, $B44-G$5=1, $B44-G$5&lt;0),"",ROUND(($B44-G$5)*'점수 계산기'!$C$21+G$5*'점수 계산기'!$C$23+'점수 계산기'!$C$25,0))</f>
        <v>102</v>
      </c>
      <c r="H44" s="207">
        <f>IF(OR($B44-H$5&gt;76, $B44-H$5=75, $B44-H$5=1, $B44-H$5&lt;0),"",ROUND(($B44-H$5)*'점수 계산기'!$C$21+H$5*'점수 계산기'!$C$23+'점수 계산기'!$C$25,0))</f>
        <v>102</v>
      </c>
      <c r="I44" s="207">
        <f>IF(OR($B44-I$5&gt;76, $B44-I$5=75, $B44-I$5=1, $B44-I$5&lt;0),"",ROUND(($B44-I$5)*'점수 계산기'!$C$21+I$5*'점수 계산기'!$C$23+'점수 계산기'!$C$25,0))</f>
        <v>102</v>
      </c>
      <c r="J44" s="207">
        <f>IF(OR($B44-J$5&gt;76, $B44-J$5=75, $B44-J$5=1, $B44-J$5&lt;0),"",ROUND(($B44-J$5)*'점수 계산기'!$C$21+J$5*'점수 계산기'!$C$23+'점수 계산기'!$C$25,0))</f>
        <v>102</v>
      </c>
      <c r="K44" s="207">
        <f>IF(OR($B44-K$5&gt;76, $B44-K$5=75, $B44-K$5=1, $B44-K$5&lt;0),"",ROUND(($B44-K$5)*'점수 계산기'!$C$21+K$5*'점수 계산기'!$C$23+'점수 계산기'!$C$25,0))</f>
        <v>102</v>
      </c>
      <c r="L44" s="207">
        <f>IF(OR($B44-L$5&gt;76, $B44-L$5=75, $B44-L$5=1, $B44-L$5&lt;0),"",ROUND(($B44-L$5)*'점수 계산기'!$C$21+L$5*'점수 계산기'!$C$23+'점수 계산기'!$C$25,0))</f>
        <v>102</v>
      </c>
      <c r="M44" s="207">
        <f>IF(OR($B44-M$5&gt;76, $B44-M$5=75, $B44-M$5=1, $B44-M$5&lt;0),"",ROUND(($B44-M$5)*'점수 계산기'!$C$21+M$5*'점수 계산기'!$C$23+'점수 계산기'!$C$25,0))</f>
        <v>102</v>
      </c>
      <c r="N44" s="207">
        <f>IF(OR($B44-N$5&gt;76, $B44-N$5=75, $B44-N$5=1, $B44-N$5&lt;0),"",ROUND(($B44-N$5)*'점수 계산기'!$C$21+N$5*'점수 계산기'!$C$23+'점수 계산기'!$C$25,0))</f>
        <v>102</v>
      </c>
      <c r="O44" s="207">
        <f>IF(OR($B44-O$5&gt;76, $B44-O$5=75, $B44-O$5=1, $B44-O$5&lt;0),"",ROUND(($B44-O$5)*'점수 계산기'!$C$21+O$5*'점수 계산기'!$C$23+'점수 계산기'!$C$25,0))</f>
        <v>103</v>
      </c>
      <c r="P44" s="207">
        <f>IF(OR($B44-P$5&gt;76, $B44-P$5=75, $B44-P$5=1, $B44-P$5&lt;0),"",ROUND(($B44-P$5)*'점수 계산기'!$C$21+P$5*'점수 계산기'!$C$23+'점수 계산기'!$C$25,0))</f>
        <v>103</v>
      </c>
      <c r="Q44" s="207">
        <f>IF(OR($B44-Q$5&gt;76, $B44-Q$5=75, $B44-Q$5=1, $B44-Q$5&lt;0),"",ROUND(($B44-Q$5)*'점수 계산기'!$C$21+Q$5*'점수 계산기'!$C$23+'점수 계산기'!$C$25,0))</f>
        <v>103</v>
      </c>
      <c r="R44" s="207">
        <f>IF(OR($B44-R$5&gt;76, $B44-R$5=75, $B44-R$5=1, $B44-R$5&lt;0),"",ROUND(($B44-R$5)*'점수 계산기'!$C$21+R$5*'점수 계산기'!$C$23+'점수 계산기'!$C$25,0))</f>
        <v>103</v>
      </c>
      <c r="S44" s="207">
        <f>IF(OR($B44-S$5&gt;76, $B44-S$5=75, $B44-S$5=1, $B44-S$5&lt;0),"",ROUND(($B44-S$5)*'점수 계산기'!$C$21+S$5*'점수 계산기'!$C$23+'점수 계산기'!$C$25,0))</f>
        <v>103</v>
      </c>
      <c r="T44" s="207">
        <f>IF(OR($B44-T$5&gt;76, $B44-T$5=75, $B44-T$5=1, $B44-T$5&lt;0),"",ROUND(($B44-T$5)*'점수 계산기'!$C$21+T$5*'점수 계산기'!$C$23+'점수 계산기'!$C$25,0))</f>
        <v>103</v>
      </c>
      <c r="U44" s="207">
        <f>IF(OR($B44-U$5&gt;76, $B44-U$5=75, $B44-U$5=1, $B44-U$5&lt;0),"",ROUND(($B44-U$5)*'점수 계산기'!$C$21+U$5*'점수 계산기'!$C$23+'점수 계산기'!$C$25,0))</f>
        <v>103</v>
      </c>
      <c r="V44" s="207">
        <f>IF(OR($B44-V$5&gt;76, $B44-V$5=75, $B44-V$5=1, $B44-V$5&lt;0),"",ROUND(($B44-V$5)*'점수 계산기'!$C$21+V$5*'점수 계산기'!$C$23+'점수 계산기'!$C$25,0))</f>
        <v>103</v>
      </c>
      <c r="W44" s="207">
        <f>IF(OR($B44-W$5&gt;76, $B44-W$5=75, $B44-W$5=1, $B44-W$5&lt;0),"",ROUND(($B44-W$5)*'점수 계산기'!$C$21+W$5*'점수 계산기'!$C$23+'점수 계산기'!$C$25,0))</f>
        <v>103</v>
      </c>
      <c r="X44" s="207">
        <f>IF(OR($B44-X$5&gt;76, $B44-X$5=75, $B44-X$5=1, $B44-X$5&lt;0),"",ROUND(($B44-X$5)*'점수 계산기'!$C$21+X$5*'점수 계산기'!$C$23+'점수 계산기'!$C$25,0))</f>
        <v>104</v>
      </c>
      <c r="Y44" s="208">
        <f>IF(OR($B44-Y$5&gt;76, $B44-Y$5=75, $B44-Y$5=1, $B44-Y$5&lt;0),"",ROUND(($B44-Y$5)*'점수 계산기'!$C$21+Y$5*'점수 계산기'!$C$23+'점수 계산기'!$C$25,0))</f>
        <v>104</v>
      </c>
      <c r="Z44" s="153"/>
      <c r="AA44" s="195">
        <v>63</v>
      </c>
      <c r="AB44" s="195">
        <f t="shared" si="0"/>
        <v>101</v>
      </c>
      <c r="AC44" s="195" cm="1">
        <f t="array" ref="AC44">INDEX($AD$6:$AD$106, AA44, 1)</f>
        <v>82</v>
      </c>
      <c r="AD44" s="195">
        <f t="shared" si="1"/>
        <v>104</v>
      </c>
      <c r="AE44" s="195">
        <v>62</v>
      </c>
      <c r="AF44" s="195">
        <v>38</v>
      </c>
    </row>
    <row r="45" spans="1:32" s="161" customFormat="1" ht="21" customHeight="1">
      <c r="A45" s="153"/>
      <c r="B45" s="206">
        <v>61</v>
      </c>
      <c r="C45" s="207">
        <f>IF(OR($B45-C$5&gt;76, $B45-C$5=75, $B45-C$5=1, $B45-C$5&lt;0),"",ROUND(($B45-C$5)*'점수 계산기'!$C$21+C$5*'점수 계산기'!$C$23+'점수 계산기'!$C$25,0))</f>
        <v>100</v>
      </c>
      <c r="D45" s="207">
        <f>IF(OR($B45-D$5&gt;76, $B45-D$5=75, $B45-D$5=1, $B45-D$5&lt;0),"",ROUND(($B45-D$5)*'점수 계산기'!$C$21+D$5*'점수 계산기'!$C$23+'점수 계산기'!$C$25,0))</f>
        <v>100</v>
      </c>
      <c r="E45" s="207">
        <f>IF(OR($B45-E$5&gt;76, $B45-E$5=75, $B45-E$5=1, $B45-E$5&lt;0),"",ROUND(($B45-E$5)*'점수 계산기'!$C$21+E$5*'점수 계산기'!$C$23+'점수 계산기'!$C$25,0))</f>
        <v>100</v>
      </c>
      <c r="F45" s="207">
        <f>IF(OR($B45-F$5&gt;76, $B45-F$5=75, $B45-F$5=1, $B45-F$5&lt;0),"",ROUND(($B45-F$5)*'점수 계산기'!$C$21+F$5*'점수 계산기'!$C$23+'점수 계산기'!$C$25,0))</f>
        <v>101</v>
      </c>
      <c r="G45" s="207">
        <f>IF(OR($B45-G$5&gt;76, $B45-G$5=75, $B45-G$5=1, $B45-G$5&lt;0),"",ROUND(($B45-G$5)*'점수 계산기'!$C$21+G$5*'점수 계산기'!$C$23+'점수 계산기'!$C$25,0))</f>
        <v>101</v>
      </c>
      <c r="H45" s="207">
        <f>IF(OR($B45-H$5&gt;76, $B45-H$5=75, $B45-H$5=1, $B45-H$5&lt;0),"",ROUND(($B45-H$5)*'점수 계산기'!$C$21+H$5*'점수 계산기'!$C$23+'점수 계산기'!$C$25,0))</f>
        <v>101</v>
      </c>
      <c r="I45" s="207">
        <f>IF(OR($B45-I$5&gt;76, $B45-I$5=75, $B45-I$5=1, $B45-I$5&lt;0),"",ROUND(($B45-I$5)*'점수 계산기'!$C$21+I$5*'점수 계산기'!$C$23+'점수 계산기'!$C$25,0))</f>
        <v>101</v>
      </c>
      <c r="J45" s="207">
        <f>IF(OR($B45-J$5&gt;76, $B45-J$5=75, $B45-J$5=1, $B45-J$5&lt;0),"",ROUND(($B45-J$5)*'점수 계산기'!$C$21+J$5*'점수 계산기'!$C$23+'점수 계산기'!$C$25,0))</f>
        <v>101</v>
      </c>
      <c r="K45" s="207">
        <f>IF(OR($B45-K$5&gt;76, $B45-K$5=75, $B45-K$5=1, $B45-K$5&lt;0),"",ROUND(($B45-K$5)*'점수 계산기'!$C$21+K$5*'점수 계산기'!$C$23+'점수 계산기'!$C$25,0))</f>
        <v>101</v>
      </c>
      <c r="L45" s="497">
        <f>IF(OR($B45-L$5&gt;76, $B45-L$5=75, $B45-L$5=1, $B45-L$5&lt;0),"",ROUND(($B45-L$5)*'점수 계산기'!$C$21+L$5*'점수 계산기'!$C$23+'점수 계산기'!$C$25,0))</f>
        <v>101</v>
      </c>
      <c r="M45" s="207">
        <f>IF(OR($B45-M$5&gt;76, $B45-M$5=75, $B45-M$5=1, $B45-M$5&lt;0),"",ROUND(($B45-M$5)*'점수 계산기'!$C$21+M$5*'점수 계산기'!$C$23+'점수 계산기'!$C$25,0))</f>
        <v>101</v>
      </c>
      <c r="N45" s="207">
        <f>IF(OR($B45-N$5&gt;76, $B45-N$5=75, $B45-N$5=1, $B45-N$5&lt;0),"",ROUND(($B45-N$5)*'점수 계산기'!$C$21+N$5*'점수 계산기'!$C$23+'점수 계산기'!$C$25,0))</f>
        <v>102</v>
      </c>
      <c r="O45" s="207">
        <f>IF(OR($B45-O$5&gt;76, $B45-O$5=75, $B45-O$5=1, $B45-O$5&lt;0),"",ROUND(($B45-O$5)*'점수 계산기'!$C$21+O$5*'점수 계산기'!$C$23+'점수 계산기'!$C$25,0))</f>
        <v>102</v>
      </c>
      <c r="P45" s="207">
        <f>IF(OR($B45-P$5&gt;76, $B45-P$5=75, $B45-P$5=1, $B45-P$5&lt;0),"",ROUND(($B45-P$5)*'점수 계산기'!$C$21+P$5*'점수 계산기'!$C$23+'점수 계산기'!$C$25,0))</f>
        <v>102</v>
      </c>
      <c r="Q45" s="207">
        <f>IF(OR($B45-Q$5&gt;76, $B45-Q$5=75, $B45-Q$5=1, $B45-Q$5&lt;0),"",ROUND(($B45-Q$5)*'점수 계산기'!$C$21+Q$5*'점수 계산기'!$C$23+'점수 계산기'!$C$25,0))</f>
        <v>102</v>
      </c>
      <c r="R45" s="207">
        <f>IF(OR($B45-R$5&gt;76, $B45-R$5=75, $B45-R$5=1, $B45-R$5&lt;0),"",ROUND(($B45-R$5)*'점수 계산기'!$C$21+R$5*'점수 계산기'!$C$23+'점수 계산기'!$C$25,0))</f>
        <v>102</v>
      </c>
      <c r="S45" s="207">
        <f>IF(OR($B45-S$5&gt;76, $B45-S$5=75, $B45-S$5=1, $B45-S$5&lt;0),"",ROUND(($B45-S$5)*'점수 계산기'!$C$21+S$5*'점수 계산기'!$C$23+'점수 계산기'!$C$25,0))</f>
        <v>102</v>
      </c>
      <c r="T45" s="207">
        <f>IF(OR($B45-T$5&gt;76, $B45-T$5=75, $B45-T$5=1, $B45-T$5&lt;0),"",ROUND(($B45-T$5)*'점수 계산기'!$C$21+T$5*'점수 계산기'!$C$23+'점수 계산기'!$C$25,0))</f>
        <v>102</v>
      </c>
      <c r="U45" s="207">
        <f>IF(OR($B45-U$5&gt;76, $B45-U$5=75, $B45-U$5=1, $B45-U$5&lt;0),"",ROUND(($B45-U$5)*'점수 계산기'!$C$21+U$5*'점수 계산기'!$C$23+'점수 계산기'!$C$25,0))</f>
        <v>102</v>
      </c>
      <c r="V45" s="207">
        <f>IF(OR($B45-V$5&gt;76, $B45-V$5=75, $B45-V$5=1, $B45-V$5&lt;0),"",ROUND(($B45-V$5)*'점수 계산기'!$C$21+V$5*'점수 계산기'!$C$23+'점수 계산기'!$C$25,0))</f>
        <v>102</v>
      </c>
      <c r="W45" s="207">
        <f>IF(OR($B45-W$5&gt;76, $B45-W$5=75, $B45-W$5=1, $B45-W$5&lt;0),"",ROUND(($B45-W$5)*'점수 계산기'!$C$21+W$5*'점수 계산기'!$C$23+'점수 계산기'!$C$25,0))</f>
        <v>103</v>
      </c>
      <c r="X45" s="207">
        <f>IF(OR($B45-X$5&gt;76, $B45-X$5=75, $B45-X$5=1, $B45-X$5&lt;0),"",ROUND(($B45-X$5)*'점수 계산기'!$C$21+X$5*'점수 계산기'!$C$23+'점수 계산기'!$C$25,0))</f>
        <v>103</v>
      </c>
      <c r="Y45" s="208">
        <f>IF(OR($B45-Y$5&gt;76, $B45-Y$5=75, $B45-Y$5=1, $B45-Y$5&lt;0),"",ROUND(($B45-Y$5)*'점수 계산기'!$C$21+Y$5*'점수 계산기'!$C$23+'점수 계산기'!$C$25,0))</f>
        <v>103</v>
      </c>
      <c r="Z45" s="153"/>
      <c r="AA45" s="195">
        <v>62</v>
      </c>
      <c r="AB45" s="195">
        <f t="shared" si="0"/>
        <v>100</v>
      </c>
      <c r="AC45" s="195" cm="1">
        <f t="array" ref="AC45">INDEX($AD$6:$AD$106, AA45, 1)</f>
        <v>83</v>
      </c>
      <c r="AD45" s="195">
        <f t="shared" si="1"/>
        <v>103</v>
      </c>
      <c r="AE45" s="195">
        <v>61</v>
      </c>
      <c r="AF45" s="195">
        <v>39</v>
      </c>
    </row>
    <row r="46" spans="1:32" s="161" customFormat="1" ht="21" customHeight="1">
      <c r="A46" s="153"/>
      <c r="B46" s="196">
        <v>60</v>
      </c>
      <c r="C46" s="193">
        <f>IF(OR($B46-C$5&gt;76, $B46-C$5=75, $B46-C$5=1, $B46-C$5&lt;0),"",ROUND(($B46-C$5)*'점수 계산기'!$C$21+C$5*'점수 계산기'!$C$23+'점수 계산기'!$C$25,0))</f>
        <v>99</v>
      </c>
      <c r="D46" s="193">
        <f>IF(OR($B46-D$5&gt;76, $B46-D$5=75, $B46-D$5=1, $B46-D$5&lt;0),"",ROUND(($B46-D$5)*'점수 계산기'!$C$21+D$5*'점수 계산기'!$C$23+'점수 계산기'!$C$25,0))</f>
        <v>99</v>
      </c>
      <c r="E46" s="193">
        <f>IF(OR($B46-E$5&gt;76, $B46-E$5=75, $B46-E$5=1, $B46-E$5&lt;0),"",ROUND(($B46-E$5)*'점수 계산기'!$C$21+E$5*'점수 계산기'!$C$23+'점수 계산기'!$C$25,0))</f>
        <v>100</v>
      </c>
      <c r="F46" s="193">
        <f>IF(OR($B46-F$5&gt;76, $B46-F$5=75, $B46-F$5=1, $B46-F$5&lt;0),"",ROUND(($B46-F$5)*'점수 계산기'!$C$21+F$5*'점수 계산기'!$C$23+'점수 계산기'!$C$25,0))</f>
        <v>100</v>
      </c>
      <c r="G46" s="193">
        <f>IF(OR($B46-G$5&gt;76, $B46-G$5=75, $B46-G$5=1, $B46-G$5&lt;0),"",ROUND(($B46-G$5)*'점수 계산기'!$C$21+G$5*'점수 계산기'!$C$23+'점수 계산기'!$C$25,0))</f>
        <v>100</v>
      </c>
      <c r="H46" s="193">
        <f>IF(OR($B46-H$5&gt;76, $B46-H$5=75, $B46-H$5=1, $B46-H$5&lt;0),"",ROUND(($B46-H$5)*'점수 계산기'!$C$21+H$5*'점수 계산기'!$C$23+'점수 계산기'!$C$25,0))</f>
        <v>100</v>
      </c>
      <c r="I46" s="193">
        <f>IF(OR($B46-I$5&gt;76, $B46-I$5=75, $B46-I$5=1, $B46-I$5&lt;0),"",ROUND(($B46-I$5)*'점수 계산기'!$C$21+I$5*'점수 계산기'!$C$23+'점수 계산기'!$C$25,0))</f>
        <v>100</v>
      </c>
      <c r="J46" s="193">
        <f>IF(OR($B46-J$5&gt;76, $B46-J$5=75, $B46-J$5=1, $B46-J$5&lt;0),"",ROUND(($B46-J$5)*'점수 계산기'!$C$21+J$5*'점수 계산기'!$C$23+'점수 계산기'!$C$25,0))</f>
        <v>100</v>
      </c>
      <c r="K46" s="193">
        <f>IF(OR($B46-K$5&gt;76, $B46-K$5=75, $B46-K$5=1, $B46-K$5&lt;0),"",ROUND(($B46-K$5)*'점수 계산기'!$C$21+K$5*'점수 계산기'!$C$23+'점수 계산기'!$C$25,0))</f>
        <v>100</v>
      </c>
      <c r="L46" s="193">
        <f>IF(OR($B46-L$5&gt;76, $B46-L$5=75, $B46-L$5=1, $B46-L$5&lt;0),"",ROUND(($B46-L$5)*'점수 계산기'!$C$21+L$5*'점수 계산기'!$C$23+'점수 계산기'!$C$25,0))</f>
        <v>100</v>
      </c>
      <c r="M46" s="193">
        <f>IF(OR($B46-M$5&gt;76, $B46-M$5=75, $B46-M$5=1, $B46-M$5&lt;0),"",ROUND(($B46-M$5)*'점수 계산기'!$C$21+M$5*'점수 계산기'!$C$23+'점수 계산기'!$C$25,0))</f>
        <v>100</v>
      </c>
      <c r="N46" s="193">
        <f>IF(OR($B46-N$5&gt;76, $B46-N$5=75, $B46-N$5=1, $B46-N$5&lt;0),"",ROUND(($B46-N$5)*'점수 계산기'!$C$21+N$5*'점수 계산기'!$C$23+'점수 계산기'!$C$25,0))</f>
        <v>101</v>
      </c>
      <c r="O46" s="193">
        <f>IF(OR($B46-O$5&gt;76, $B46-O$5=75, $B46-O$5=1, $B46-O$5&lt;0),"",ROUND(($B46-O$5)*'점수 계산기'!$C$21+O$5*'점수 계산기'!$C$23+'점수 계산기'!$C$25,0))</f>
        <v>101</v>
      </c>
      <c r="P46" s="193">
        <f>IF(OR($B46-P$5&gt;76, $B46-P$5=75, $B46-P$5=1, $B46-P$5&lt;0),"",ROUND(($B46-P$5)*'점수 계산기'!$C$21+P$5*'점수 계산기'!$C$23+'점수 계산기'!$C$25,0))</f>
        <v>101</v>
      </c>
      <c r="Q46" s="193">
        <f>IF(OR($B46-Q$5&gt;76, $B46-Q$5=75, $B46-Q$5=1, $B46-Q$5&lt;0),"",ROUND(($B46-Q$5)*'점수 계산기'!$C$21+Q$5*'점수 계산기'!$C$23+'점수 계산기'!$C$25,0))</f>
        <v>101</v>
      </c>
      <c r="R46" s="193">
        <f>IF(OR($B46-R$5&gt;76, $B46-R$5=75, $B46-R$5=1, $B46-R$5&lt;0),"",ROUND(($B46-R$5)*'점수 계산기'!$C$21+R$5*'점수 계산기'!$C$23+'점수 계산기'!$C$25,0))</f>
        <v>101</v>
      </c>
      <c r="S46" s="193">
        <f>IF(OR($B46-S$5&gt;76, $B46-S$5=75, $B46-S$5=1, $B46-S$5&lt;0),"",ROUND(($B46-S$5)*'점수 계산기'!$C$21+S$5*'점수 계산기'!$C$23+'점수 계산기'!$C$25,0))</f>
        <v>101</v>
      </c>
      <c r="T46" s="193">
        <f>IF(OR($B46-T$5&gt;76, $B46-T$5=75, $B46-T$5=1, $B46-T$5&lt;0),"",ROUND(($B46-T$5)*'점수 계산기'!$C$21+T$5*'점수 계산기'!$C$23+'점수 계산기'!$C$25,0))</f>
        <v>101</v>
      </c>
      <c r="U46" s="193">
        <f>IF(OR($B46-U$5&gt;76, $B46-U$5=75, $B46-U$5=1, $B46-U$5&lt;0),"",ROUND(($B46-U$5)*'점수 계산기'!$C$21+U$5*'점수 계산기'!$C$23+'점수 계산기'!$C$25,0))</f>
        <v>101</v>
      </c>
      <c r="V46" s="193">
        <f>IF(OR($B46-V$5&gt;76, $B46-V$5=75, $B46-V$5=1, $B46-V$5&lt;0),"",ROUND(($B46-V$5)*'점수 계산기'!$C$21+V$5*'점수 계산기'!$C$23+'점수 계산기'!$C$25,0))</f>
        <v>102</v>
      </c>
      <c r="W46" s="193">
        <f>IF(OR($B46-W$5&gt;76, $B46-W$5=75, $B46-W$5=1, $B46-W$5&lt;0),"",ROUND(($B46-W$5)*'점수 계산기'!$C$21+W$5*'점수 계산기'!$C$23+'점수 계산기'!$C$25,0))</f>
        <v>102</v>
      </c>
      <c r="X46" s="193">
        <f>IF(OR($B46-X$5&gt;76, $B46-X$5=75, $B46-X$5=1, $B46-X$5&lt;0),"",ROUND(($B46-X$5)*'점수 계산기'!$C$21+X$5*'점수 계산기'!$C$23+'점수 계산기'!$C$25,0))</f>
        <v>102</v>
      </c>
      <c r="Y46" s="194">
        <f>IF(OR($B46-Y$5&gt;76, $B46-Y$5=75, $B46-Y$5=1, $B46-Y$5&lt;0),"",ROUND(($B46-Y$5)*'점수 계산기'!$C$21+Y$5*'점수 계산기'!$C$23+'점수 계산기'!$C$25,0))</f>
        <v>102</v>
      </c>
      <c r="Z46" s="153"/>
      <c r="AA46" s="195">
        <v>61</v>
      </c>
      <c r="AB46" s="195">
        <f t="shared" si="0"/>
        <v>99</v>
      </c>
      <c r="AC46" s="195" cm="1">
        <f t="array" ref="AC46">INDEX($AD$6:$AD$106, AA46, 1)</f>
        <v>84</v>
      </c>
      <c r="AD46" s="195">
        <f t="shared" si="1"/>
        <v>102</v>
      </c>
      <c r="AE46" s="195">
        <v>60</v>
      </c>
      <c r="AF46" s="195">
        <v>40</v>
      </c>
    </row>
    <row r="47" spans="1:32" s="161" customFormat="1" ht="21" customHeight="1">
      <c r="A47" s="153"/>
      <c r="B47" s="196">
        <v>59</v>
      </c>
      <c r="C47" s="193">
        <f>IF(OR($B47-C$5&gt;76, $B47-C$5=75, $B47-C$5=1, $B47-C$5&lt;0),"",ROUND(($B47-C$5)*'점수 계산기'!$C$21+C$5*'점수 계산기'!$C$23+'점수 계산기'!$C$25,0))</f>
        <v>98</v>
      </c>
      <c r="D47" s="193">
        <f>IF(OR($B47-D$5&gt;76, $B47-D$5=75, $B47-D$5=1, $B47-D$5&lt;0),"",ROUND(($B47-D$5)*'점수 계산기'!$C$21+D$5*'점수 계산기'!$C$23+'점수 계산기'!$C$25,0))</f>
        <v>98</v>
      </c>
      <c r="E47" s="193">
        <f>IF(OR($B47-E$5&gt;76, $B47-E$5=75, $B47-E$5=1, $B47-E$5&lt;0),"",ROUND(($B47-E$5)*'점수 계산기'!$C$21+E$5*'점수 계산기'!$C$23+'점수 계산기'!$C$25,0))</f>
        <v>99</v>
      </c>
      <c r="F47" s="193">
        <f>IF(OR($B47-F$5&gt;76, $B47-F$5=75, $B47-F$5=1, $B47-F$5&lt;0),"",ROUND(($B47-F$5)*'점수 계산기'!$C$21+F$5*'점수 계산기'!$C$23+'점수 계산기'!$C$25,0))</f>
        <v>99</v>
      </c>
      <c r="G47" s="193">
        <f>IF(OR($B47-G$5&gt;76, $B47-G$5=75, $B47-G$5=1, $B47-G$5&lt;0),"",ROUND(($B47-G$5)*'점수 계산기'!$C$21+G$5*'점수 계산기'!$C$23+'점수 계산기'!$C$25,0))</f>
        <v>99</v>
      </c>
      <c r="H47" s="193">
        <f>IF(OR($B47-H$5&gt;76, $B47-H$5=75, $B47-H$5=1, $B47-H$5&lt;0),"",ROUND(($B47-H$5)*'점수 계산기'!$C$21+H$5*'점수 계산기'!$C$23+'점수 계산기'!$C$25,0))</f>
        <v>99</v>
      </c>
      <c r="I47" s="193">
        <f>IF(OR($B47-I$5&gt;76, $B47-I$5=75, $B47-I$5=1, $B47-I$5&lt;0),"",ROUND(($B47-I$5)*'점수 계산기'!$C$21+I$5*'점수 계산기'!$C$23+'점수 계산기'!$C$25,0))</f>
        <v>99</v>
      </c>
      <c r="J47" s="193">
        <f>IF(OR($B47-J$5&gt;76, $B47-J$5=75, $B47-J$5=1, $B47-J$5&lt;0),"",ROUND(($B47-J$5)*'점수 계산기'!$C$21+J$5*'점수 계산기'!$C$23+'점수 계산기'!$C$25,0))</f>
        <v>99</v>
      </c>
      <c r="K47" s="193">
        <f>IF(OR($B47-K$5&gt;76, $B47-K$5=75, $B47-K$5=1, $B47-K$5&lt;0),"",ROUND(($B47-K$5)*'점수 계산기'!$C$21+K$5*'점수 계산기'!$C$23+'점수 계산기'!$C$25,0))</f>
        <v>99</v>
      </c>
      <c r="L47" s="193">
        <f>IF(OR($B47-L$5&gt;76, $B47-L$5=75, $B47-L$5=1, $B47-L$5&lt;0),"",ROUND(($B47-L$5)*'점수 계산기'!$C$21+L$5*'점수 계산기'!$C$23+'점수 계산기'!$C$25,0))</f>
        <v>99</v>
      </c>
      <c r="M47" s="193">
        <f>IF(OR($B47-M$5&gt;76, $B47-M$5=75, $B47-M$5=1, $B47-M$5&lt;0),"",ROUND(($B47-M$5)*'점수 계산기'!$C$21+M$5*'점수 계산기'!$C$23+'점수 계산기'!$C$25,0))</f>
        <v>100</v>
      </c>
      <c r="N47" s="193">
        <f>IF(OR($B47-N$5&gt;76, $B47-N$5=75, $B47-N$5=1, $B47-N$5&lt;0),"",ROUND(($B47-N$5)*'점수 계산기'!$C$21+N$5*'점수 계산기'!$C$23+'점수 계산기'!$C$25,0))</f>
        <v>100</v>
      </c>
      <c r="O47" s="193">
        <f>IF(OR($B47-O$5&gt;76, $B47-O$5=75, $B47-O$5=1, $B47-O$5&lt;0),"",ROUND(($B47-O$5)*'점수 계산기'!$C$21+O$5*'점수 계산기'!$C$23+'점수 계산기'!$C$25,0))</f>
        <v>100</v>
      </c>
      <c r="P47" s="193">
        <f>IF(OR($B47-P$5&gt;76, $B47-P$5=75, $B47-P$5=1, $B47-P$5&lt;0),"",ROUND(($B47-P$5)*'점수 계산기'!$C$21+P$5*'점수 계산기'!$C$23+'점수 계산기'!$C$25,0))</f>
        <v>100</v>
      </c>
      <c r="Q47" s="193">
        <f>IF(OR($B47-Q$5&gt;76, $B47-Q$5=75, $B47-Q$5=1, $B47-Q$5&lt;0),"",ROUND(($B47-Q$5)*'점수 계산기'!$C$21+Q$5*'점수 계산기'!$C$23+'점수 계산기'!$C$25,0))</f>
        <v>100</v>
      </c>
      <c r="R47" s="193">
        <f>IF(OR($B47-R$5&gt;76, $B47-R$5=75, $B47-R$5=1, $B47-R$5&lt;0),"",ROUND(($B47-R$5)*'점수 계산기'!$C$21+R$5*'점수 계산기'!$C$23+'점수 계산기'!$C$25,0))</f>
        <v>100</v>
      </c>
      <c r="S47" s="193">
        <f>IF(OR($B47-S$5&gt;76, $B47-S$5=75, $B47-S$5=1, $B47-S$5&lt;0),"",ROUND(($B47-S$5)*'점수 계산기'!$C$21+S$5*'점수 계산기'!$C$23+'점수 계산기'!$C$25,0))</f>
        <v>100</v>
      </c>
      <c r="T47" s="193">
        <f>IF(OR($B47-T$5&gt;76, $B47-T$5=75, $B47-T$5=1, $B47-T$5&lt;0),"",ROUND(($B47-T$5)*'점수 계산기'!$C$21+T$5*'점수 계산기'!$C$23+'점수 계산기'!$C$25,0))</f>
        <v>100</v>
      </c>
      <c r="U47" s="193">
        <f>IF(OR($B47-U$5&gt;76, $B47-U$5=75, $B47-U$5=1, $B47-U$5&lt;0),"",ROUND(($B47-U$5)*'점수 계산기'!$C$21+U$5*'점수 계산기'!$C$23+'점수 계산기'!$C$25,0))</f>
        <v>101</v>
      </c>
      <c r="V47" s="193">
        <f>IF(OR($B47-V$5&gt;76, $B47-V$5=75, $B47-V$5=1, $B47-V$5&lt;0),"",ROUND(($B47-V$5)*'점수 계산기'!$C$21+V$5*'점수 계산기'!$C$23+'점수 계산기'!$C$25,0))</f>
        <v>101</v>
      </c>
      <c r="W47" s="193">
        <f>IF(OR($B47-W$5&gt;76, $B47-W$5=75, $B47-W$5=1, $B47-W$5&lt;0),"",ROUND(($B47-W$5)*'점수 계산기'!$C$21+W$5*'점수 계산기'!$C$23+'점수 계산기'!$C$25,0))</f>
        <v>101</v>
      </c>
      <c r="X47" s="193">
        <f>IF(OR($B47-X$5&gt;76, $B47-X$5=75, $B47-X$5=1, $B47-X$5&lt;0),"",ROUND(($B47-X$5)*'점수 계산기'!$C$21+X$5*'점수 계산기'!$C$23+'점수 계산기'!$C$25,0))</f>
        <v>101</v>
      </c>
      <c r="Y47" s="194">
        <f>IF(OR($B47-Y$5&gt;76, $B47-Y$5=75, $B47-Y$5=1, $B47-Y$5&lt;0),"",ROUND(($B47-Y$5)*'점수 계산기'!$C$21+Y$5*'점수 계산기'!$C$23+'점수 계산기'!$C$25,0))</f>
        <v>101</v>
      </c>
      <c r="Z47" s="153"/>
      <c r="AA47" s="195">
        <v>60</v>
      </c>
      <c r="AB47" s="195">
        <f t="shared" si="0"/>
        <v>98</v>
      </c>
      <c r="AC47" s="195" cm="1">
        <f t="array" ref="AC47">INDEX($AD$6:$AD$106, AA47, 1)</f>
        <v>85</v>
      </c>
      <c r="AD47" s="195">
        <f t="shared" si="1"/>
        <v>101</v>
      </c>
      <c r="AE47" s="195">
        <v>59</v>
      </c>
      <c r="AF47" s="195">
        <v>41</v>
      </c>
    </row>
    <row r="48" spans="1:32" s="161" customFormat="1" ht="21" customHeight="1">
      <c r="A48" s="153"/>
      <c r="B48" s="196">
        <v>58</v>
      </c>
      <c r="C48" s="193">
        <f>IF(OR($B48-C$5&gt;76, $B48-C$5=75, $B48-C$5=1, $B48-C$5&lt;0),"",ROUND(($B48-C$5)*'점수 계산기'!$C$21+C$5*'점수 계산기'!$C$23+'점수 계산기'!$C$25,0))</f>
        <v>97</v>
      </c>
      <c r="D48" s="193">
        <f>IF(OR($B48-D$5&gt;76, $B48-D$5=75, $B48-D$5=1, $B48-D$5&lt;0),"",ROUND(($B48-D$5)*'점수 계산기'!$C$21+D$5*'점수 계산기'!$C$23+'점수 계산기'!$C$25,0))</f>
        <v>98</v>
      </c>
      <c r="E48" s="193">
        <f>IF(OR($B48-E$5&gt;76, $B48-E$5=75, $B48-E$5=1, $B48-E$5&lt;0),"",ROUND(($B48-E$5)*'점수 계산기'!$C$21+E$5*'점수 계산기'!$C$23+'점수 계산기'!$C$25,0))</f>
        <v>98</v>
      </c>
      <c r="F48" s="193">
        <f>IF(OR($B48-F$5&gt;76, $B48-F$5=75, $B48-F$5=1, $B48-F$5&lt;0),"",ROUND(($B48-F$5)*'점수 계산기'!$C$21+F$5*'점수 계산기'!$C$23+'점수 계산기'!$C$25,0))</f>
        <v>98</v>
      </c>
      <c r="G48" s="193">
        <f>IF(OR($B48-G$5&gt;76, $B48-G$5=75, $B48-G$5=1, $B48-G$5&lt;0),"",ROUND(($B48-G$5)*'점수 계산기'!$C$21+G$5*'점수 계산기'!$C$23+'점수 계산기'!$C$25,0))</f>
        <v>98</v>
      </c>
      <c r="H48" s="193">
        <f>IF(OR($B48-H$5&gt;76, $B48-H$5=75, $B48-H$5=1, $B48-H$5&lt;0),"",ROUND(($B48-H$5)*'점수 계산기'!$C$21+H$5*'점수 계산기'!$C$23+'점수 계산기'!$C$25,0))</f>
        <v>98</v>
      </c>
      <c r="I48" s="193">
        <f>IF(OR($B48-I$5&gt;76, $B48-I$5=75, $B48-I$5=1, $B48-I$5&lt;0),"",ROUND(($B48-I$5)*'점수 계산기'!$C$21+I$5*'점수 계산기'!$C$23+'점수 계산기'!$C$25,0))</f>
        <v>98</v>
      </c>
      <c r="J48" s="193">
        <f>IF(OR($B48-J$5&gt;76, $B48-J$5=75, $B48-J$5=1, $B48-J$5&lt;0),"",ROUND(($B48-J$5)*'점수 계산기'!$C$21+J$5*'점수 계산기'!$C$23+'점수 계산기'!$C$25,0))</f>
        <v>98</v>
      </c>
      <c r="K48" s="193">
        <f>IF(OR($B48-K$5&gt;76, $B48-K$5=75, $B48-K$5=1, $B48-K$5&lt;0),"",ROUND(($B48-K$5)*'점수 계산기'!$C$21+K$5*'점수 계산기'!$C$23+'점수 계산기'!$C$25,0))</f>
        <v>98</v>
      </c>
      <c r="L48" s="193">
        <f>IF(OR($B48-L$5&gt;76, $B48-L$5=75, $B48-L$5=1, $B48-L$5&lt;0),"",ROUND(($B48-L$5)*'점수 계산기'!$C$21+L$5*'점수 계산기'!$C$23+'점수 계산기'!$C$25,0))</f>
        <v>99</v>
      </c>
      <c r="M48" s="193">
        <f>IF(OR($B48-M$5&gt;76, $B48-M$5=75, $B48-M$5=1, $B48-M$5&lt;0),"",ROUND(($B48-M$5)*'점수 계산기'!$C$21+M$5*'점수 계산기'!$C$23+'점수 계산기'!$C$25,0))</f>
        <v>99</v>
      </c>
      <c r="N48" s="193">
        <f>IF(OR($B48-N$5&gt;76, $B48-N$5=75, $B48-N$5=1, $B48-N$5&lt;0),"",ROUND(($B48-N$5)*'점수 계산기'!$C$21+N$5*'점수 계산기'!$C$23+'점수 계산기'!$C$25,0))</f>
        <v>99</v>
      </c>
      <c r="O48" s="193">
        <f>IF(OR($B48-O$5&gt;76, $B48-O$5=75, $B48-O$5=1, $B48-O$5&lt;0),"",ROUND(($B48-O$5)*'점수 계산기'!$C$21+O$5*'점수 계산기'!$C$23+'점수 계산기'!$C$25,0))</f>
        <v>99</v>
      </c>
      <c r="P48" s="493">
        <f>IF(OR($B48-P$5&gt;76, $B48-P$5=75, $B48-P$5=1, $B48-P$5&lt;0),"",ROUND(($B48-P$5)*'점수 계산기'!$C$21+P$5*'점수 계산기'!$C$23+'점수 계산기'!$C$25,0))</f>
        <v>99</v>
      </c>
      <c r="Q48" s="193">
        <f>IF(OR($B48-Q$5&gt;76, $B48-Q$5=75, $B48-Q$5=1, $B48-Q$5&lt;0),"",ROUND(($B48-Q$5)*'점수 계산기'!$C$21+Q$5*'점수 계산기'!$C$23+'점수 계산기'!$C$25,0))</f>
        <v>99</v>
      </c>
      <c r="R48" s="193">
        <f>IF(OR($B48-R$5&gt;76, $B48-R$5=75, $B48-R$5=1, $B48-R$5&lt;0),"",ROUND(($B48-R$5)*'점수 계산기'!$C$21+R$5*'점수 계산기'!$C$23+'점수 계산기'!$C$25,0))</f>
        <v>99</v>
      </c>
      <c r="S48" s="193">
        <f>IF(OR($B48-S$5&gt;76, $B48-S$5=75, $B48-S$5=1, $B48-S$5&lt;0),"",ROUND(($B48-S$5)*'점수 계산기'!$C$21+S$5*'점수 계산기'!$C$23+'점수 계산기'!$C$25,0))</f>
        <v>99</v>
      </c>
      <c r="T48" s="193">
        <f>IF(OR($B48-T$5&gt;76, $B48-T$5=75, $B48-T$5=1, $B48-T$5&lt;0),"",ROUND(($B48-T$5)*'점수 계산기'!$C$21+T$5*'점수 계산기'!$C$23+'점수 계산기'!$C$25,0))</f>
        <v>99</v>
      </c>
      <c r="U48" s="193">
        <f>IF(OR($B48-U$5&gt;76, $B48-U$5=75, $B48-U$5=1, $B48-U$5&lt;0),"",ROUND(($B48-U$5)*'점수 계산기'!$C$21+U$5*'점수 계산기'!$C$23+'점수 계산기'!$C$25,0))</f>
        <v>100</v>
      </c>
      <c r="V48" s="193">
        <f>IF(OR($B48-V$5&gt;76, $B48-V$5=75, $B48-V$5=1, $B48-V$5&lt;0),"",ROUND(($B48-V$5)*'점수 계산기'!$C$21+V$5*'점수 계산기'!$C$23+'점수 계산기'!$C$25,0))</f>
        <v>100</v>
      </c>
      <c r="W48" s="193">
        <f>IF(OR($B48-W$5&gt;76, $B48-W$5=75, $B48-W$5=1, $B48-W$5&lt;0),"",ROUND(($B48-W$5)*'점수 계산기'!$C$21+W$5*'점수 계산기'!$C$23+'점수 계산기'!$C$25,0))</f>
        <v>100</v>
      </c>
      <c r="X48" s="193">
        <f>IF(OR($B48-X$5&gt;76, $B48-X$5=75, $B48-X$5=1, $B48-X$5&lt;0),"",ROUND(($B48-X$5)*'점수 계산기'!$C$21+X$5*'점수 계산기'!$C$23+'점수 계산기'!$C$25,0))</f>
        <v>100</v>
      </c>
      <c r="Y48" s="194">
        <f>IF(OR($B48-Y$5&gt;76, $B48-Y$5=75, $B48-Y$5=1, $B48-Y$5&lt;0),"",ROUND(($B48-Y$5)*'점수 계산기'!$C$21+Y$5*'점수 계산기'!$C$23+'점수 계산기'!$C$25,0))</f>
        <v>100</v>
      </c>
      <c r="Z48" s="153"/>
      <c r="AA48" s="195">
        <v>59</v>
      </c>
      <c r="AB48" s="195">
        <f t="shared" si="0"/>
        <v>97</v>
      </c>
      <c r="AC48" s="195" cm="1">
        <f t="array" ref="AC48">INDEX($AD$6:$AD$106, AA48, 1)</f>
        <v>86</v>
      </c>
      <c r="AD48" s="195">
        <f t="shared" si="1"/>
        <v>100</v>
      </c>
      <c r="AE48" s="195">
        <v>58</v>
      </c>
      <c r="AF48" s="195">
        <v>42</v>
      </c>
    </row>
    <row r="49" spans="1:32" s="161" customFormat="1" ht="21" customHeight="1">
      <c r="A49" s="153"/>
      <c r="B49" s="196">
        <v>57</v>
      </c>
      <c r="C49" s="193">
        <f>IF(OR($B49-C$5&gt;76, $B49-C$5=75, $B49-C$5=1, $B49-C$5&lt;0),"",ROUND(($B49-C$5)*'점수 계산기'!$C$21+C$5*'점수 계산기'!$C$23+'점수 계산기'!$C$25,0))</f>
        <v>96</v>
      </c>
      <c r="D49" s="193">
        <f>IF(OR($B49-D$5&gt;76, $B49-D$5=75, $B49-D$5=1, $B49-D$5&lt;0),"",ROUND(($B49-D$5)*'점수 계산기'!$C$21+D$5*'점수 계산기'!$C$23+'점수 계산기'!$C$25,0))</f>
        <v>97</v>
      </c>
      <c r="E49" s="193">
        <f>IF(OR($B49-E$5&gt;76, $B49-E$5=75, $B49-E$5=1, $B49-E$5&lt;0),"",ROUND(($B49-E$5)*'점수 계산기'!$C$21+E$5*'점수 계산기'!$C$23+'점수 계산기'!$C$25,0))</f>
        <v>97</v>
      </c>
      <c r="F49" s="193">
        <f>IF(OR($B49-F$5&gt;76, $B49-F$5=75, $B49-F$5=1, $B49-F$5&lt;0),"",ROUND(($B49-F$5)*'점수 계산기'!$C$21+F$5*'점수 계산기'!$C$23+'점수 계산기'!$C$25,0))</f>
        <v>97</v>
      </c>
      <c r="G49" s="193">
        <f>IF(OR($B49-G$5&gt;76, $B49-G$5=75, $B49-G$5=1, $B49-G$5&lt;0),"",ROUND(($B49-G$5)*'점수 계산기'!$C$21+G$5*'점수 계산기'!$C$23+'점수 계산기'!$C$25,0))</f>
        <v>97</v>
      </c>
      <c r="H49" s="193">
        <f>IF(OR($B49-H$5&gt;76, $B49-H$5=75, $B49-H$5=1, $B49-H$5&lt;0),"",ROUND(($B49-H$5)*'점수 계산기'!$C$21+H$5*'점수 계산기'!$C$23+'점수 계산기'!$C$25,0))</f>
        <v>97</v>
      </c>
      <c r="I49" s="193">
        <f>IF(OR($B49-I$5&gt;76, $B49-I$5=75, $B49-I$5=1, $B49-I$5&lt;0),"",ROUND(($B49-I$5)*'점수 계산기'!$C$21+I$5*'점수 계산기'!$C$23+'점수 계산기'!$C$25,0))</f>
        <v>97</v>
      </c>
      <c r="J49" s="193">
        <f>IF(OR($B49-J$5&gt;76, $B49-J$5=75, $B49-J$5=1, $B49-J$5&lt;0),"",ROUND(($B49-J$5)*'점수 계산기'!$C$21+J$5*'점수 계산기'!$C$23+'점수 계산기'!$C$25,0))</f>
        <v>97</v>
      </c>
      <c r="K49" s="193">
        <f>IF(OR($B49-K$5&gt;76, $B49-K$5=75, $B49-K$5=1, $B49-K$5&lt;0),"",ROUND(($B49-K$5)*'점수 계산기'!$C$21+K$5*'점수 계산기'!$C$23+'점수 계산기'!$C$25,0))</f>
        <v>97</v>
      </c>
      <c r="L49" s="193">
        <f>IF(OR($B49-L$5&gt;76, $B49-L$5=75, $B49-L$5=1, $B49-L$5&lt;0),"",ROUND(($B49-L$5)*'점수 계산기'!$C$21+L$5*'점수 계산기'!$C$23+'점수 계산기'!$C$25,0))</f>
        <v>98</v>
      </c>
      <c r="M49" s="193">
        <f>IF(OR($B49-M$5&gt;76, $B49-M$5=75, $B49-M$5=1, $B49-M$5&lt;0),"",ROUND(($B49-M$5)*'점수 계산기'!$C$21+M$5*'점수 계산기'!$C$23+'점수 계산기'!$C$25,0))</f>
        <v>98</v>
      </c>
      <c r="N49" s="193">
        <f>IF(OR($B49-N$5&gt;76, $B49-N$5=75, $B49-N$5=1, $B49-N$5&lt;0),"",ROUND(($B49-N$5)*'점수 계산기'!$C$21+N$5*'점수 계산기'!$C$23+'점수 계산기'!$C$25,0))</f>
        <v>98</v>
      </c>
      <c r="O49" s="193">
        <f>IF(OR($B49-O$5&gt;76, $B49-O$5=75, $B49-O$5=1, $B49-O$5&lt;0),"",ROUND(($B49-O$5)*'점수 계산기'!$C$21+O$5*'점수 계산기'!$C$23+'점수 계산기'!$C$25,0))</f>
        <v>98</v>
      </c>
      <c r="P49" s="193">
        <f>IF(OR($B49-P$5&gt;76, $B49-P$5=75, $B49-P$5=1, $B49-P$5&lt;0),"",ROUND(($B49-P$5)*'점수 계산기'!$C$21+P$5*'점수 계산기'!$C$23+'점수 계산기'!$C$25,0))</f>
        <v>98</v>
      </c>
      <c r="Q49" s="193">
        <f>IF(OR($B49-Q$5&gt;76, $B49-Q$5=75, $B49-Q$5=1, $B49-Q$5&lt;0),"",ROUND(($B49-Q$5)*'점수 계산기'!$C$21+Q$5*'점수 계산기'!$C$23+'점수 계산기'!$C$25,0))</f>
        <v>98</v>
      </c>
      <c r="R49" s="193">
        <f>IF(OR($B49-R$5&gt;76, $B49-R$5=75, $B49-R$5=1, $B49-R$5&lt;0),"",ROUND(($B49-R$5)*'점수 계산기'!$C$21+R$5*'점수 계산기'!$C$23+'점수 계산기'!$C$25,0))</f>
        <v>98</v>
      </c>
      <c r="S49" s="193">
        <f>IF(OR($B49-S$5&gt;76, $B49-S$5=75, $B49-S$5=1, $B49-S$5&lt;0),"",ROUND(($B49-S$5)*'점수 계산기'!$C$21+S$5*'점수 계산기'!$C$23+'점수 계산기'!$C$25,0))</f>
        <v>98</v>
      </c>
      <c r="T49" s="193">
        <f>IF(OR($B49-T$5&gt;76, $B49-T$5=75, $B49-T$5=1, $B49-T$5&lt;0),"",ROUND(($B49-T$5)*'점수 계산기'!$C$21+T$5*'점수 계산기'!$C$23+'점수 계산기'!$C$25,0))</f>
        <v>99</v>
      </c>
      <c r="U49" s="193">
        <f>IF(OR($B49-U$5&gt;76, $B49-U$5=75, $B49-U$5=1, $B49-U$5&lt;0),"",ROUND(($B49-U$5)*'점수 계산기'!$C$21+U$5*'점수 계산기'!$C$23+'점수 계산기'!$C$25,0))</f>
        <v>99</v>
      </c>
      <c r="V49" s="193">
        <f>IF(OR($B49-V$5&gt;76, $B49-V$5=75, $B49-V$5=1, $B49-V$5&lt;0),"",ROUND(($B49-V$5)*'점수 계산기'!$C$21+V$5*'점수 계산기'!$C$23+'점수 계산기'!$C$25,0))</f>
        <v>99</v>
      </c>
      <c r="W49" s="193">
        <f>IF(OR($B49-W$5&gt;76, $B49-W$5=75, $B49-W$5=1, $B49-W$5&lt;0),"",ROUND(($B49-W$5)*'점수 계산기'!$C$21+W$5*'점수 계산기'!$C$23+'점수 계산기'!$C$25,0))</f>
        <v>99</v>
      </c>
      <c r="X49" s="193">
        <f>IF(OR($B49-X$5&gt;76, $B49-X$5=75, $B49-X$5=1, $B49-X$5&lt;0),"",ROUND(($B49-X$5)*'점수 계산기'!$C$21+X$5*'점수 계산기'!$C$23+'점수 계산기'!$C$25,0))</f>
        <v>99</v>
      </c>
      <c r="Y49" s="194">
        <f>IF(OR($B49-Y$5&gt;76, $B49-Y$5=75, $B49-Y$5=1, $B49-Y$5&lt;0),"",ROUND(($B49-Y$5)*'점수 계산기'!$C$21+Y$5*'점수 계산기'!$C$23+'점수 계산기'!$C$25,0))</f>
        <v>99</v>
      </c>
      <c r="Z49" s="153"/>
      <c r="AA49" s="195">
        <v>58</v>
      </c>
      <c r="AB49" s="195">
        <f t="shared" si="0"/>
        <v>96</v>
      </c>
      <c r="AC49" s="195" cm="1">
        <f t="array" ref="AC49">INDEX($AD$6:$AD$106, AA49, 1)</f>
        <v>86</v>
      </c>
      <c r="AD49" s="195">
        <f t="shared" si="1"/>
        <v>99</v>
      </c>
      <c r="AE49" s="195">
        <v>57</v>
      </c>
      <c r="AF49" s="195">
        <v>43</v>
      </c>
    </row>
    <row r="50" spans="1:32" s="161" customFormat="1" ht="21" customHeight="1">
      <c r="A50" s="153"/>
      <c r="B50" s="197">
        <v>56</v>
      </c>
      <c r="C50" s="198">
        <f>IF(OR($B50-C$5&gt;76, $B50-C$5=75, $B50-C$5=1, $B50-C$5&lt;0),"",ROUND(($B50-C$5)*'점수 계산기'!$C$21+C$5*'점수 계산기'!$C$23+'점수 계산기'!$C$25,0))</f>
        <v>95</v>
      </c>
      <c r="D50" s="198">
        <f>IF(OR($B50-D$5&gt;76, $B50-D$5=75, $B50-D$5=1, $B50-D$5&lt;0),"",ROUND(($B50-D$5)*'점수 계산기'!$C$21+D$5*'점수 계산기'!$C$23+'점수 계산기'!$C$25,0))</f>
        <v>96</v>
      </c>
      <c r="E50" s="198">
        <f>IF(OR($B50-E$5&gt;76, $B50-E$5=75, $B50-E$5=1, $B50-E$5&lt;0),"",ROUND(($B50-E$5)*'점수 계산기'!$C$21+E$5*'점수 계산기'!$C$23+'점수 계산기'!$C$25,0))</f>
        <v>96</v>
      </c>
      <c r="F50" s="198">
        <f>IF(OR($B50-F$5&gt;76, $B50-F$5=75, $B50-F$5=1, $B50-F$5&lt;0),"",ROUND(($B50-F$5)*'점수 계산기'!$C$21+F$5*'점수 계산기'!$C$23+'점수 계산기'!$C$25,0))</f>
        <v>96</v>
      </c>
      <c r="G50" s="198">
        <f>IF(OR($B50-G$5&gt;76, $B50-G$5=75, $B50-G$5=1, $B50-G$5&lt;0),"",ROUND(($B50-G$5)*'점수 계산기'!$C$21+G$5*'점수 계산기'!$C$23+'점수 계산기'!$C$25,0))</f>
        <v>96</v>
      </c>
      <c r="H50" s="198">
        <f>IF(OR($B50-H$5&gt;76, $B50-H$5=75, $B50-H$5=1, $B50-H$5&lt;0),"",ROUND(($B50-H$5)*'점수 계산기'!$C$21+H$5*'점수 계산기'!$C$23+'점수 계산기'!$C$25,0))</f>
        <v>96</v>
      </c>
      <c r="I50" s="198">
        <f>IF(OR($B50-I$5&gt;76, $B50-I$5=75, $B50-I$5=1, $B50-I$5&lt;0),"",ROUND(($B50-I$5)*'점수 계산기'!$C$21+I$5*'점수 계산기'!$C$23+'점수 계산기'!$C$25,0))</f>
        <v>96</v>
      </c>
      <c r="J50" s="198">
        <f>IF(OR($B50-J$5&gt;76, $B50-J$5=75, $B50-J$5=1, $B50-J$5&lt;0),"",ROUND(($B50-J$5)*'점수 계산기'!$C$21+J$5*'점수 계산기'!$C$23+'점수 계산기'!$C$25,0))</f>
        <v>96</v>
      </c>
      <c r="K50" s="198">
        <f>IF(OR($B50-K$5&gt;76, $B50-K$5=75, $B50-K$5=1, $B50-K$5&lt;0),"",ROUND(($B50-K$5)*'점수 계산기'!$C$21+K$5*'점수 계산기'!$C$23+'점수 계산기'!$C$25,0))</f>
        <v>97</v>
      </c>
      <c r="L50" s="198">
        <f>IF(OR($B50-L$5&gt;76, $B50-L$5=75, $B50-L$5=1, $B50-L$5&lt;0),"",ROUND(($B50-L$5)*'점수 계산기'!$C$21+L$5*'점수 계산기'!$C$23+'점수 계산기'!$C$25,0))</f>
        <v>97</v>
      </c>
      <c r="M50" s="198">
        <f>IF(OR($B50-M$5&gt;76, $B50-M$5=75, $B50-M$5=1, $B50-M$5&lt;0),"",ROUND(($B50-M$5)*'점수 계산기'!$C$21+M$5*'점수 계산기'!$C$23+'점수 계산기'!$C$25,0))</f>
        <v>97</v>
      </c>
      <c r="N50" s="198">
        <f>IF(OR($B50-N$5&gt;76, $B50-N$5=75, $B50-N$5=1, $B50-N$5&lt;0),"",ROUND(($B50-N$5)*'점수 계산기'!$C$21+N$5*'점수 계산기'!$C$23+'점수 계산기'!$C$25,0))</f>
        <v>97</v>
      </c>
      <c r="O50" s="198">
        <f>IF(OR($B50-O$5&gt;76, $B50-O$5=75, $B50-O$5=1, $B50-O$5&lt;0),"",ROUND(($B50-O$5)*'점수 계산기'!$C$21+O$5*'점수 계산기'!$C$23+'점수 계산기'!$C$25,0))</f>
        <v>97</v>
      </c>
      <c r="P50" s="198">
        <f>IF(OR($B50-P$5&gt;76, $B50-P$5=75, $B50-P$5=1, $B50-P$5&lt;0),"",ROUND(($B50-P$5)*'점수 계산기'!$C$21+P$5*'점수 계산기'!$C$23+'점수 계산기'!$C$25,0))</f>
        <v>97</v>
      </c>
      <c r="Q50" s="198">
        <f>IF(OR($B50-Q$5&gt;76, $B50-Q$5=75, $B50-Q$5=1, $B50-Q$5&lt;0),"",ROUND(($B50-Q$5)*'점수 계산기'!$C$21+Q$5*'점수 계산기'!$C$23+'점수 계산기'!$C$25,0))</f>
        <v>97</v>
      </c>
      <c r="R50" s="198">
        <f>IF(OR($B50-R$5&gt;76, $B50-R$5=75, $B50-R$5=1, $B50-R$5&lt;0),"",ROUND(($B50-R$5)*'점수 계산기'!$C$21+R$5*'점수 계산기'!$C$23+'점수 계산기'!$C$25,0))</f>
        <v>97</v>
      </c>
      <c r="S50" s="198">
        <f>IF(OR($B50-S$5&gt;76, $B50-S$5=75, $B50-S$5=1, $B50-S$5&lt;0),"",ROUND(($B50-S$5)*'점수 계산기'!$C$21+S$5*'점수 계산기'!$C$23+'점수 계산기'!$C$25,0))</f>
        <v>98</v>
      </c>
      <c r="T50" s="198">
        <f>IF(OR($B50-T$5&gt;76, $B50-T$5=75, $B50-T$5=1, $B50-T$5&lt;0),"",ROUND(($B50-T$5)*'점수 계산기'!$C$21+T$5*'점수 계산기'!$C$23+'점수 계산기'!$C$25,0))</f>
        <v>98</v>
      </c>
      <c r="U50" s="198">
        <f>IF(OR($B50-U$5&gt;76, $B50-U$5=75, $B50-U$5=1, $B50-U$5&lt;0),"",ROUND(($B50-U$5)*'점수 계산기'!$C$21+U$5*'점수 계산기'!$C$23+'점수 계산기'!$C$25,0))</f>
        <v>98</v>
      </c>
      <c r="V50" s="198">
        <f>IF(OR($B50-V$5&gt;76, $B50-V$5=75, $B50-V$5=1, $B50-V$5&lt;0),"",ROUND(($B50-V$5)*'점수 계산기'!$C$21+V$5*'점수 계산기'!$C$23+'점수 계산기'!$C$25,0))</f>
        <v>98</v>
      </c>
      <c r="W50" s="198">
        <f>IF(OR($B50-W$5&gt;76, $B50-W$5=75, $B50-W$5=1, $B50-W$5&lt;0),"",ROUND(($B50-W$5)*'점수 계산기'!$C$21+W$5*'점수 계산기'!$C$23+'점수 계산기'!$C$25,0))</f>
        <v>98</v>
      </c>
      <c r="X50" s="198">
        <f>IF(OR($B50-X$5&gt;76, $B50-X$5=75, $B50-X$5=1, $B50-X$5&lt;0),"",ROUND(($B50-X$5)*'점수 계산기'!$C$21+X$5*'점수 계산기'!$C$23+'점수 계산기'!$C$25,0))</f>
        <v>98</v>
      </c>
      <c r="Y50" s="199">
        <f>IF(OR($B50-Y$5&gt;76, $B50-Y$5=75, $B50-Y$5=1, $B50-Y$5&lt;0),"",ROUND(($B50-Y$5)*'점수 계산기'!$C$21+Y$5*'점수 계산기'!$C$23+'점수 계산기'!$C$25,0))</f>
        <v>98</v>
      </c>
      <c r="Z50" s="153"/>
      <c r="AA50" s="195">
        <v>57</v>
      </c>
      <c r="AB50" s="195">
        <f t="shared" si="0"/>
        <v>95</v>
      </c>
      <c r="AC50" s="195" cm="1">
        <f t="array" ref="AC50">INDEX($AD$6:$AD$106, AA50, 1)</f>
        <v>87</v>
      </c>
      <c r="AD50" s="195">
        <f t="shared" si="1"/>
        <v>98</v>
      </c>
      <c r="AE50" s="195">
        <v>56</v>
      </c>
      <c r="AF50" s="195">
        <v>44</v>
      </c>
    </row>
    <row r="51" spans="1:32" s="161" customFormat="1" ht="21" customHeight="1">
      <c r="A51" s="153"/>
      <c r="B51" s="197">
        <v>55</v>
      </c>
      <c r="C51" s="198">
        <f>IF(OR($B51-C$5&gt;76, $B51-C$5=75, $B51-C$5=1, $B51-C$5&lt;0),"",ROUND(($B51-C$5)*'점수 계산기'!$C$21+C$5*'점수 계산기'!$C$23+'점수 계산기'!$C$25,0))</f>
        <v>95</v>
      </c>
      <c r="D51" s="198">
        <f>IF(OR($B51-D$5&gt;76, $B51-D$5=75, $B51-D$5=1, $B51-D$5&lt;0),"",ROUND(($B51-D$5)*'점수 계산기'!$C$21+D$5*'점수 계산기'!$C$23+'점수 계산기'!$C$25,0))</f>
        <v>95</v>
      </c>
      <c r="E51" s="198">
        <f>IF(OR($B51-E$5&gt;76, $B51-E$5=75, $B51-E$5=1, $B51-E$5&lt;0),"",ROUND(($B51-E$5)*'점수 계산기'!$C$21+E$5*'점수 계산기'!$C$23+'점수 계산기'!$C$25,0))</f>
        <v>95</v>
      </c>
      <c r="F51" s="198">
        <f>IF(OR($B51-F$5&gt;76, $B51-F$5=75, $B51-F$5=1, $B51-F$5&lt;0),"",ROUND(($B51-F$5)*'점수 계산기'!$C$21+F$5*'점수 계산기'!$C$23+'점수 계산기'!$C$25,0))</f>
        <v>95</v>
      </c>
      <c r="G51" s="198">
        <f>IF(OR($B51-G$5&gt;76, $B51-G$5=75, $B51-G$5=1, $B51-G$5&lt;0),"",ROUND(($B51-G$5)*'점수 계산기'!$C$21+G$5*'점수 계산기'!$C$23+'점수 계산기'!$C$25,0))</f>
        <v>95</v>
      </c>
      <c r="H51" s="198">
        <f>IF(OR($B51-H$5&gt;76, $B51-H$5=75, $B51-H$5=1, $B51-H$5&lt;0),"",ROUND(($B51-H$5)*'점수 계산기'!$C$21+H$5*'점수 계산기'!$C$23+'점수 계산기'!$C$25,0))</f>
        <v>95</v>
      </c>
      <c r="I51" s="198">
        <f>IF(OR($B51-I$5&gt;76, $B51-I$5=75, $B51-I$5=1, $B51-I$5&lt;0),"",ROUND(($B51-I$5)*'점수 계산기'!$C$21+I$5*'점수 계산기'!$C$23+'점수 계산기'!$C$25,0))</f>
        <v>95</v>
      </c>
      <c r="J51" s="198">
        <f>IF(OR($B51-J$5&gt;76, $B51-J$5=75, $B51-J$5=1, $B51-J$5&lt;0),"",ROUND(($B51-J$5)*'점수 계산기'!$C$21+J$5*'점수 계산기'!$C$23+'점수 계산기'!$C$25,0))</f>
        <v>96</v>
      </c>
      <c r="K51" s="198">
        <f>IF(OR($B51-K$5&gt;76, $B51-K$5=75, $B51-K$5=1, $B51-K$5&lt;0),"",ROUND(($B51-K$5)*'점수 계산기'!$C$21+K$5*'점수 계산기'!$C$23+'점수 계산기'!$C$25,0))</f>
        <v>96</v>
      </c>
      <c r="L51" s="198">
        <f>IF(OR($B51-L$5&gt;76, $B51-L$5=75, $B51-L$5=1, $B51-L$5&lt;0),"",ROUND(($B51-L$5)*'점수 계산기'!$C$21+L$5*'점수 계산기'!$C$23+'점수 계산기'!$C$25,0))</f>
        <v>96</v>
      </c>
      <c r="M51" s="198">
        <f>IF(OR($B51-M$5&gt;76, $B51-M$5=75, $B51-M$5=1, $B51-M$5&lt;0),"",ROUND(($B51-M$5)*'점수 계산기'!$C$21+M$5*'점수 계산기'!$C$23+'점수 계산기'!$C$25,0))</f>
        <v>96</v>
      </c>
      <c r="N51" s="198">
        <f>IF(OR($B51-N$5&gt;76, $B51-N$5=75, $B51-N$5=1, $B51-N$5&lt;0),"",ROUND(($B51-N$5)*'점수 계산기'!$C$21+N$5*'점수 계산기'!$C$23+'점수 계산기'!$C$25,0))</f>
        <v>96</v>
      </c>
      <c r="O51" s="198">
        <f>IF(OR($B51-O$5&gt;76, $B51-O$5=75, $B51-O$5=1, $B51-O$5&lt;0),"",ROUND(($B51-O$5)*'점수 계산기'!$C$21+O$5*'점수 계산기'!$C$23+'점수 계산기'!$C$25,0))</f>
        <v>96</v>
      </c>
      <c r="P51" s="198">
        <f>IF(OR($B51-P$5&gt;76, $B51-P$5=75, $B51-P$5=1, $B51-P$5&lt;0),"",ROUND(($B51-P$5)*'점수 계산기'!$C$21+P$5*'점수 계산기'!$C$23+'점수 계산기'!$C$25,0))</f>
        <v>96</v>
      </c>
      <c r="Q51" s="198">
        <f>IF(OR($B51-Q$5&gt;76, $B51-Q$5=75, $B51-Q$5=1, $B51-Q$5&lt;0),"",ROUND(($B51-Q$5)*'점수 계산기'!$C$21+Q$5*'점수 계산기'!$C$23+'점수 계산기'!$C$25,0))</f>
        <v>96</v>
      </c>
      <c r="R51" s="198">
        <f>IF(OR($B51-R$5&gt;76, $B51-R$5=75, $B51-R$5=1, $B51-R$5&lt;0),"",ROUND(($B51-R$5)*'점수 계산기'!$C$21+R$5*'점수 계산기'!$C$23+'점수 계산기'!$C$25,0))</f>
        <v>96</v>
      </c>
      <c r="S51" s="198">
        <f>IF(OR($B51-S$5&gt;76, $B51-S$5=75, $B51-S$5=1, $B51-S$5&lt;0),"",ROUND(($B51-S$5)*'점수 계산기'!$C$21+S$5*'점수 계산기'!$C$23+'점수 계산기'!$C$25,0))</f>
        <v>97</v>
      </c>
      <c r="T51" s="198">
        <f>IF(OR($B51-T$5&gt;76, $B51-T$5=75, $B51-T$5=1, $B51-T$5&lt;0),"",ROUND(($B51-T$5)*'점수 계산기'!$C$21+T$5*'점수 계산기'!$C$23+'점수 계산기'!$C$25,0))</f>
        <v>97</v>
      </c>
      <c r="U51" s="198">
        <f>IF(OR($B51-U$5&gt;76, $B51-U$5=75, $B51-U$5=1, $B51-U$5&lt;0),"",ROUND(($B51-U$5)*'점수 계산기'!$C$21+U$5*'점수 계산기'!$C$23+'점수 계산기'!$C$25,0))</f>
        <v>97</v>
      </c>
      <c r="V51" s="198">
        <f>IF(OR($B51-V$5&gt;76, $B51-V$5=75, $B51-V$5=1, $B51-V$5&lt;0),"",ROUND(($B51-V$5)*'점수 계산기'!$C$21+V$5*'점수 계산기'!$C$23+'점수 계산기'!$C$25,0))</f>
        <v>97</v>
      </c>
      <c r="W51" s="198">
        <f>IF(OR($B51-W$5&gt;76, $B51-W$5=75, $B51-W$5=1, $B51-W$5&lt;0),"",ROUND(($B51-W$5)*'점수 계산기'!$C$21+W$5*'점수 계산기'!$C$23+'점수 계산기'!$C$25,0))</f>
        <v>97</v>
      </c>
      <c r="X51" s="198">
        <f>IF(OR($B51-X$5&gt;76, $B51-X$5=75, $B51-X$5=1, $B51-X$5&lt;0),"",ROUND(($B51-X$5)*'점수 계산기'!$C$21+X$5*'점수 계산기'!$C$23+'점수 계산기'!$C$25,0))</f>
        <v>97</v>
      </c>
      <c r="Y51" s="199">
        <f>IF(OR($B51-Y$5&gt;76, $B51-Y$5=75, $B51-Y$5=1, $B51-Y$5&lt;0),"",ROUND(($B51-Y$5)*'점수 계산기'!$C$21+Y$5*'점수 계산기'!$C$23+'점수 계산기'!$C$25,0))</f>
        <v>97</v>
      </c>
      <c r="Z51" s="153"/>
      <c r="AA51" s="195">
        <v>56</v>
      </c>
      <c r="AB51" s="195">
        <f t="shared" si="0"/>
        <v>95</v>
      </c>
      <c r="AC51" s="195" cm="1">
        <f t="array" ref="AC51">INDEX($AD$6:$AD$106, AA51, 1)</f>
        <v>88</v>
      </c>
      <c r="AD51" s="195">
        <f t="shared" si="1"/>
        <v>97</v>
      </c>
      <c r="AE51" s="195">
        <v>55</v>
      </c>
      <c r="AF51" s="195">
        <v>45</v>
      </c>
    </row>
    <row r="52" spans="1:32" s="161" customFormat="1" ht="21" customHeight="1">
      <c r="A52" s="153"/>
      <c r="B52" s="197">
        <v>54</v>
      </c>
      <c r="C52" s="198">
        <f>IF(OR($B52-C$5&gt;76, $B52-C$5=75, $B52-C$5=1, $B52-C$5&lt;0),"",ROUND(($B52-C$5)*'점수 계산기'!$C$21+C$5*'점수 계산기'!$C$23+'점수 계산기'!$C$25,0))</f>
        <v>94</v>
      </c>
      <c r="D52" s="198">
        <f>IF(OR($B52-D$5&gt;76, $B52-D$5=75, $B52-D$5=1, $B52-D$5&lt;0),"",ROUND(($B52-D$5)*'점수 계산기'!$C$21+D$5*'점수 계산기'!$C$23+'점수 계산기'!$C$25,0))</f>
        <v>94</v>
      </c>
      <c r="E52" s="198">
        <f>IF(OR($B52-E$5&gt;76, $B52-E$5=75, $B52-E$5=1, $B52-E$5&lt;0),"",ROUND(($B52-E$5)*'점수 계산기'!$C$21+E$5*'점수 계산기'!$C$23+'점수 계산기'!$C$25,0))</f>
        <v>94</v>
      </c>
      <c r="F52" s="198">
        <f>IF(OR($B52-F$5&gt;76, $B52-F$5=75, $B52-F$5=1, $B52-F$5&lt;0),"",ROUND(($B52-F$5)*'점수 계산기'!$C$21+F$5*'점수 계산기'!$C$23+'점수 계산기'!$C$25,0))</f>
        <v>94</v>
      </c>
      <c r="G52" s="198">
        <f>IF(OR($B52-G$5&gt;76, $B52-G$5=75, $B52-G$5=1, $B52-G$5&lt;0),"",ROUND(($B52-G$5)*'점수 계산기'!$C$21+G$5*'점수 계산기'!$C$23+'점수 계산기'!$C$25,0))</f>
        <v>94</v>
      </c>
      <c r="H52" s="198">
        <f>IF(OR($B52-H$5&gt;76, $B52-H$5=75, $B52-H$5=1, $B52-H$5&lt;0),"",ROUND(($B52-H$5)*'점수 계산기'!$C$21+H$5*'점수 계산기'!$C$23+'점수 계산기'!$C$25,0))</f>
        <v>94</v>
      </c>
      <c r="I52" s="198">
        <f>IF(OR($B52-I$5&gt;76, $B52-I$5=75, $B52-I$5=1, $B52-I$5&lt;0),"",ROUND(($B52-I$5)*'점수 계산기'!$C$21+I$5*'점수 계산기'!$C$23+'점수 계산기'!$C$25,0))</f>
        <v>94</v>
      </c>
      <c r="J52" s="198">
        <f>IF(OR($B52-J$5&gt;76, $B52-J$5=75, $B52-J$5=1, $B52-J$5&lt;0),"",ROUND(($B52-J$5)*'점수 계산기'!$C$21+J$5*'점수 계산기'!$C$23+'점수 계산기'!$C$25,0))</f>
        <v>95</v>
      </c>
      <c r="K52" s="198">
        <f>IF(OR($B52-K$5&gt;76, $B52-K$5=75, $B52-K$5=1, $B52-K$5&lt;0),"",ROUND(($B52-K$5)*'점수 계산기'!$C$21+K$5*'점수 계산기'!$C$23+'점수 계산기'!$C$25,0))</f>
        <v>95</v>
      </c>
      <c r="L52" s="198">
        <f>IF(OR($B52-L$5&gt;76, $B52-L$5=75, $B52-L$5=1, $B52-L$5&lt;0),"",ROUND(($B52-L$5)*'점수 계산기'!$C$21+L$5*'점수 계산기'!$C$23+'점수 계산기'!$C$25,0))</f>
        <v>95</v>
      </c>
      <c r="M52" s="198">
        <f>IF(OR($B52-M$5&gt;76, $B52-M$5=75, $B52-M$5=1, $B52-M$5&lt;0),"",ROUND(($B52-M$5)*'점수 계산기'!$C$21+M$5*'점수 계산기'!$C$23+'점수 계산기'!$C$25,0))</f>
        <v>95</v>
      </c>
      <c r="N52" s="198">
        <f>IF(OR($B52-N$5&gt;76, $B52-N$5=75, $B52-N$5=1, $B52-N$5&lt;0),"",ROUND(($B52-N$5)*'점수 계산기'!$C$21+N$5*'점수 계산기'!$C$23+'점수 계산기'!$C$25,0))</f>
        <v>95</v>
      </c>
      <c r="O52" s="198">
        <f>IF(OR($B52-O$5&gt;76, $B52-O$5=75, $B52-O$5=1, $B52-O$5&lt;0),"",ROUND(($B52-O$5)*'점수 계산기'!$C$21+O$5*'점수 계산기'!$C$23+'점수 계산기'!$C$25,0))</f>
        <v>95</v>
      </c>
      <c r="P52" s="198">
        <f>IF(OR($B52-P$5&gt;76, $B52-P$5=75, $B52-P$5=1, $B52-P$5&lt;0),"",ROUND(($B52-P$5)*'점수 계산기'!$C$21+P$5*'점수 계산기'!$C$23+'점수 계산기'!$C$25,0))</f>
        <v>95</v>
      </c>
      <c r="Q52" s="198">
        <f>IF(OR($B52-Q$5&gt;76, $B52-Q$5=75, $B52-Q$5=1, $B52-Q$5&lt;0),"",ROUND(($B52-Q$5)*'점수 계산기'!$C$21+Q$5*'점수 계산기'!$C$23+'점수 계산기'!$C$25,0))</f>
        <v>95</v>
      </c>
      <c r="R52" s="198">
        <f>IF(OR($B52-R$5&gt;76, $B52-R$5=75, $B52-R$5=1, $B52-R$5&lt;0),"",ROUND(($B52-R$5)*'점수 계산기'!$C$21+R$5*'점수 계산기'!$C$23+'점수 계산기'!$C$25,0))</f>
        <v>96</v>
      </c>
      <c r="S52" s="198">
        <f>IF(OR($B52-S$5&gt;76, $B52-S$5=75, $B52-S$5=1, $B52-S$5&lt;0),"",ROUND(($B52-S$5)*'점수 계산기'!$C$21+S$5*'점수 계산기'!$C$23+'점수 계산기'!$C$25,0))</f>
        <v>96</v>
      </c>
      <c r="T52" s="198">
        <f>IF(OR($B52-T$5&gt;76, $B52-T$5=75, $B52-T$5=1, $B52-T$5&lt;0),"",ROUND(($B52-T$5)*'점수 계산기'!$C$21+T$5*'점수 계산기'!$C$23+'점수 계산기'!$C$25,0))</f>
        <v>96</v>
      </c>
      <c r="U52" s="198">
        <f>IF(OR($B52-U$5&gt;76, $B52-U$5=75, $B52-U$5=1, $B52-U$5&lt;0),"",ROUND(($B52-U$5)*'점수 계산기'!$C$21+U$5*'점수 계산기'!$C$23+'점수 계산기'!$C$25,0))</f>
        <v>96</v>
      </c>
      <c r="V52" s="198">
        <f>IF(OR($B52-V$5&gt;76, $B52-V$5=75, $B52-V$5=1, $B52-V$5&lt;0),"",ROUND(($B52-V$5)*'점수 계산기'!$C$21+V$5*'점수 계산기'!$C$23+'점수 계산기'!$C$25,0))</f>
        <v>96</v>
      </c>
      <c r="W52" s="198">
        <f>IF(OR($B52-W$5&gt;76, $B52-W$5=75, $B52-W$5=1, $B52-W$5&lt;0),"",ROUND(($B52-W$5)*'점수 계산기'!$C$21+W$5*'점수 계산기'!$C$23+'점수 계산기'!$C$25,0))</f>
        <v>96</v>
      </c>
      <c r="X52" s="198">
        <f>IF(OR($B52-X$5&gt;76, $B52-X$5=75, $B52-X$5=1, $B52-X$5&lt;0),"",ROUND(($B52-X$5)*'점수 계산기'!$C$21+X$5*'점수 계산기'!$C$23+'점수 계산기'!$C$25,0))</f>
        <v>96</v>
      </c>
      <c r="Y52" s="199">
        <f>IF(OR($B52-Y$5&gt;76, $B52-Y$5=75, $B52-Y$5=1, $B52-Y$5&lt;0),"",ROUND(($B52-Y$5)*'점수 계산기'!$C$21+Y$5*'점수 계산기'!$C$23+'점수 계산기'!$C$25,0))</f>
        <v>97</v>
      </c>
      <c r="Z52" s="153"/>
      <c r="AA52" s="195">
        <v>55</v>
      </c>
      <c r="AB52" s="195">
        <f t="shared" si="0"/>
        <v>94</v>
      </c>
      <c r="AC52" s="195" cm="1">
        <f t="array" ref="AC52">INDEX($AD$6:$AD$106, AA52, 1)</f>
        <v>89</v>
      </c>
      <c r="AD52" s="195">
        <f t="shared" si="1"/>
        <v>97</v>
      </c>
      <c r="AE52" s="195">
        <v>54</v>
      </c>
      <c r="AF52" s="195">
        <v>46</v>
      </c>
    </row>
    <row r="53" spans="1:32" s="161" customFormat="1" ht="21" customHeight="1">
      <c r="A53" s="153"/>
      <c r="B53" s="197">
        <v>53</v>
      </c>
      <c r="C53" s="198">
        <f>IF(OR($B53-C$5&gt;76, $B53-C$5=75, $B53-C$5=1, $B53-C$5&lt;0),"",ROUND(($B53-C$5)*'점수 계산기'!$C$21+C$5*'점수 계산기'!$C$23+'점수 계산기'!$C$25,0))</f>
        <v>93</v>
      </c>
      <c r="D53" s="198">
        <f>IF(OR($B53-D$5&gt;76, $B53-D$5=75, $B53-D$5=1, $B53-D$5&lt;0),"",ROUND(($B53-D$5)*'점수 계산기'!$C$21+D$5*'점수 계산기'!$C$23+'점수 계산기'!$C$25,0))</f>
        <v>93</v>
      </c>
      <c r="E53" s="198">
        <f>IF(OR($B53-E$5&gt;76, $B53-E$5=75, $B53-E$5=1, $B53-E$5&lt;0),"",ROUND(($B53-E$5)*'점수 계산기'!$C$21+E$5*'점수 계산기'!$C$23+'점수 계산기'!$C$25,0))</f>
        <v>93</v>
      </c>
      <c r="F53" s="198">
        <f>IF(OR($B53-F$5&gt;76, $B53-F$5=75, $B53-F$5=1, $B53-F$5&lt;0),"",ROUND(($B53-F$5)*'점수 계산기'!$C$21+F$5*'점수 계산기'!$C$23+'점수 계산기'!$C$25,0))</f>
        <v>93</v>
      </c>
      <c r="G53" s="198">
        <f>IF(OR($B53-G$5&gt;76, $B53-G$5=75, $B53-G$5=1, $B53-G$5&lt;0),"",ROUND(($B53-G$5)*'점수 계산기'!$C$21+G$5*'점수 계산기'!$C$23+'점수 계산기'!$C$25,0))</f>
        <v>93</v>
      </c>
      <c r="H53" s="198">
        <f>IF(OR($B53-H$5&gt;76, $B53-H$5=75, $B53-H$5=1, $B53-H$5&lt;0),"",ROUND(($B53-H$5)*'점수 계산기'!$C$21+H$5*'점수 계산기'!$C$23+'점수 계산기'!$C$25,0))</f>
        <v>93</v>
      </c>
      <c r="I53" s="198">
        <f>IF(OR($B53-I$5&gt;76, $B53-I$5=75, $B53-I$5=1, $B53-I$5&lt;0),"",ROUND(($B53-I$5)*'점수 계산기'!$C$21+I$5*'점수 계산기'!$C$23+'점수 계산기'!$C$25,0))</f>
        <v>94</v>
      </c>
      <c r="J53" s="198">
        <f>IF(OR($B53-J$5&gt;76, $B53-J$5=75, $B53-J$5=1, $B53-J$5&lt;0),"",ROUND(($B53-J$5)*'점수 계산기'!$C$21+J$5*'점수 계산기'!$C$23+'점수 계산기'!$C$25,0))</f>
        <v>94</v>
      </c>
      <c r="K53" s="198">
        <f>IF(OR($B53-K$5&gt;76, $B53-K$5=75, $B53-K$5=1, $B53-K$5&lt;0),"",ROUND(($B53-K$5)*'점수 계산기'!$C$21+K$5*'점수 계산기'!$C$23+'점수 계산기'!$C$25,0))</f>
        <v>94</v>
      </c>
      <c r="L53" s="198">
        <f>IF(OR($B53-L$5&gt;76, $B53-L$5=75, $B53-L$5=1, $B53-L$5&lt;0),"",ROUND(($B53-L$5)*'점수 계산기'!$C$21+L$5*'점수 계산기'!$C$23+'점수 계산기'!$C$25,0))</f>
        <v>94</v>
      </c>
      <c r="M53" s="198">
        <f>IF(OR($B53-M$5&gt;76, $B53-M$5=75, $B53-M$5=1, $B53-M$5&lt;0),"",ROUND(($B53-M$5)*'점수 계산기'!$C$21+M$5*'점수 계산기'!$C$23+'점수 계산기'!$C$25,0))</f>
        <v>94</v>
      </c>
      <c r="N53" s="198">
        <f>IF(OR($B53-N$5&gt;76, $B53-N$5=75, $B53-N$5=1, $B53-N$5&lt;0),"",ROUND(($B53-N$5)*'점수 계산기'!$C$21+N$5*'점수 계산기'!$C$23+'점수 계산기'!$C$25,0))</f>
        <v>94</v>
      </c>
      <c r="O53" s="198">
        <f>IF(OR($B53-O$5&gt;76, $B53-O$5=75, $B53-O$5=1, $B53-O$5&lt;0),"",ROUND(($B53-O$5)*'점수 계산기'!$C$21+O$5*'점수 계산기'!$C$23+'점수 계산기'!$C$25,0))</f>
        <v>94</v>
      </c>
      <c r="P53" s="198">
        <f>IF(OR($B53-P$5&gt;76, $B53-P$5=75, $B53-P$5=1, $B53-P$5&lt;0),"",ROUND(($B53-P$5)*'점수 계산기'!$C$21+P$5*'점수 계산기'!$C$23+'점수 계산기'!$C$25,0))</f>
        <v>94</v>
      </c>
      <c r="Q53" s="198">
        <f>IF(OR($B53-Q$5&gt;76, $B53-Q$5=75, $B53-Q$5=1, $B53-Q$5&lt;0),"",ROUND(($B53-Q$5)*'점수 계산기'!$C$21+Q$5*'점수 계산기'!$C$23+'점수 계산기'!$C$25,0))</f>
        <v>95</v>
      </c>
      <c r="R53" s="198">
        <f>IF(OR($B53-R$5&gt;76, $B53-R$5=75, $B53-R$5=1, $B53-R$5&lt;0),"",ROUND(($B53-R$5)*'점수 계산기'!$C$21+R$5*'점수 계산기'!$C$23+'점수 계산기'!$C$25,0))</f>
        <v>95</v>
      </c>
      <c r="S53" s="198">
        <f>IF(OR($B53-S$5&gt;76, $B53-S$5=75, $B53-S$5=1, $B53-S$5&lt;0),"",ROUND(($B53-S$5)*'점수 계산기'!$C$21+S$5*'점수 계산기'!$C$23+'점수 계산기'!$C$25,0))</f>
        <v>95</v>
      </c>
      <c r="T53" s="198">
        <f>IF(OR($B53-T$5&gt;76, $B53-T$5=75, $B53-T$5=1, $B53-T$5&lt;0),"",ROUND(($B53-T$5)*'점수 계산기'!$C$21+T$5*'점수 계산기'!$C$23+'점수 계산기'!$C$25,0))</f>
        <v>95</v>
      </c>
      <c r="U53" s="198">
        <f>IF(OR($B53-U$5&gt;76, $B53-U$5=75, $B53-U$5=1, $B53-U$5&lt;0),"",ROUND(($B53-U$5)*'점수 계산기'!$C$21+U$5*'점수 계산기'!$C$23+'점수 계산기'!$C$25,0))</f>
        <v>95</v>
      </c>
      <c r="V53" s="198">
        <f>IF(OR($B53-V$5&gt;76, $B53-V$5=75, $B53-V$5=1, $B53-V$5&lt;0),"",ROUND(($B53-V$5)*'점수 계산기'!$C$21+V$5*'점수 계산기'!$C$23+'점수 계산기'!$C$25,0))</f>
        <v>95</v>
      </c>
      <c r="W53" s="198">
        <f>IF(OR($B53-W$5&gt;76, $B53-W$5=75, $B53-W$5=1, $B53-W$5&lt;0),"",ROUND(($B53-W$5)*'점수 계산기'!$C$21+W$5*'점수 계산기'!$C$23+'점수 계산기'!$C$25,0))</f>
        <v>95</v>
      </c>
      <c r="X53" s="198">
        <f>IF(OR($B53-X$5&gt;76, $B53-X$5=75, $B53-X$5=1, $B53-X$5&lt;0),"",ROUND(($B53-X$5)*'점수 계산기'!$C$21+X$5*'점수 계산기'!$C$23+'점수 계산기'!$C$25,0))</f>
        <v>95</v>
      </c>
      <c r="Y53" s="199">
        <f>IF(OR($B53-Y$5&gt;76, $B53-Y$5=75, $B53-Y$5=1, $B53-Y$5&lt;0),"",ROUND(($B53-Y$5)*'점수 계산기'!$C$21+Y$5*'점수 계산기'!$C$23+'점수 계산기'!$C$25,0))</f>
        <v>96</v>
      </c>
      <c r="Z53" s="153"/>
      <c r="AA53" s="195">
        <v>54</v>
      </c>
      <c r="AB53" s="195">
        <f t="shared" si="0"/>
        <v>93</v>
      </c>
      <c r="AC53" s="195" cm="1">
        <f t="array" ref="AC53">INDEX($AD$6:$AD$106, AA53, 1)</f>
        <v>90</v>
      </c>
      <c r="AD53" s="195">
        <f t="shared" si="1"/>
        <v>96</v>
      </c>
      <c r="AE53" s="195">
        <v>53</v>
      </c>
      <c r="AF53" s="195">
        <v>47</v>
      </c>
    </row>
    <row r="54" spans="1:32" s="161" customFormat="1" ht="21" customHeight="1">
      <c r="A54" s="153"/>
      <c r="B54" s="200">
        <v>52</v>
      </c>
      <c r="C54" s="201">
        <f>IF(OR($B54-C$5&gt;76, $B54-C$5=75, $B54-C$5=1, $B54-C$5&lt;0),"",ROUND(($B54-C$5)*'점수 계산기'!$C$21+C$5*'점수 계산기'!$C$23+'점수 계산기'!$C$25,0))</f>
        <v>92</v>
      </c>
      <c r="D54" s="201">
        <f>IF(OR($B54-D$5&gt;76, $B54-D$5=75, $B54-D$5=1, $B54-D$5&lt;0),"",ROUND(($B54-D$5)*'점수 계산기'!$C$21+D$5*'점수 계산기'!$C$23+'점수 계산기'!$C$25,0))</f>
        <v>92</v>
      </c>
      <c r="E54" s="201">
        <f>IF(OR($B54-E$5&gt;76, $B54-E$5=75, $B54-E$5=1, $B54-E$5&lt;0),"",ROUND(($B54-E$5)*'점수 계산기'!$C$21+E$5*'점수 계산기'!$C$23+'점수 계산기'!$C$25,0))</f>
        <v>92</v>
      </c>
      <c r="F54" s="201">
        <f>IF(OR($B54-F$5&gt;76, $B54-F$5=75, $B54-F$5=1, $B54-F$5&lt;0),"",ROUND(($B54-F$5)*'점수 계산기'!$C$21+F$5*'점수 계산기'!$C$23+'점수 계산기'!$C$25,0))</f>
        <v>92</v>
      </c>
      <c r="G54" s="201">
        <f>IF(OR($B54-G$5&gt;76, $B54-G$5=75, $B54-G$5=1, $B54-G$5&lt;0),"",ROUND(($B54-G$5)*'점수 계산기'!$C$21+G$5*'점수 계산기'!$C$23+'점수 계산기'!$C$25,0))</f>
        <v>92</v>
      </c>
      <c r="H54" s="201">
        <f>IF(OR($B54-H$5&gt;76, $B54-H$5=75, $B54-H$5=1, $B54-H$5&lt;0),"",ROUND(($B54-H$5)*'점수 계산기'!$C$21+H$5*'점수 계산기'!$C$23+'점수 계산기'!$C$25,0))</f>
        <v>93</v>
      </c>
      <c r="I54" s="201">
        <f>IF(OR($B54-I$5&gt;76, $B54-I$5=75, $B54-I$5=1, $B54-I$5&lt;0),"",ROUND(($B54-I$5)*'점수 계산기'!$C$21+I$5*'점수 계산기'!$C$23+'점수 계산기'!$C$25,0))</f>
        <v>93</v>
      </c>
      <c r="J54" s="201">
        <f>IF(OR($B54-J$5&gt;76, $B54-J$5=75, $B54-J$5=1, $B54-J$5&lt;0),"",ROUND(($B54-J$5)*'점수 계산기'!$C$21+J$5*'점수 계산기'!$C$23+'점수 계산기'!$C$25,0))</f>
        <v>93</v>
      </c>
      <c r="K54" s="201">
        <f>IF(OR($B54-K$5&gt;76, $B54-K$5=75, $B54-K$5=1, $B54-K$5&lt;0),"",ROUND(($B54-K$5)*'점수 계산기'!$C$21+K$5*'점수 계산기'!$C$23+'점수 계산기'!$C$25,0))</f>
        <v>93</v>
      </c>
      <c r="L54" s="201">
        <f>IF(OR($B54-L$5&gt;76, $B54-L$5=75, $B54-L$5=1, $B54-L$5&lt;0),"",ROUND(($B54-L$5)*'점수 계산기'!$C$21+L$5*'점수 계산기'!$C$23+'점수 계산기'!$C$25,0))</f>
        <v>93</v>
      </c>
      <c r="M54" s="201">
        <f>IF(OR($B54-M$5&gt;76, $B54-M$5=75, $B54-M$5=1, $B54-M$5&lt;0),"",ROUND(($B54-M$5)*'점수 계산기'!$C$21+M$5*'점수 계산기'!$C$23+'점수 계산기'!$C$25,0))</f>
        <v>93</v>
      </c>
      <c r="N54" s="201">
        <f>IF(OR($B54-N$5&gt;76, $B54-N$5=75, $B54-N$5=1, $B54-N$5&lt;0),"",ROUND(($B54-N$5)*'점수 계산기'!$C$21+N$5*'점수 계산기'!$C$23+'점수 계산기'!$C$25,0))</f>
        <v>93</v>
      </c>
      <c r="O54" s="201">
        <f>IF(OR($B54-O$5&gt;76, $B54-O$5=75, $B54-O$5=1, $B54-O$5&lt;0),"",ROUND(($B54-O$5)*'점수 계산기'!$C$21+O$5*'점수 계산기'!$C$23+'점수 계산기'!$C$25,0))</f>
        <v>93</v>
      </c>
      <c r="P54" s="201">
        <f>IF(OR($B54-P$5&gt;76, $B54-P$5=75, $B54-P$5=1, $B54-P$5&lt;0),"",ROUND(($B54-P$5)*'점수 계산기'!$C$21+P$5*'점수 계산기'!$C$23+'점수 계산기'!$C$25,0))</f>
        <v>93</v>
      </c>
      <c r="Q54" s="201">
        <f>IF(OR($B54-Q$5&gt;76, $B54-Q$5=75, $B54-Q$5=1, $B54-Q$5&lt;0),"",ROUND(($B54-Q$5)*'점수 계산기'!$C$21+Q$5*'점수 계산기'!$C$23+'점수 계산기'!$C$25,0))</f>
        <v>94</v>
      </c>
      <c r="R54" s="201">
        <f>IF(OR($B54-R$5&gt;76, $B54-R$5=75, $B54-R$5=1, $B54-R$5&lt;0),"",ROUND(($B54-R$5)*'점수 계산기'!$C$21+R$5*'점수 계산기'!$C$23+'점수 계산기'!$C$25,0))</f>
        <v>94</v>
      </c>
      <c r="S54" s="201">
        <f>IF(OR($B54-S$5&gt;76, $B54-S$5=75, $B54-S$5=1, $B54-S$5&lt;0),"",ROUND(($B54-S$5)*'점수 계산기'!$C$21+S$5*'점수 계산기'!$C$23+'점수 계산기'!$C$25,0))</f>
        <v>94</v>
      </c>
      <c r="T54" s="201">
        <f>IF(OR($B54-T$5&gt;76, $B54-T$5=75, $B54-T$5=1, $B54-T$5&lt;0),"",ROUND(($B54-T$5)*'점수 계산기'!$C$21+T$5*'점수 계산기'!$C$23+'점수 계산기'!$C$25,0))</f>
        <v>94</v>
      </c>
      <c r="U54" s="201">
        <f>IF(OR($B54-U$5&gt;76, $B54-U$5=75, $B54-U$5=1, $B54-U$5&lt;0),"",ROUND(($B54-U$5)*'점수 계산기'!$C$21+U$5*'점수 계산기'!$C$23+'점수 계산기'!$C$25,0))</f>
        <v>94</v>
      </c>
      <c r="V54" s="201">
        <f>IF(OR($B54-V$5&gt;76, $B54-V$5=75, $B54-V$5=1, $B54-V$5&lt;0),"",ROUND(($B54-V$5)*'점수 계산기'!$C$21+V$5*'점수 계산기'!$C$23+'점수 계산기'!$C$25,0))</f>
        <v>94</v>
      </c>
      <c r="W54" s="201">
        <f>IF(OR($B54-W$5&gt;76, $B54-W$5=75, $B54-W$5=1, $B54-W$5&lt;0),"",ROUND(($B54-W$5)*'점수 계산기'!$C$21+W$5*'점수 계산기'!$C$23+'점수 계산기'!$C$25,0))</f>
        <v>94</v>
      </c>
      <c r="X54" s="201">
        <f>IF(OR($B54-X$5&gt;76, $B54-X$5=75, $B54-X$5=1, $B54-X$5&lt;0),"",ROUND(($B54-X$5)*'점수 계산기'!$C$21+X$5*'점수 계산기'!$C$23+'점수 계산기'!$C$25,0))</f>
        <v>94</v>
      </c>
      <c r="Y54" s="202">
        <f>IF(OR($B54-Y$5&gt;76, $B54-Y$5=75, $B54-Y$5=1, $B54-Y$5&lt;0),"",ROUND(($B54-Y$5)*'점수 계산기'!$C$21+Y$5*'점수 계산기'!$C$23+'점수 계산기'!$C$25,0))</f>
        <v>95</v>
      </c>
      <c r="Z54" s="153"/>
      <c r="AA54" s="195">
        <v>53</v>
      </c>
      <c r="AB54" s="195">
        <f t="shared" si="0"/>
        <v>92</v>
      </c>
      <c r="AC54" s="195" cm="1">
        <f t="array" ref="AC54">INDEX($AD$6:$AD$106, AA54, 1)</f>
        <v>91</v>
      </c>
      <c r="AD54" s="195">
        <f t="shared" si="1"/>
        <v>95</v>
      </c>
      <c r="AE54" s="195">
        <v>52</v>
      </c>
      <c r="AF54" s="195">
        <v>48</v>
      </c>
    </row>
    <row r="55" spans="1:32" s="161" customFormat="1" ht="21" customHeight="1">
      <c r="A55" s="153"/>
      <c r="B55" s="200">
        <v>51</v>
      </c>
      <c r="C55" s="201">
        <f>IF(OR($B55-C$5&gt;76, $B55-C$5=75, $B55-C$5=1, $B55-C$5&lt;0),"",ROUND(($B55-C$5)*'점수 계산기'!$C$21+C$5*'점수 계산기'!$C$23+'점수 계산기'!$C$25,0))</f>
        <v>91</v>
      </c>
      <c r="D55" s="201">
        <f>IF(OR($B55-D$5&gt;76, $B55-D$5=75, $B55-D$5=1, $B55-D$5&lt;0),"",ROUND(($B55-D$5)*'점수 계산기'!$C$21+D$5*'점수 계산기'!$C$23+'점수 계산기'!$C$25,0))</f>
        <v>91</v>
      </c>
      <c r="E55" s="201">
        <f>IF(OR($B55-E$5&gt;76, $B55-E$5=75, $B55-E$5=1, $B55-E$5&lt;0),"",ROUND(($B55-E$5)*'점수 계산기'!$C$21+E$5*'점수 계산기'!$C$23+'점수 계산기'!$C$25,0))</f>
        <v>91</v>
      </c>
      <c r="F55" s="201">
        <f>IF(OR($B55-F$5&gt;76, $B55-F$5=75, $B55-F$5=1, $B55-F$5&lt;0),"",ROUND(($B55-F$5)*'점수 계산기'!$C$21+F$5*'점수 계산기'!$C$23+'점수 계산기'!$C$25,0))</f>
        <v>91</v>
      </c>
      <c r="G55" s="201">
        <f>IF(OR($B55-G$5&gt;76, $B55-G$5=75, $B55-G$5=1, $B55-G$5&lt;0),"",ROUND(($B55-G$5)*'점수 계산기'!$C$21+G$5*'점수 계산기'!$C$23+'점수 계산기'!$C$25,0))</f>
        <v>92</v>
      </c>
      <c r="H55" s="201">
        <f>IF(OR($B55-H$5&gt;76, $B55-H$5=75, $B55-H$5=1, $B55-H$5&lt;0),"",ROUND(($B55-H$5)*'점수 계산기'!$C$21+H$5*'점수 계산기'!$C$23+'점수 계산기'!$C$25,0))</f>
        <v>92</v>
      </c>
      <c r="I55" s="201">
        <f>IF(OR($B55-I$5&gt;76, $B55-I$5=75, $B55-I$5=1, $B55-I$5&lt;0),"",ROUND(($B55-I$5)*'점수 계산기'!$C$21+I$5*'점수 계산기'!$C$23+'점수 계산기'!$C$25,0))</f>
        <v>92</v>
      </c>
      <c r="J55" s="201">
        <f>IF(OR($B55-J$5&gt;76, $B55-J$5=75, $B55-J$5=1, $B55-J$5&lt;0),"",ROUND(($B55-J$5)*'점수 계산기'!$C$21+J$5*'점수 계산기'!$C$23+'점수 계산기'!$C$25,0))</f>
        <v>92</v>
      </c>
      <c r="K55" s="201">
        <f>IF(OR($B55-K$5&gt;76, $B55-K$5=75, $B55-K$5=1, $B55-K$5&lt;0),"",ROUND(($B55-K$5)*'점수 계산기'!$C$21+K$5*'점수 계산기'!$C$23+'점수 계산기'!$C$25,0))</f>
        <v>92</v>
      </c>
      <c r="L55" s="201">
        <f>IF(OR($B55-L$5&gt;76, $B55-L$5=75, $B55-L$5=1, $B55-L$5&lt;0),"",ROUND(($B55-L$5)*'점수 계산기'!$C$21+L$5*'점수 계산기'!$C$23+'점수 계산기'!$C$25,0))</f>
        <v>92</v>
      </c>
      <c r="M55" s="201">
        <f>IF(OR($B55-M$5&gt;76, $B55-M$5=75, $B55-M$5=1, $B55-M$5&lt;0),"",ROUND(($B55-M$5)*'점수 계산기'!$C$21+M$5*'점수 계산기'!$C$23+'점수 계산기'!$C$25,0))</f>
        <v>92</v>
      </c>
      <c r="N55" s="201">
        <f>IF(OR($B55-N$5&gt;76, $B55-N$5=75, $B55-N$5=1, $B55-N$5&lt;0),"",ROUND(($B55-N$5)*'점수 계산기'!$C$21+N$5*'점수 계산기'!$C$23+'점수 계산기'!$C$25,0))</f>
        <v>92</v>
      </c>
      <c r="O55" s="201">
        <f>IF(OR($B55-O$5&gt;76, $B55-O$5=75, $B55-O$5=1, $B55-O$5&lt;0),"",ROUND(($B55-O$5)*'점수 계산기'!$C$21+O$5*'점수 계산기'!$C$23+'점수 계산기'!$C$25,0))</f>
        <v>92</v>
      </c>
      <c r="P55" s="201">
        <f>IF(OR($B55-P$5&gt;76, $B55-P$5=75, $B55-P$5=1, $B55-P$5&lt;0),"",ROUND(($B55-P$5)*'점수 계산기'!$C$21+P$5*'점수 계산기'!$C$23+'점수 계산기'!$C$25,0))</f>
        <v>93</v>
      </c>
      <c r="Q55" s="201">
        <f>IF(OR($B55-Q$5&gt;76, $B55-Q$5=75, $B55-Q$5=1, $B55-Q$5&lt;0),"",ROUND(($B55-Q$5)*'점수 계산기'!$C$21+Q$5*'점수 계산기'!$C$23+'점수 계산기'!$C$25,0))</f>
        <v>93</v>
      </c>
      <c r="R55" s="201">
        <f>IF(OR($B55-R$5&gt;76, $B55-R$5=75, $B55-R$5=1, $B55-R$5&lt;0),"",ROUND(($B55-R$5)*'점수 계산기'!$C$21+R$5*'점수 계산기'!$C$23+'점수 계산기'!$C$25,0))</f>
        <v>93</v>
      </c>
      <c r="S55" s="201">
        <f>IF(OR($B55-S$5&gt;76, $B55-S$5=75, $B55-S$5=1, $B55-S$5&lt;0),"",ROUND(($B55-S$5)*'점수 계산기'!$C$21+S$5*'점수 계산기'!$C$23+'점수 계산기'!$C$25,0))</f>
        <v>93</v>
      </c>
      <c r="T55" s="201">
        <f>IF(OR($B55-T$5&gt;76, $B55-T$5=75, $B55-T$5=1, $B55-T$5&lt;0),"",ROUND(($B55-T$5)*'점수 계산기'!$C$21+T$5*'점수 계산기'!$C$23+'점수 계산기'!$C$25,0))</f>
        <v>93</v>
      </c>
      <c r="U55" s="201">
        <f>IF(OR($B55-U$5&gt;76, $B55-U$5=75, $B55-U$5=1, $B55-U$5&lt;0),"",ROUND(($B55-U$5)*'점수 계산기'!$C$21+U$5*'점수 계산기'!$C$23+'점수 계산기'!$C$25,0))</f>
        <v>93</v>
      </c>
      <c r="V55" s="201">
        <f>IF(OR($B55-V$5&gt;76, $B55-V$5=75, $B55-V$5=1, $B55-V$5&lt;0),"",ROUND(($B55-V$5)*'점수 계산기'!$C$21+V$5*'점수 계산기'!$C$23+'점수 계산기'!$C$25,0))</f>
        <v>93</v>
      </c>
      <c r="W55" s="201">
        <f>IF(OR($B55-W$5&gt;76, $B55-W$5=75, $B55-W$5=1, $B55-W$5&lt;0),"",ROUND(($B55-W$5)*'점수 계산기'!$C$21+W$5*'점수 계산기'!$C$23+'점수 계산기'!$C$25,0))</f>
        <v>93</v>
      </c>
      <c r="X55" s="201">
        <f>IF(OR($B55-X$5&gt;76, $B55-X$5=75, $B55-X$5=1, $B55-X$5&lt;0),"",ROUND(($B55-X$5)*'점수 계산기'!$C$21+X$5*'점수 계산기'!$C$23+'점수 계산기'!$C$25,0))</f>
        <v>94</v>
      </c>
      <c r="Y55" s="202">
        <f>IF(OR($B55-Y$5&gt;76, $B55-Y$5=75, $B55-Y$5=1, $B55-Y$5&lt;0),"",ROUND(($B55-Y$5)*'점수 계산기'!$C$21+Y$5*'점수 계산기'!$C$23+'점수 계산기'!$C$25,0))</f>
        <v>94</v>
      </c>
      <c r="Z55" s="153"/>
      <c r="AA55" s="195">
        <v>52</v>
      </c>
      <c r="AB55" s="195">
        <f t="shared" si="0"/>
        <v>91</v>
      </c>
      <c r="AC55" s="195" cm="1">
        <f t="array" ref="AC55">INDEX($AD$6:$AD$106, AA55, 1)</f>
        <v>92</v>
      </c>
      <c r="AD55" s="195">
        <f t="shared" si="1"/>
        <v>94</v>
      </c>
      <c r="AE55" s="195">
        <v>51</v>
      </c>
      <c r="AF55" s="195">
        <v>49</v>
      </c>
    </row>
    <row r="56" spans="1:32" s="161" customFormat="1" ht="21" customHeight="1">
      <c r="A56" s="153"/>
      <c r="B56" s="200">
        <v>50</v>
      </c>
      <c r="C56" s="201">
        <f>IF(OR($B56-C$5&gt;76, $B56-C$5=75, $B56-C$5=1, $B56-C$5&lt;0),"",ROUND(($B56-C$5)*'점수 계산기'!$C$21+C$5*'점수 계산기'!$C$23+'점수 계산기'!$C$25,0))</f>
        <v>90</v>
      </c>
      <c r="D56" s="201">
        <f>IF(OR($B56-D$5&gt;76, $B56-D$5=75, $B56-D$5=1, $B56-D$5&lt;0),"",ROUND(($B56-D$5)*'점수 계산기'!$C$21+D$5*'점수 계산기'!$C$23+'점수 계산기'!$C$25,0))</f>
        <v>90</v>
      </c>
      <c r="E56" s="201">
        <f>IF(OR($B56-E$5&gt;76, $B56-E$5=75, $B56-E$5=1, $B56-E$5&lt;0),"",ROUND(($B56-E$5)*'점수 계산기'!$C$21+E$5*'점수 계산기'!$C$23+'점수 계산기'!$C$25,0))</f>
        <v>90</v>
      </c>
      <c r="F56" s="201">
        <f>IF(OR($B56-F$5&gt;76, $B56-F$5=75, $B56-F$5=1, $B56-F$5&lt;0),"",ROUND(($B56-F$5)*'점수 계산기'!$C$21+F$5*'점수 계산기'!$C$23+'점수 계산기'!$C$25,0))</f>
        <v>90</v>
      </c>
      <c r="G56" s="201">
        <f>IF(OR($B56-G$5&gt;76, $B56-G$5=75, $B56-G$5=1, $B56-G$5&lt;0),"",ROUND(($B56-G$5)*'점수 계산기'!$C$21+G$5*'점수 계산기'!$C$23+'점수 계산기'!$C$25,0))</f>
        <v>91</v>
      </c>
      <c r="H56" s="201">
        <f>IF(OR($B56-H$5&gt;76, $B56-H$5=75, $B56-H$5=1, $B56-H$5&lt;0),"",ROUND(($B56-H$5)*'점수 계산기'!$C$21+H$5*'점수 계산기'!$C$23+'점수 계산기'!$C$25,0))</f>
        <v>91</v>
      </c>
      <c r="I56" s="201">
        <f>IF(OR($B56-I$5&gt;76, $B56-I$5=75, $B56-I$5=1, $B56-I$5&lt;0),"",ROUND(($B56-I$5)*'점수 계산기'!$C$21+I$5*'점수 계산기'!$C$23+'점수 계산기'!$C$25,0))</f>
        <v>91</v>
      </c>
      <c r="J56" s="201">
        <f>IF(OR($B56-J$5&gt;76, $B56-J$5=75, $B56-J$5=1, $B56-J$5&lt;0),"",ROUND(($B56-J$5)*'점수 계산기'!$C$21+J$5*'점수 계산기'!$C$23+'점수 계산기'!$C$25,0))</f>
        <v>91</v>
      </c>
      <c r="K56" s="201">
        <f>IF(OR($B56-K$5&gt;76, $B56-K$5=75, $B56-K$5=1, $B56-K$5&lt;0),"",ROUND(($B56-K$5)*'점수 계산기'!$C$21+K$5*'점수 계산기'!$C$23+'점수 계산기'!$C$25,0))</f>
        <v>91</v>
      </c>
      <c r="L56" s="201">
        <f>IF(OR($B56-L$5&gt;76, $B56-L$5=75, $B56-L$5=1, $B56-L$5&lt;0),"",ROUND(($B56-L$5)*'점수 계산기'!$C$21+L$5*'점수 계산기'!$C$23+'점수 계산기'!$C$25,0))</f>
        <v>91</v>
      </c>
      <c r="M56" s="201">
        <f>IF(OR($B56-M$5&gt;76, $B56-M$5=75, $B56-M$5=1, $B56-M$5&lt;0),"",ROUND(($B56-M$5)*'점수 계산기'!$C$21+M$5*'점수 계산기'!$C$23+'점수 계산기'!$C$25,0))</f>
        <v>91</v>
      </c>
      <c r="N56" s="201">
        <f>IF(OR($B56-N$5&gt;76, $B56-N$5=75, $B56-N$5=1, $B56-N$5&lt;0),"",ROUND(($B56-N$5)*'점수 계산기'!$C$21+N$5*'점수 계산기'!$C$23+'점수 계산기'!$C$25,0))</f>
        <v>91</v>
      </c>
      <c r="O56" s="201">
        <f>IF(OR($B56-O$5&gt;76, $B56-O$5=75, $B56-O$5=1, $B56-O$5&lt;0),"",ROUND(($B56-O$5)*'점수 계산기'!$C$21+O$5*'점수 계산기'!$C$23+'점수 계산기'!$C$25,0))</f>
        <v>92</v>
      </c>
      <c r="P56" s="201">
        <f>IF(OR($B56-P$5&gt;76, $B56-P$5=75, $B56-P$5=1, $B56-P$5&lt;0),"",ROUND(($B56-P$5)*'점수 계산기'!$C$21+P$5*'점수 계산기'!$C$23+'점수 계산기'!$C$25,0))</f>
        <v>92</v>
      </c>
      <c r="Q56" s="201">
        <f>IF(OR($B56-Q$5&gt;76, $B56-Q$5=75, $B56-Q$5=1, $B56-Q$5&lt;0),"",ROUND(($B56-Q$5)*'점수 계산기'!$C$21+Q$5*'점수 계산기'!$C$23+'점수 계산기'!$C$25,0))</f>
        <v>92</v>
      </c>
      <c r="R56" s="201">
        <f>IF(OR($B56-R$5&gt;76, $B56-R$5=75, $B56-R$5=1, $B56-R$5&lt;0),"",ROUND(($B56-R$5)*'점수 계산기'!$C$21+R$5*'점수 계산기'!$C$23+'점수 계산기'!$C$25,0))</f>
        <v>92</v>
      </c>
      <c r="S56" s="201">
        <f>IF(OR($B56-S$5&gt;76, $B56-S$5=75, $B56-S$5=1, $B56-S$5&lt;0),"",ROUND(($B56-S$5)*'점수 계산기'!$C$21+S$5*'점수 계산기'!$C$23+'점수 계산기'!$C$25,0))</f>
        <v>92</v>
      </c>
      <c r="T56" s="201">
        <f>IF(OR($B56-T$5&gt;76, $B56-T$5=75, $B56-T$5=1, $B56-T$5&lt;0),"",ROUND(($B56-T$5)*'점수 계산기'!$C$21+T$5*'점수 계산기'!$C$23+'점수 계산기'!$C$25,0))</f>
        <v>92</v>
      </c>
      <c r="U56" s="201">
        <f>IF(OR($B56-U$5&gt;76, $B56-U$5=75, $B56-U$5=1, $B56-U$5&lt;0),"",ROUND(($B56-U$5)*'점수 계산기'!$C$21+U$5*'점수 계산기'!$C$23+'점수 계산기'!$C$25,0))</f>
        <v>92</v>
      </c>
      <c r="V56" s="201">
        <f>IF(OR($B56-V$5&gt;76, $B56-V$5=75, $B56-V$5=1, $B56-V$5&lt;0),"",ROUND(($B56-V$5)*'점수 계산기'!$C$21+V$5*'점수 계산기'!$C$23+'점수 계산기'!$C$25,0))</f>
        <v>92</v>
      </c>
      <c r="W56" s="201">
        <f>IF(OR($B56-W$5&gt;76, $B56-W$5=75, $B56-W$5=1, $B56-W$5&lt;0),"",ROUND(($B56-W$5)*'점수 계산기'!$C$21+W$5*'점수 계산기'!$C$23+'점수 계산기'!$C$25,0))</f>
        <v>92</v>
      </c>
      <c r="X56" s="201">
        <f>IF(OR($B56-X$5&gt;76, $B56-X$5=75, $B56-X$5=1, $B56-X$5&lt;0),"",ROUND(($B56-X$5)*'점수 계산기'!$C$21+X$5*'점수 계산기'!$C$23+'점수 계산기'!$C$25,0))</f>
        <v>93</v>
      </c>
      <c r="Y56" s="202">
        <f>IF(OR($B56-Y$5&gt;76, $B56-Y$5=75, $B56-Y$5=1, $B56-Y$5&lt;0),"",ROUND(($B56-Y$5)*'점수 계산기'!$C$21+Y$5*'점수 계산기'!$C$23+'점수 계산기'!$C$25,0))</f>
        <v>93</v>
      </c>
      <c r="Z56" s="153"/>
      <c r="AA56" s="195">
        <v>51</v>
      </c>
      <c r="AB56" s="195">
        <f t="shared" si="0"/>
        <v>90</v>
      </c>
      <c r="AC56" s="195" cm="1">
        <f t="array" ref="AC56">INDEX($AD$6:$AD$106, AA56, 1)</f>
        <v>93</v>
      </c>
      <c r="AD56" s="195">
        <f t="shared" si="1"/>
        <v>93</v>
      </c>
      <c r="AE56" s="195">
        <v>50</v>
      </c>
      <c r="AF56" s="195">
        <v>50</v>
      </c>
    </row>
    <row r="57" spans="1:32" s="161" customFormat="1" ht="21" customHeight="1">
      <c r="A57" s="153"/>
      <c r="B57" s="200">
        <v>49</v>
      </c>
      <c r="C57" s="201">
        <f>IF(OR($B57-C$5&gt;76, $B57-C$5=75, $B57-C$5=1, $B57-C$5&lt;0),"",ROUND(($B57-C$5)*'점수 계산기'!$C$21+C$5*'점수 계산기'!$C$23+'점수 계산기'!$C$25,0))</f>
        <v>89</v>
      </c>
      <c r="D57" s="201">
        <f>IF(OR($B57-D$5&gt;76, $B57-D$5=75, $B57-D$5=1, $B57-D$5&lt;0),"",ROUND(($B57-D$5)*'점수 계산기'!$C$21+D$5*'점수 계산기'!$C$23+'점수 계산기'!$C$25,0))</f>
        <v>89</v>
      </c>
      <c r="E57" s="201">
        <f>IF(OR($B57-E$5&gt;76, $B57-E$5=75, $B57-E$5=1, $B57-E$5&lt;0),"",ROUND(($B57-E$5)*'점수 계산기'!$C$21+E$5*'점수 계산기'!$C$23+'점수 계산기'!$C$25,0))</f>
        <v>89</v>
      </c>
      <c r="F57" s="201">
        <f>IF(OR($B57-F$5&gt;76, $B57-F$5=75, $B57-F$5=1, $B57-F$5&lt;0),"",ROUND(($B57-F$5)*'점수 계산기'!$C$21+F$5*'점수 계산기'!$C$23+'점수 계산기'!$C$25,0))</f>
        <v>90</v>
      </c>
      <c r="G57" s="201">
        <f>IF(OR($B57-G$5&gt;76, $B57-G$5=75, $B57-G$5=1, $B57-G$5&lt;0),"",ROUND(($B57-G$5)*'점수 계산기'!$C$21+G$5*'점수 계산기'!$C$23+'점수 계산기'!$C$25,0))</f>
        <v>90</v>
      </c>
      <c r="H57" s="201">
        <f>IF(OR($B57-H$5&gt;76, $B57-H$5=75, $B57-H$5=1, $B57-H$5&lt;0),"",ROUND(($B57-H$5)*'점수 계산기'!$C$21+H$5*'점수 계산기'!$C$23+'점수 계산기'!$C$25,0))</f>
        <v>90</v>
      </c>
      <c r="I57" s="201">
        <f>IF(OR($B57-I$5&gt;76, $B57-I$5=75, $B57-I$5=1, $B57-I$5&lt;0),"",ROUND(($B57-I$5)*'점수 계산기'!$C$21+I$5*'점수 계산기'!$C$23+'점수 계산기'!$C$25,0))</f>
        <v>90</v>
      </c>
      <c r="J57" s="201">
        <f>IF(OR($B57-J$5&gt;76, $B57-J$5=75, $B57-J$5=1, $B57-J$5&lt;0),"",ROUND(($B57-J$5)*'점수 계산기'!$C$21+J$5*'점수 계산기'!$C$23+'점수 계산기'!$C$25,0))</f>
        <v>90</v>
      </c>
      <c r="K57" s="201">
        <f>IF(OR($B57-K$5&gt;76, $B57-K$5=75, $B57-K$5=1, $B57-K$5&lt;0),"",ROUND(($B57-K$5)*'점수 계산기'!$C$21+K$5*'점수 계산기'!$C$23+'점수 계산기'!$C$25,0))</f>
        <v>90</v>
      </c>
      <c r="L57" s="201">
        <f>IF(OR($B57-L$5&gt;76, $B57-L$5=75, $B57-L$5=1, $B57-L$5&lt;0),"",ROUND(($B57-L$5)*'점수 계산기'!$C$21+L$5*'점수 계산기'!$C$23+'점수 계산기'!$C$25,0))</f>
        <v>90</v>
      </c>
      <c r="M57" s="201">
        <f>IF(OR($B57-M$5&gt;76, $B57-M$5=75, $B57-M$5=1, $B57-M$5&lt;0),"",ROUND(($B57-M$5)*'점수 계산기'!$C$21+M$5*'점수 계산기'!$C$23+'점수 계산기'!$C$25,0))</f>
        <v>90</v>
      </c>
      <c r="N57" s="201">
        <f>IF(OR($B57-N$5&gt;76, $B57-N$5=75, $B57-N$5=1, $B57-N$5&lt;0),"",ROUND(($B57-N$5)*'점수 계산기'!$C$21+N$5*'점수 계산기'!$C$23+'점수 계산기'!$C$25,0))</f>
        <v>91</v>
      </c>
      <c r="O57" s="201">
        <f>IF(OR($B57-O$5&gt;76, $B57-O$5=75, $B57-O$5=1, $B57-O$5&lt;0),"",ROUND(($B57-O$5)*'점수 계산기'!$C$21+O$5*'점수 계산기'!$C$23+'점수 계산기'!$C$25,0))</f>
        <v>91</v>
      </c>
      <c r="P57" s="201">
        <f>IF(OR($B57-P$5&gt;76, $B57-P$5=75, $B57-P$5=1, $B57-P$5&lt;0),"",ROUND(($B57-P$5)*'점수 계산기'!$C$21+P$5*'점수 계산기'!$C$23+'점수 계산기'!$C$25,0))</f>
        <v>91</v>
      </c>
      <c r="Q57" s="201">
        <f>IF(OR($B57-Q$5&gt;76, $B57-Q$5=75, $B57-Q$5=1, $B57-Q$5&lt;0),"",ROUND(($B57-Q$5)*'점수 계산기'!$C$21+Q$5*'점수 계산기'!$C$23+'점수 계산기'!$C$25,0))</f>
        <v>91</v>
      </c>
      <c r="R57" s="201">
        <f>IF(OR($B57-R$5&gt;76, $B57-R$5=75, $B57-R$5=1, $B57-R$5&lt;0),"",ROUND(($B57-R$5)*'점수 계산기'!$C$21+R$5*'점수 계산기'!$C$23+'점수 계산기'!$C$25,0))</f>
        <v>91</v>
      </c>
      <c r="S57" s="201">
        <f>IF(OR($B57-S$5&gt;76, $B57-S$5=75, $B57-S$5=1, $B57-S$5&lt;0),"",ROUND(($B57-S$5)*'점수 계산기'!$C$21+S$5*'점수 계산기'!$C$23+'점수 계산기'!$C$25,0))</f>
        <v>91</v>
      </c>
      <c r="T57" s="201">
        <f>IF(OR($B57-T$5&gt;76, $B57-T$5=75, $B57-T$5=1, $B57-T$5&lt;0),"",ROUND(($B57-T$5)*'점수 계산기'!$C$21+T$5*'점수 계산기'!$C$23+'점수 계산기'!$C$25,0))</f>
        <v>91</v>
      </c>
      <c r="U57" s="201">
        <f>IF(OR($B57-U$5&gt;76, $B57-U$5=75, $B57-U$5=1, $B57-U$5&lt;0),"",ROUND(($B57-U$5)*'점수 계산기'!$C$21+U$5*'점수 계산기'!$C$23+'점수 계산기'!$C$25,0))</f>
        <v>91</v>
      </c>
      <c r="V57" s="201">
        <f>IF(OR($B57-V$5&gt;76, $B57-V$5=75, $B57-V$5=1, $B57-V$5&lt;0),"",ROUND(($B57-V$5)*'점수 계산기'!$C$21+V$5*'점수 계산기'!$C$23+'점수 계산기'!$C$25,0))</f>
        <v>91</v>
      </c>
      <c r="W57" s="201">
        <f>IF(OR($B57-W$5&gt;76, $B57-W$5=75, $B57-W$5=1, $B57-W$5&lt;0),"",ROUND(($B57-W$5)*'점수 계산기'!$C$21+W$5*'점수 계산기'!$C$23+'점수 계산기'!$C$25,0))</f>
        <v>92</v>
      </c>
      <c r="X57" s="201">
        <f>IF(OR($B57-X$5&gt;76, $B57-X$5=75, $B57-X$5=1, $B57-X$5&lt;0),"",ROUND(($B57-X$5)*'점수 계산기'!$C$21+X$5*'점수 계산기'!$C$23+'점수 계산기'!$C$25,0))</f>
        <v>92</v>
      </c>
      <c r="Y57" s="202">
        <f>IF(OR($B57-Y$5&gt;76, $B57-Y$5=75, $B57-Y$5=1, $B57-Y$5&lt;0),"",ROUND(($B57-Y$5)*'점수 계산기'!$C$21+Y$5*'점수 계산기'!$C$23+'점수 계산기'!$C$25,0))</f>
        <v>92</v>
      </c>
      <c r="Z57" s="153"/>
      <c r="AA57" s="195">
        <v>50</v>
      </c>
      <c r="AB57" s="195">
        <f t="shared" si="0"/>
        <v>89</v>
      </c>
      <c r="AC57" s="195" cm="1">
        <f t="array" ref="AC57">INDEX($AD$6:$AD$106, AA57, 1)</f>
        <v>94</v>
      </c>
      <c r="AD57" s="195">
        <f t="shared" si="1"/>
        <v>92</v>
      </c>
      <c r="AE57" s="195">
        <v>49</v>
      </c>
      <c r="AF57" s="195">
        <v>51</v>
      </c>
    </row>
    <row r="58" spans="1:32" s="161" customFormat="1" ht="21" customHeight="1">
      <c r="A58" s="153"/>
      <c r="B58" s="203">
        <v>48</v>
      </c>
      <c r="C58" s="204">
        <f>IF(OR($B58-C$5&gt;76, $B58-C$5=75, $B58-C$5=1, $B58-C$5&lt;0),"",ROUND(($B58-C$5)*'점수 계산기'!$C$21+C$5*'점수 계산기'!$C$23+'점수 계산기'!$C$25,0))</f>
        <v>88</v>
      </c>
      <c r="D58" s="204">
        <f>IF(OR($B58-D$5&gt;76, $B58-D$5=75, $B58-D$5=1, $B58-D$5&lt;0),"",ROUND(($B58-D$5)*'점수 계산기'!$C$21+D$5*'점수 계산기'!$C$23+'점수 계산기'!$C$25,0))</f>
        <v>88</v>
      </c>
      <c r="E58" s="204">
        <f>IF(OR($B58-E$5&gt;76, $B58-E$5=75, $B58-E$5=1, $B58-E$5&lt;0),"",ROUND(($B58-E$5)*'점수 계산기'!$C$21+E$5*'점수 계산기'!$C$23+'점수 계산기'!$C$25,0))</f>
        <v>89</v>
      </c>
      <c r="F58" s="204">
        <f>IF(OR($B58-F$5&gt;76, $B58-F$5=75, $B58-F$5=1, $B58-F$5&lt;0),"",ROUND(($B58-F$5)*'점수 계산기'!$C$21+F$5*'점수 계산기'!$C$23+'점수 계산기'!$C$25,0))</f>
        <v>89</v>
      </c>
      <c r="G58" s="204">
        <f>IF(OR($B58-G$5&gt;76, $B58-G$5=75, $B58-G$5=1, $B58-G$5&lt;0),"",ROUND(($B58-G$5)*'점수 계산기'!$C$21+G$5*'점수 계산기'!$C$23+'점수 계산기'!$C$25,0))</f>
        <v>89</v>
      </c>
      <c r="H58" s="204">
        <f>IF(OR($B58-H$5&gt;76, $B58-H$5=75, $B58-H$5=1, $B58-H$5&lt;0),"",ROUND(($B58-H$5)*'점수 계산기'!$C$21+H$5*'점수 계산기'!$C$23+'점수 계산기'!$C$25,0))</f>
        <v>89</v>
      </c>
      <c r="I58" s="204">
        <f>IF(OR($B58-I$5&gt;76, $B58-I$5=75, $B58-I$5=1, $B58-I$5&lt;0),"",ROUND(($B58-I$5)*'점수 계산기'!$C$21+I$5*'점수 계산기'!$C$23+'점수 계산기'!$C$25,0))</f>
        <v>89</v>
      </c>
      <c r="J58" s="204">
        <f>IF(OR($B58-J$5&gt;76, $B58-J$5=75, $B58-J$5=1, $B58-J$5&lt;0),"",ROUND(($B58-J$5)*'점수 계산기'!$C$21+J$5*'점수 계산기'!$C$23+'점수 계산기'!$C$25,0))</f>
        <v>89</v>
      </c>
      <c r="K58" s="204">
        <f>IF(OR($B58-K$5&gt;76, $B58-K$5=75, $B58-K$5=1, $B58-K$5&lt;0),"",ROUND(($B58-K$5)*'점수 계산기'!$C$21+K$5*'점수 계산기'!$C$23+'점수 계산기'!$C$25,0))</f>
        <v>89</v>
      </c>
      <c r="L58" s="204">
        <f>IF(OR($B58-L$5&gt;76, $B58-L$5=75, $B58-L$5=1, $B58-L$5&lt;0),"",ROUND(($B58-L$5)*'점수 계산기'!$C$21+L$5*'점수 계산기'!$C$23+'점수 계산기'!$C$25,0))</f>
        <v>89</v>
      </c>
      <c r="M58" s="204">
        <f>IF(OR($B58-M$5&gt;76, $B58-M$5=75, $B58-M$5=1, $B58-M$5&lt;0),"",ROUND(($B58-M$5)*'점수 계산기'!$C$21+M$5*'점수 계산기'!$C$23+'점수 계산기'!$C$25,0))</f>
        <v>89</v>
      </c>
      <c r="N58" s="204">
        <f>IF(OR($B58-N$5&gt;76, $B58-N$5=75, $B58-N$5=1, $B58-N$5&lt;0),"",ROUND(($B58-N$5)*'점수 계산기'!$C$21+N$5*'점수 계산기'!$C$23+'점수 계산기'!$C$25,0))</f>
        <v>90</v>
      </c>
      <c r="O58" s="204">
        <f>IF(OR($B58-O$5&gt;76, $B58-O$5=75, $B58-O$5=1, $B58-O$5&lt;0),"",ROUND(($B58-O$5)*'점수 계산기'!$C$21+O$5*'점수 계산기'!$C$23+'점수 계산기'!$C$25,0))</f>
        <v>90</v>
      </c>
      <c r="P58" s="204">
        <f>IF(OR($B58-P$5&gt;76, $B58-P$5=75, $B58-P$5=1, $B58-P$5&lt;0),"",ROUND(($B58-P$5)*'점수 계산기'!$C$21+P$5*'점수 계산기'!$C$23+'점수 계산기'!$C$25,0))</f>
        <v>90</v>
      </c>
      <c r="Q58" s="204">
        <f>IF(OR($B58-Q$5&gt;76, $B58-Q$5=75, $B58-Q$5=1, $B58-Q$5&lt;0),"",ROUND(($B58-Q$5)*'점수 계산기'!$C$21+Q$5*'점수 계산기'!$C$23+'점수 계산기'!$C$25,0))</f>
        <v>90</v>
      </c>
      <c r="R58" s="204">
        <f>IF(OR($B58-R$5&gt;76, $B58-R$5=75, $B58-R$5=1, $B58-R$5&lt;0),"",ROUND(($B58-R$5)*'점수 계산기'!$C$21+R$5*'점수 계산기'!$C$23+'점수 계산기'!$C$25,0))</f>
        <v>90</v>
      </c>
      <c r="S58" s="204">
        <f>IF(OR($B58-S$5&gt;76, $B58-S$5=75, $B58-S$5=1, $B58-S$5&lt;0),"",ROUND(($B58-S$5)*'점수 계산기'!$C$21+S$5*'점수 계산기'!$C$23+'점수 계산기'!$C$25,0))</f>
        <v>90</v>
      </c>
      <c r="T58" s="204">
        <f>IF(OR($B58-T$5&gt;76, $B58-T$5=75, $B58-T$5=1, $B58-T$5&lt;0),"",ROUND(($B58-T$5)*'점수 계산기'!$C$21+T$5*'점수 계산기'!$C$23+'점수 계산기'!$C$25,0))</f>
        <v>90</v>
      </c>
      <c r="U58" s="204">
        <f>IF(OR($B58-U$5&gt;76, $B58-U$5=75, $B58-U$5=1, $B58-U$5&lt;0),"",ROUND(($B58-U$5)*'점수 계산기'!$C$21+U$5*'점수 계산기'!$C$23+'점수 계산기'!$C$25,0))</f>
        <v>90</v>
      </c>
      <c r="V58" s="204">
        <f>IF(OR($B58-V$5&gt;76, $B58-V$5=75, $B58-V$5=1, $B58-V$5&lt;0),"",ROUND(($B58-V$5)*'점수 계산기'!$C$21+V$5*'점수 계산기'!$C$23+'점수 계산기'!$C$25,0))</f>
        <v>91</v>
      </c>
      <c r="W58" s="204">
        <f>IF(OR($B58-W$5&gt;76, $B58-W$5=75, $B58-W$5=1, $B58-W$5&lt;0),"",ROUND(($B58-W$5)*'점수 계산기'!$C$21+W$5*'점수 계산기'!$C$23+'점수 계산기'!$C$25,0))</f>
        <v>91</v>
      </c>
      <c r="X58" s="204">
        <f>IF(OR($B58-X$5&gt;76, $B58-X$5=75, $B58-X$5=1, $B58-X$5&lt;0),"",ROUND(($B58-X$5)*'점수 계산기'!$C$21+X$5*'점수 계산기'!$C$23+'점수 계산기'!$C$25,0))</f>
        <v>91</v>
      </c>
      <c r="Y58" s="205">
        <f>IF(OR($B58-Y$5&gt;76, $B58-Y$5=75, $B58-Y$5=1, $B58-Y$5&lt;0),"",ROUND(($B58-Y$5)*'점수 계산기'!$C$21+Y$5*'점수 계산기'!$C$23+'점수 계산기'!$C$25,0))</f>
        <v>91</v>
      </c>
      <c r="Z58" s="153"/>
      <c r="AA58" s="195">
        <v>49</v>
      </c>
      <c r="AB58" s="195">
        <f t="shared" si="0"/>
        <v>88</v>
      </c>
      <c r="AC58" s="195" cm="1">
        <f t="array" ref="AC58">INDEX($AD$6:$AD$106, AA58, 1)</f>
        <v>95</v>
      </c>
      <c r="AD58" s="195">
        <f t="shared" si="1"/>
        <v>91</v>
      </c>
      <c r="AE58" s="195">
        <v>48</v>
      </c>
      <c r="AF58" s="195">
        <v>52</v>
      </c>
    </row>
    <row r="59" spans="1:32" s="161" customFormat="1" ht="21" customHeight="1">
      <c r="A59" s="153"/>
      <c r="B59" s="203">
        <v>47</v>
      </c>
      <c r="C59" s="204">
        <f>IF(OR($B59-C$5&gt;76, $B59-C$5=75, $B59-C$5=1, $B59-C$5&lt;0),"",ROUND(($B59-C$5)*'점수 계산기'!$C$21+C$5*'점수 계산기'!$C$23+'점수 계산기'!$C$25,0))</f>
        <v>87</v>
      </c>
      <c r="D59" s="204">
        <f>IF(OR($B59-D$5&gt;76, $B59-D$5=75, $B59-D$5=1, $B59-D$5&lt;0),"",ROUND(($B59-D$5)*'점수 계산기'!$C$21+D$5*'점수 계산기'!$C$23+'점수 계산기'!$C$25,0))</f>
        <v>87</v>
      </c>
      <c r="E59" s="204">
        <f>IF(OR($B59-E$5&gt;76, $B59-E$5=75, $B59-E$5=1, $B59-E$5&lt;0),"",ROUND(($B59-E$5)*'점수 계산기'!$C$21+E$5*'점수 계산기'!$C$23+'점수 계산기'!$C$25,0))</f>
        <v>88</v>
      </c>
      <c r="F59" s="204">
        <f>IF(OR($B59-F$5&gt;76, $B59-F$5=75, $B59-F$5=1, $B59-F$5&lt;0),"",ROUND(($B59-F$5)*'점수 계산기'!$C$21+F$5*'점수 계산기'!$C$23+'점수 계산기'!$C$25,0))</f>
        <v>88</v>
      </c>
      <c r="G59" s="204">
        <f>IF(OR($B59-G$5&gt;76, $B59-G$5=75, $B59-G$5=1, $B59-G$5&lt;0),"",ROUND(($B59-G$5)*'점수 계산기'!$C$21+G$5*'점수 계산기'!$C$23+'점수 계산기'!$C$25,0))</f>
        <v>88</v>
      </c>
      <c r="H59" s="204">
        <f>IF(OR($B59-H$5&gt;76, $B59-H$5=75, $B59-H$5=1, $B59-H$5&lt;0),"",ROUND(($B59-H$5)*'점수 계산기'!$C$21+H$5*'점수 계산기'!$C$23+'점수 계산기'!$C$25,0))</f>
        <v>88</v>
      </c>
      <c r="I59" s="204">
        <f>IF(OR($B59-I$5&gt;76, $B59-I$5=75, $B59-I$5=1, $B59-I$5&lt;0),"",ROUND(($B59-I$5)*'점수 계산기'!$C$21+I$5*'점수 계산기'!$C$23+'점수 계산기'!$C$25,0))</f>
        <v>88</v>
      </c>
      <c r="J59" s="204">
        <f>IF(OR($B59-J$5&gt;76, $B59-J$5=75, $B59-J$5=1, $B59-J$5&lt;0),"",ROUND(($B59-J$5)*'점수 계산기'!$C$21+J$5*'점수 계산기'!$C$23+'점수 계산기'!$C$25,0))</f>
        <v>88</v>
      </c>
      <c r="K59" s="204">
        <f>IF(OR($B59-K$5&gt;76, $B59-K$5=75, $B59-K$5=1, $B59-K$5&lt;0),"",ROUND(($B59-K$5)*'점수 계산기'!$C$21+K$5*'점수 계산기'!$C$23+'점수 계산기'!$C$25,0))</f>
        <v>88</v>
      </c>
      <c r="L59" s="204">
        <f>IF(OR($B59-L$5&gt;76, $B59-L$5=75, $B59-L$5=1, $B59-L$5&lt;0),"",ROUND(($B59-L$5)*'점수 계산기'!$C$21+L$5*'점수 계산기'!$C$23+'점수 계산기'!$C$25,0))</f>
        <v>88</v>
      </c>
      <c r="M59" s="204">
        <f>IF(OR($B59-M$5&gt;76, $B59-M$5=75, $B59-M$5=1, $B59-M$5&lt;0),"",ROUND(($B59-M$5)*'점수 계산기'!$C$21+M$5*'점수 계산기'!$C$23+'점수 계산기'!$C$25,0))</f>
        <v>89</v>
      </c>
      <c r="N59" s="204">
        <f>IF(OR($B59-N$5&gt;76, $B59-N$5=75, $B59-N$5=1, $B59-N$5&lt;0),"",ROUND(($B59-N$5)*'점수 계산기'!$C$21+N$5*'점수 계산기'!$C$23+'점수 계산기'!$C$25,0))</f>
        <v>89</v>
      </c>
      <c r="O59" s="204">
        <f>IF(OR($B59-O$5&gt;76, $B59-O$5=75, $B59-O$5=1, $B59-O$5&lt;0),"",ROUND(($B59-O$5)*'점수 계산기'!$C$21+O$5*'점수 계산기'!$C$23+'점수 계산기'!$C$25,0))</f>
        <v>89</v>
      </c>
      <c r="P59" s="204">
        <f>IF(OR($B59-P$5&gt;76, $B59-P$5=75, $B59-P$5=1, $B59-P$5&lt;0),"",ROUND(($B59-P$5)*'점수 계산기'!$C$21+P$5*'점수 계산기'!$C$23+'점수 계산기'!$C$25,0))</f>
        <v>89</v>
      </c>
      <c r="Q59" s="204">
        <f>IF(OR($B59-Q$5&gt;76, $B59-Q$5=75, $B59-Q$5=1, $B59-Q$5&lt;0),"",ROUND(($B59-Q$5)*'점수 계산기'!$C$21+Q$5*'점수 계산기'!$C$23+'점수 계산기'!$C$25,0))</f>
        <v>89</v>
      </c>
      <c r="R59" s="204">
        <f>IF(OR($B59-R$5&gt;76, $B59-R$5=75, $B59-R$5=1, $B59-R$5&lt;0),"",ROUND(($B59-R$5)*'점수 계산기'!$C$21+R$5*'점수 계산기'!$C$23+'점수 계산기'!$C$25,0))</f>
        <v>89</v>
      </c>
      <c r="S59" s="204">
        <f>IF(OR($B59-S$5&gt;76, $B59-S$5=75, $B59-S$5=1, $B59-S$5&lt;0),"",ROUND(($B59-S$5)*'점수 계산기'!$C$21+S$5*'점수 계산기'!$C$23+'점수 계산기'!$C$25,0))</f>
        <v>89</v>
      </c>
      <c r="T59" s="204">
        <f>IF(OR($B59-T$5&gt;76, $B59-T$5=75, $B59-T$5=1, $B59-T$5&lt;0),"",ROUND(($B59-T$5)*'점수 계산기'!$C$21+T$5*'점수 계산기'!$C$23+'점수 계산기'!$C$25,0))</f>
        <v>89</v>
      </c>
      <c r="U59" s="204">
        <f>IF(OR($B59-U$5&gt;76, $B59-U$5=75, $B59-U$5=1, $B59-U$5&lt;0),"",ROUND(($B59-U$5)*'점수 계산기'!$C$21+U$5*'점수 계산기'!$C$23+'점수 계산기'!$C$25,0))</f>
        <v>90</v>
      </c>
      <c r="V59" s="204">
        <f>IF(OR($B59-V$5&gt;76, $B59-V$5=75, $B59-V$5=1, $B59-V$5&lt;0),"",ROUND(($B59-V$5)*'점수 계산기'!$C$21+V$5*'점수 계산기'!$C$23+'점수 계산기'!$C$25,0))</f>
        <v>90</v>
      </c>
      <c r="W59" s="204">
        <f>IF(OR($B59-W$5&gt;76, $B59-W$5=75, $B59-W$5=1, $B59-W$5&lt;0),"",ROUND(($B59-W$5)*'점수 계산기'!$C$21+W$5*'점수 계산기'!$C$23+'점수 계산기'!$C$25,0))</f>
        <v>90</v>
      </c>
      <c r="X59" s="204">
        <f>IF(OR($B59-X$5&gt;76, $B59-X$5=75, $B59-X$5=1, $B59-X$5&lt;0),"",ROUND(($B59-X$5)*'점수 계산기'!$C$21+X$5*'점수 계산기'!$C$23+'점수 계산기'!$C$25,0))</f>
        <v>90</v>
      </c>
      <c r="Y59" s="205">
        <f>IF(OR($B59-Y$5&gt;76, $B59-Y$5=75, $B59-Y$5=1, $B59-Y$5&lt;0),"",ROUND(($B59-Y$5)*'점수 계산기'!$C$21+Y$5*'점수 계산기'!$C$23+'점수 계산기'!$C$25,0))</f>
        <v>90</v>
      </c>
      <c r="Z59" s="153"/>
      <c r="AA59" s="195">
        <v>48</v>
      </c>
      <c r="AB59" s="195">
        <f t="shared" si="0"/>
        <v>87</v>
      </c>
      <c r="AC59" s="195" cm="1">
        <f t="array" ref="AC59">INDEX($AD$6:$AD$106, AA59, 1)</f>
        <v>96</v>
      </c>
      <c r="AD59" s="195">
        <f t="shared" si="1"/>
        <v>90</v>
      </c>
      <c r="AE59" s="195">
        <v>47</v>
      </c>
      <c r="AF59" s="195">
        <v>53</v>
      </c>
    </row>
    <row r="60" spans="1:32" s="161" customFormat="1" ht="21" customHeight="1">
      <c r="A60" s="153"/>
      <c r="B60" s="203">
        <v>46</v>
      </c>
      <c r="C60" s="204">
        <f>IF(OR($B60-C$5&gt;76, $B60-C$5=75, $B60-C$5=1, $B60-C$5&lt;0),"",ROUND(($B60-C$5)*'점수 계산기'!$C$21+C$5*'점수 계산기'!$C$23+'점수 계산기'!$C$25,0))</f>
        <v>86</v>
      </c>
      <c r="D60" s="204">
        <f>IF(OR($B60-D$5&gt;76, $B60-D$5=75, $B60-D$5=1, $B60-D$5&lt;0),"",ROUND(($B60-D$5)*'점수 계산기'!$C$21+D$5*'점수 계산기'!$C$23+'점수 계산기'!$C$25,0))</f>
        <v>87</v>
      </c>
      <c r="E60" s="204">
        <f>IF(OR($B60-E$5&gt;76, $B60-E$5=75, $B60-E$5=1, $B60-E$5&lt;0),"",ROUND(($B60-E$5)*'점수 계산기'!$C$21+E$5*'점수 계산기'!$C$23+'점수 계산기'!$C$25,0))</f>
        <v>87</v>
      </c>
      <c r="F60" s="204">
        <f>IF(OR($B60-F$5&gt;76, $B60-F$5=75, $B60-F$5=1, $B60-F$5&lt;0),"",ROUND(($B60-F$5)*'점수 계산기'!$C$21+F$5*'점수 계산기'!$C$23+'점수 계산기'!$C$25,0))</f>
        <v>87</v>
      </c>
      <c r="G60" s="204">
        <f>IF(OR($B60-G$5&gt;76, $B60-G$5=75, $B60-G$5=1, $B60-G$5&lt;0),"",ROUND(($B60-G$5)*'점수 계산기'!$C$21+G$5*'점수 계산기'!$C$23+'점수 계산기'!$C$25,0))</f>
        <v>87</v>
      </c>
      <c r="H60" s="204">
        <f>IF(OR($B60-H$5&gt;76, $B60-H$5=75, $B60-H$5=1, $B60-H$5&lt;0),"",ROUND(($B60-H$5)*'점수 계산기'!$C$21+H$5*'점수 계산기'!$C$23+'점수 계산기'!$C$25,0))</f>
        <v>87</v>
      </c>
      <c r="I60" s="204">
        <f>IF(OR($B60-I$5&gt;76, $B60-I$5=75, $B60-I$5=1, $B60-I$5&lt;0),"",ROUND(($B60-I$5)*'점수 계산기'!$C$21+I$5*'점수 계산기'!$C$23+'점수 계산기'!$C$25,0))</f>
        <v>87</v>
      </c>
      <c r="J60" s="204">
        <f>IF(OR($B60-J$5&gt;76, $B60-J$5=75, $B60-J$5=1, $B60-J$5&lt;0),"",ROUND(($B60-J$5)*'점수 계산기'!$C$21+J$5*'점수 계산기'!$C$23+'점수 계산기'!$C$25,0))</f>
        <v>87</v>
      </c>
      <c r="K60" s="204">
        <f>IF(OR($B60-K$5&gt;76, $B60-K$5=75, $B60-K$5=1, $B60-K$5&lt;0),"",ROUND(($B60-K$5)*'점수 계산기'!$C$21+K$5*'점수 계산기'!$C$23+'점수 계산기'!$C$25,0))</f>
        <v>87</v>
      </c>
      <c r="L60" s="204">
        <f>IF(OR($B60-L$5&gt;76, $B60-L$5=75, $B60-L$5=1, $B60-L$5&lt;0),"",ROUND(($B60-L$5)*'점수 계산기'!$C$21+L$5*'점수 계산기'!$C$23+'점수 계산기'!$C$25,0))</f>
        <v>88</v>
      </c>
      <c r="M60" s="204">
        <f>IF(OR($B60-M$5&gt;76, $B60-M$5=75, $B60-M$5=1, $B60-M$5&lt;0),"",ROUND(($B60-M$5)*'점수 계산기'!$C$21+M$5*'점수 계산기'!$C$23+'점수 계산기'!$C$25,0))</f>
        <v>88</v>
      </c>
      <c r="N60" s="204">
        <f>IF(OR($B60-N$5&gt;76, $B60-N$5=75, $B60-N$5=1, $B60-N$5&lt;0),"",ROUND(($B60-N$5)*'점수 계산기'!$C$21+N$5*'점수 계산기'!$C$23+'점수 계산기'!$C$25,0))</f>
        <v>88</v>
      </c>
      <c r="O60" s="204">
        <f>IF(OR($B60-O$5&gt;76, $B60-O$5=75, $B60-O$5=1, $B60-O$5&lt;0),"",ROUND(($B60-O$5)*'점수 계산기'!$C$21+O$5*'점수 계산기'!$C$23+'점수 계산기'!$C$25,0))</f>
        <v>88</v>
      </c>
      <c r="P60" s="204">
        <f>IF(OR($B60-P$5&gt;76, $B60-P$5=75, $B60-P$5=1, $B60-P$5&lt;0),"",ROUND(($B60-P$5)*'점수 계산기'!$C$21+P$5*'점수 계산기'!$C$23+'점수 계산기'!$C$25,0))</f>
        <v>88</v>
      </c>
      <c r="Q60" s="204">
        <f>IF(OR($B60-Q$5&gt;76, $B60-Q$5=75, $B60-Q$5=1, $B60-Q$5&lt;0),"",ROUND(($B60-Q$5)*'점수 계산기'!$C$21+Q$5*'점수 계산기'!$C$23+'점수 계산기'!$C$25,0))</f>
        <v>88</v>
      </c>
      <c r="R60" s="204">
        <f>IF(OR($B60-R$5&gt;76, $B60-R$5=75, $B60-R$5=1, $B60-R$5&lt;0),"",ROUND(($B60-R$5)*'점수 계산기'!$C$21+R$5*'점수 계산기'!$C$23+'점수 계산기'!$C$25,0))</f>
        <v>88</v>
      </c>
      <c r="S60" s="204">
        <f>IF(OR($B60-S$5&gt;76, $B60-S$5=75, $B60-S$5=1, $B60-S$5&lt;0),"",ROUND(($B60-S$5)*'점수 계산기'!$C$21+S$5*'점수 계산기'!$C$23+'점수 계산기'!$C$25,0))</f>
        <v>88</v>
      </c>
      <c r="T60" s="204">
        <f>IF(OR($B60-T$5&gt;76, $B60-T$5=75, $B60-T$5=1, $B60-T$5&lt;0),"",ROUND(($B60-T$5)*'점수 계산기'!$C$21+T$5*'점수 계산기'!$C$23+'점수 계산기'!$C$25,0))</f>
        <v>88</v>
      </c>
      <c r="U60" s="204">
        <f>IF(OR($B60-U$5&gt;76, $B60-U$5=75, $B60-U$5=1, $B60-U$5&lt;0),"",ROUND(($B60-U$5)*'점수 계산기'!$C$21+U$5*'점수 계산기'!$C$23+'점수 계산기'!$C$25,0))</f>
        <v>89</v>
      </c>
      <c r="V60" s="204">
        <f>IF(OR($B60-V$5&gt;76, $B60-V$5=75, $B60-V$5=1, $B60-V$5&lt;0),"",ROUND(($B60-V$5)*'점수 계산기'!$C$21+V$5*'점수 계산기'!$C$23+'점수 계산기'!$C$25,0))</f>
        <v>89</v>
      </c>
      <c r="W60" s="204">
        <f>IF(OR($B60-W$5&gt;76, $B60-W$5=75, $B60-W$5=1, $B60-W$5&lt;0),"",ROUND(($B60-W$5)*'점수 계산기'!$C$21+W$5*'점수 계산기'!$C$23+'점수 계산기'!$C$25,0))</f>
        <v>89</v>
      </c>
      <c r="X60" s="204">
        <f>IF(OR($B60-X$5&gt;76, $B60-X$5=75, $B60-X$5=1, $B60-X$5&lt;0),"",ROUND(($B60-X$5)*'점수 계산기'!$C$21+X$5*'점수 계산기'!$C$23+'점수 계산기'!$C$25,0))</f>
        <v>89</v>
      </c>
      <c r="Y60" s="205">
        <f>IF(OR($B60-Y$5&gt;76, $B60-Y$5=75, $B60-Y$5=1, $B60-Y$5&lt;0),"",ROUND(($B60-Y$5)*'점수 계산기'!$C$21+Y$5*'점수 계산기'!$C$23+'점수 계산기'!$C$25,0))</f>
        <v>89</v>
      </c>
      <c r="Z60" s="153"/>
      <c r="AA60" s="195">
        <v>47</v>
      </c>
      <c r="AB60" s="195">
        <f t="shared" si="0"/>
        <v>86</v>
      </c>
      <c r="AC60" s="195" cm="1">
        <f t="array" ref="AC60">INDEX($AD$6:$AD$106, AA60, 1)</f>
        <v>97</v>
      </c>
      <c r="AD60" s="195">
        <f t="shared" si="1"/>
        <v>89</v>
      </c>
      <c r="AE60" s="195">
        <v>46</v>
      </c>
      <c r="AF60" s="195">
        <v>54</v>
      </c>
    </row>
    <row r="61" spans="1:32" s="161" customFormat="1" ht="21" customHeight="1">
      <c r="A61" s="153"/>
      <c r="B61" s="203">
        <v>45</v>
      </c>
      <c r="C61" s="204">
        <f>IF(OR($B61-C$5&gt;76, $B61-C$5=75, $B61-C$5=1, $B61-C$5&lt;0),"",ROUND(($B61-C$5)*'점수 계산기'!$C$21+C$5*'점수 계산기'!$C$23+'점수 계산기'!$C$25,0))</f>
        <v>85</v>
      </c>
      <c r="D61" s="204">
        <f>IF(OR($B61-D$5&gt;76, $B61-D$5=75, $B61-D$5=1, $B61-D$5&lt;0),"",ROUND(($B61-D$5)*'점수 계산기'!$C$21+D$5*'점수 계산기'!$C$23+'점수 계산기'!$C$25,0))</f>
        <v>86</v>
      </c>
      <c r="E61" s="204">
        <f>IF(OR($B61-E$5&gt;76, $B61-E$5=75, $B61-E$5=1, $B61-E$5&lt;0),"",ROUND(($B61-E$5)*'점수 계산기'!$C$21+E$5*'점수 계산기'!$C$23+'점수 계산기'!$C$25,0))</f>
        <v>86</v>
      </c>
      <c r="F61" s="204">
        <f>IF(OR($B61-F$5&gt;76, $B61-F$5=75, $B61-F$5=1, $B61-F$5&lt;0),"",ROUND(($B61-F$5)*'점수 계산기'!$C$21+F$5*'점수 계산기'!$C$23+'점수 계산기'!$C$25,0))</f>
        <v>86</v>
      </c>
      <c r="G61" s="204">
        <f>IF(OR($B61-G$5&gt;76, $B61-G$5=75, $B61-G$5=1, $B61-G$5&lt;0),"",ROUND(($B61-G$5)*'점수 계산기'!$C$21+G$5*'점수 계산기'!$C$23+'점수 계산기'!$C$25,0))</f>
        <v>86</v>
      </c>
      <c r="H61" s="204">
        <f>IF(OR($B61-H$5&gt;76, $B61-H$5=75, $B61-H$5=1, $B61-H$5&lt;0),"",ROUND(($B61-H$5)*'점수 계산기'!$C$21+H$5*'점수 계산기'!$C$23+'점수 계산기'!$C$25,0))</f>
        <v>86</v>
      </c>
      <c r="I61" s="204">
        <f>IF(OR($B61-I$5&gt;76, $B61-I$5=75, $B61-I$5=1, $B61-I$5&lt;0),"",ROUND(($B61-I$5)*'점수 계산기'!$C$21+I$5*'점수 계산기'!$C$23+'점수 계산기'!$C$25,0))</f>
        <v>86</v>
      </c>
      <c r="J61" s="204">
        <f>IF(OR($B61-J$5&gt;76, $B61-J$5=75, $B61-J$5=1, $B61-J$5&lt;0),"",ROUND(($B61-J$5)*'점수 계산기'!$C$21+J$5*'점수 계산기'!$C$23+'점수 계산기'!$C$25,0))</f>
        <v>86</v>
      </c>
      <c r="K61" s="204">
        <f>IF(OR($B61-K$5&gt;76, $B61-K$5=75, $B61-K$5=1, $B61-K$5&lt;0),"",ROUND(($B61-K$5)*'점수 계산기'!$C$21+K$5*'점수 계산기'!$C$23+'점수 계산기'!$C$25,0))</f>
        <v>86</v>
      </c>
      <c r="L61" s="204">
        <f>IF(OR($B61-L$5&gt;76, $B61-L$5=75, $B61-L$5=1, $B61-L$5&lt;0),"",ROUND(($B61-L$5)*'점수 계산기'!$C$21+L$5*'점수 계산기'!$C$23+'점수 계산기'!$C$25,0))</f>
        <v>87</v>
      </c>
      <c r="M61" s="204">
        <f>IF(OR($B61-M$5&gt;76, $B61-M$5=75, $B61-M$5=1, $B61-M$5&lt;0),"",ROUND(($B61-M$5)*'점수 계산기'!$C$21+M$5*'점수 계산기'!$C$23+'점수 계산기'!$C$25,0))</f>
        <v>87</v>
      </c>
      <c r="N61" s="204">
        <f>IF(OR($B61-N$5&gt;76, $B61-N$5=75, $B61-N$5=1, $B61-N$5&lt;0),"",ROUND(($B61-N$5)*'점수 계산기'!$C$21+N$5*'점수 계산기'!$C$23+'점수 계산기'!$C$25,0))</f>
        <v>87</v>
      </c>
      <c r="O61" s="204">
        <f>IF(OR($B61-O$5&gt;76, $B61-O$5=75, $B61-O$5=1, $B61-O$5&lt;0),"",ROUND(($B61-O$5)*'점수 계산기'!$C$21+O$5*'점수 계산기'!$C$23+'점수 계산기'!$C$25,0))</f>
        <v>87</v>
      </c>
      <c r="P61" s="204">
        <f>IF(OR($B61-P$5&gt;76, $B61-P$5=75, $B61-P$5=1, $B61-P$5&lt;0),"",ROUND(($B61-P$5)*'점수 계산기'!$C$21+P$5*'점수 계산기'!$C$23+'점수 계산기'!$C$25,0))</f>
        <v>87</v>
      </c>
      <c r="Q61" s="204">
        <f>IF(OR($B61-Q$5&gt;76, $B61-Q$5=75, $B61-Q$5=1, $B61-Q$5&lt;0),"",ROUND(($B61-Q$5)*'점수 계산기'!$C$21+Q$5*'점수 계산기'!$C$23+'점수 계산기'!$C$25,0))</f>
        <v>87</v>
      </c>
      <c r="R61" s="496">
        <f>IF(OR($B61-R$5&gt;76, $B61-R$5=75, $B61-R$5=1, $B61-R$5&lt;0),"",ROUND(($B61-R$5)*'점수 계산기'!$C$21+R$5*'점수 계산기'!$C$23+'점수 계산기'!$C$25,0))</f>
        <v>87</v>
      </c>
      <c r="S61" s="204">
        <f>IF(OR($B61-S$5&gt;76, $B61-S$5=75, $B61-S$5=1, $B61-S$5&lt;0),"",ROUND(($B61-S$5)*'점수 계산기'!$C$21+S$5*'점수 계산기'!$C$23+'점수 계산기'!$C$25,0))</f>
        <v>87</v>
      </c>
      <c r="T61" s="204">
        <f>IF(OR($B61-T$5&gt;76, $B61-T$5=75, $B61-T$5=1, $B61-T$5&lt;0),"",ROUND(($B61-T$5)*'점수 계산기'!$C$21+T$5*'점수 계산기'!$C$23+'점수 계산기'!$C$25,0))</f>
        <v>88</v>
      </c>
      <c r="U61" s="204">
        <f>IF(OR($B61-U$5&gt;76, $B61-U$5=75, $B61-U$5=1, $B61-U$5&lt;0),"",ROUND(($B61-U$5)*'점수 계산기'!$C$21+U$5*'점수 계산기'!$C$23+'점수 계산기'!$C$25,0))</f>
        <v>88</v>
      </c>
      <c r="V61" s="204">
        <f>IF(OR($B61-V$5&gt;76, $B61-V$5=75, $B61-V$5=1, $B61-V$5&lt;0),"",ROUND(($B61-V$5)*'점수 계산기'!$C$21+V$5*'점수 계산기'!$C$23+'점수 계산기'!$C$25,0))</f>
        <v>88</v>
      </c>
      <c r="W61" s="204">
        <f>IF(OR($B61-W$5&gt;76, $B61-W$5=75, $B61-W$5=1, $B61-W$5&lt;0),"",ROUND(($B61-W$5)*'점수 계산기'!$C$21+W$5*'점수 계산기'!$C$23+'점수 계산기'!$C$25,0))</f>
        <v>88</v>
      </c>
      <c r="X61" s="204">
        <f>IF(OR($B61-X$5&gt;76, $B61-X$5=75, $B61-X$5=1, $B61-X$5&lt;0),"",ROUND(($B61-X$5)*'점수 계산기'!$C$21+X$5*'점수 계산기'!$C$23+'점수 계산기'!$C$25,0))</f>
        <v>88</v>
      </c>
      <c r="Y61" s="205">
        <f>IF(OR($B61-Y$5&gt;76, $B61-Y$5=75, $B61-Y$5=1, $B61-Y$5&lt;0),"",ROUND(($B61-Y$5)*'점수 계산기'!$C$21+Y$5*'점수 계산기'!$C$23+'점수 계산기'!$C$25,0))</f>
        <v>88</v>
      </c>
      <c r="Z61" s="153"/>
      <c r="AA61" s="195">
        <v>46</v>
      </c>
      <c r="AB61" s="195">
        <f t="shared" si="0"/>
        <v>85</v>
      </c>
      <c r="AC61" s="195" cm="1">
        <f t="array" ref="AC61">INDEX($AD$6:$AD$106, AA61, 1)</f>
        <v>97</v>
      </c>
      <c r="AD61" s="195">
        <f t="shared" si="1"/>
        <v>88</v>
      </c>
      <c r="AE61" s="195">
        <v>45</v>
      </c>
      <c r="AF61" s="195">
        <v>55</v>
      </c>
    </row>
    <row r="62" spans="1:32" s="161" customFormat="1" ht="21" customHeight="1">
      <c r="A62" s="153"/>
      <c r="B62" s="206">
        <v>44</v>
      </c>
      <c r="C62" s="207">
        <f>IF(OR($B62-C$5&gt;76, $B62-C$5=75, $B62-C$5=1, $B62-C$5&lt;0),"",ROUND(($B62-C$5)*'점수 계산기'!$C$21+C$5*'점수 계산기'!$C$23+'점수 계산기'!$C$25,0))</f>
        <v>84</v>
      </c>
      <c r="D62" s="207">
        <f>IF(OR($B62-D$5&gt;76, $B62-D$5=75, $B62-D$5=1, $B62-D$5&lt;0),"",ROUND(($B62-D$5)*'점수 계산기'!$C$21+D$5*'점수 계산기'!$C$23+'점수 계산기'!$C$25,0))</f>
        <v>85</v>
      </c>
      <c r="E62" s="207">
        <f>IF(OR($B62-E$5&gt;76, $B62-E$5=75, $B62-E$5=1, $B62-E$5&lt;0),"",ROUND(($B62-E$5)*'점수 계산기'!$C$21+E$5*'점수 계산기'!$C$23+'점수 계산기'!$C$25,0))</f>
        <v>85</v>
      </c>
      <c r="F62" s="207">
        <f>IF(OR($B62-F$5&gt;76, $B62-F$5=75, $B62-F$5=1, $B62-F$5&lt;0),"",ROUND(($B62-F$5)*'점수 계산기'!$C$21+F$5*'점수 계산기'!$C$23+'점수 계산기'!$C$25,0))</f>
        <v>85</v>
      </c>
      <c r="G62" s="207">
        <f>IF(OR($B62-G$5&gt;76, $B62-G$5=75, $B62-G$5=1, $B62-G$5&lt;0),"",ROUND(($B62-G$5)*'점수 계산기'!$C$21+G$5*'점수 계산기'!$C$23+'점수 계산기'!$C$25,0))</f>
        <v>85</v>
      </c>
      <c r="H62" s="207">
        <f>IF(OR($B62-H$5&gt;76, $B62-H$5=75, $B62-H$5=1, $B62-H$5&lt;0),"",ROUND(($B62-H$5)*'점수 계산기'!$C$21+H$5*'점수 계산기'!$C$23+'점수 계산기'!$C$25,0))</f>
        <v>85</v>
      </c>
      <c r="I62" s="207">
        <f>IF(OR($B62-I$5&gt;76, $B62-I$5=75, $B62-I$5=1, $B62-I$5&lt;0),"",ROUND(($B62-I$5)*'점수 계산기'!$C$21+I$5*'점수 계산기'!$C$23+'점수 계산기'!$C$25,0))</f>
        <v>85</v>
      </c>
      <c r="J62" s="207">
        <f>IF(OR($B62-J$5&gt;76, $B62-J$5=75, $B62-J$5=1, $B62-J$5&lt;0),"",ROUND(($B62-J$5)*'점수 계산기'!$C$21+J$5*'점수 계산기'!$C$23+'점수 계산기'!$C$25,0))</f>
        <v>85</v>
      </c>
      <c r="K62" s="207">
        <f>IF(OR($B62-K$5&gt;76, $B62-K$5=75, $B62-K$5=1, $B62-K$5&lt;0),"",ROUND(($B62-K$5)*'점수 계산기'!$C$21+K$5*'점수 계산기'!$C$23+'점수 계산기'!$C$25,0))</f>
        <v>86</v>
      </c>
      <c r="L62" s="207">
        <f>IF(OR($B62-L$5&gt;76, $B62-L$5=75, $B62-L$5=1, $B62-L$5&lt;0),"",ROUND(($B62-L$5)*'점수 계산기'!$C$21+L$5*'점수 계산기'!$C$23+'점수 계산기'!$C$25,0))</f>
        <v>86</v>
      </c>
      <c r="M62" s="207">
        <f>IF(OR($B62-M$5&gt;76, $B62-M$5=75, $B62-M$5=1, $B62-M$5&lt;0),"",ROUND(($B62-M$5)*'점수 계산기'!$C$21+M$5*'점수 계산기'!$C$23+'점수 계산기'!$C$25,0))</f>
        <v>86</v>
      </c>
      <c r="N62" s="207">
        <f>IF(OR($B62-N$5&gt;76, $B62-N$5=75, $B62-N$5=1, $B62-N$5&lt;0),"",ROUND(($B62-N$5)*'점수 계산기'!$C$21+N$5*'점수 계산기'!$C$23+'점수 계산기'!$C$25,0))</f>
        <v>86</v>
      </c>
      <c r="O62" s="207">
        <f>IF(OR($B62-O$5&gt;76, $B62-O$5=75, $B62-O$5=1, $B62-O$5&lt;0),"",ROUND(($B62-O$5)*'점수 계산기'!$C$21+O$5*'점수 계산기'!$C$23+'점수 계산기'!$C$25,0))</f>
        <v>86</v>
      </c>
      <c r="P62" s="207">
        <f>IF(OR($B62-P$5&gt;76, $B62-P$5=75, $B62-P$5=1, $B62-P$5&lt;0),"",ROUND(($B62-P$5)*'점수 계산기'!$C$21+P$5*'점수 계산기'!$C$23+'점수 계산기'!$C$25,0))</f>
        <v>86</v>
      </c>
      <c r="Q62" s="207">
        <f>IF(OR($B62-Q$5&gt;76, $B62-Q$5=75, $B62-Q$5=1, $B62-Q$5&lt;0),"",ROUND(($B62-Q$5)*'점수 계산기'!$C$21+Q$5*'점수 계산기'!$C$23+'점수 계산기'!$C$25,0))</f>
        <v>86</v>
      </c>
      <c r="R62" s="207">
        <f>IF(OR($B62-R$5&gt;76, $B62-R$5=75, $B62-R$5=1, $B62-R$5&lt;0),"",ROUND(($B62-R$5)*'점수 계산기'!$C$21+R$5*'점수 계산기'!$C$23+'점수 계산기'!$C$25,0))</f>
        <v>86</v>
      </c>
      <c r="S62" s="207">
        <f>IF(OR($B62-S$5&gt;76, $B62-S$5=75, $B62-S$5=1, $B62-S$5&lt;0),"",ROUND(($B62-S$5)*'점수 계산기'!$C$21+S$5*'점수 계산기'!$C$23+'점수 계산기'!$C$25,0))</f>
        <v>87</v>
      </c>
      <c r="T62" s="207">
        <f>IF(OR($B62-T$5&gt;76, $B62-T$5=75, $B62-T$5=1, $B62-T$5&lt;0),"",ROUND(($B62-T$5)*'점수 계산기'!$C$21+T$5*'점수 계산기'!$C$23+'점수 계산기'!$C$25,0))</f>
        <v>87</v>
      </c>
      <c r="U62" s="207">
        <f>IF(OR($B62-U$5&gt;76, $B62-U$5=75, $B62-U$5=1, $B62-U$5&lt;0),"",ROUND(($B62-U$5)*'점수 계산기'!$C$21+U$5*'점수 계산기'!$C$23+'점수 계산기'!$C$25,0))</f>
        <v>87</v>
      </c>
      <c r="V62" s="207">
        <f>IF(OR($B62-V$5&gt;76, $B62-V$5=75, $B62-V$5=1, $B62-V$5&lt;0),"",ROUND(($B62-V$5)*'점수 계산기'!$C$21+V$5*'점수 계산기'!$C$23+'점수 계산기'!$C$25,0))</f>
        <v>87</v>
      </c>
      <c r="W62" s="207">
        <f>IF(OR($B62-W$5&gt;76, $B62-W$5=75, $B62-W$5=1, $B62-W$5&lt;0),"",ROUND(($B62-W$5)*'점수 계산기'!$C$21+W$5*'점수 계산기'!$C$23+'점수 계산기'!$C$25,0))</f>
        <v>87</v>
      </c>
      <c r="X62" s="207">
        <f>IF(OR($B62-X$5&gt;76, $B62-X$5=75, $B62-X$5=1, $B62-X$5&lt;0),"",ROUND(($B62-X$5)*'점수 계산기'!$C$21+X$5*'점수 계산기'!$C$23+'점수 계산기'!$C$25,0))</f>
        <v>87</v>
      </c>
      <c r="Y62" s="208">
        <f>IF(OR($B62-Y$5&gt;76, $B62-Y$5=75, $B62-Y$5=1, $B62-Y$5&lt;0),"",ROUND(($B62-Y$5)*'점수 계산기'!$C$21+Y$5*'점수 계산기'!$C$23+'점수 계산기'!$C$25,0))</f>
        <v>87</v>
      </c>
      <c r="Z62" s="153"/>
      <c r="AA62" s="195">
        <v>45</v>
      </c>
      <c r="AB62" s="195">
        <f t="shared" si="0"/>
        <v>84</v>
      </c>
      <c r="AC62" s="195" cm="1">
        <f t="array" ref="AC62">INDEX($AD$6:$AD$106, AA62, 1)</f>
        <v>98</v>
      </c>
      <c r="AD62" s="195">
        <f t="shared" si="1"/>
        <v>87</v>
      </c>
      <c r="AE62" s="195">
        <v>44</v>
      </c>
      <c r="AF62" s="195">
        <v>56</v>
      </c>
    </row>
    <row r="63" spans="1:32" s="161" customFormat="1" ht="21" customHeight="1">
      <c r="A63" s="153"/>
      <c r="B63" s="206">
        <v>43</v>
      </c>
      <c r="C63" s="207">
        <f>IF(OR($B63-C$5&gt;76, $B63-C$5=75, $B63-C$5=1, $B63-C$5&lt;0),"",ROUND(($B63-C$5)*'점수 계산기'!$C$21+C$5*'점수 계산기'!$C$23+'점수 계산기'!$C$25,0))</f>
        <v>84</v>
      </c>
      <c r="D63" s="207">
        <f>IF(OR($B63-D$5&gt;76, $B63-D$5=75, $B63-D$5=1, $B63-D$5&lt;0),"",ROUND(($B63-D$5)*'점수 계산기'!$C$21+D$5*'점수 계산기'!$C$23+'점수 계산기'!$C$25,0))</f>
        <v>84</v>
      </c>
      <c r="E63" s="207">
        <f>IF(OR($B63-E$5&gt;76, $B63-E$5=75, $B63-E$5=1, $B63-E$5&lt;0),"",ROUND(($B63-E$5)*'점수 계산기'!$C$21+E$5*'점수 계산기'!$C$23+'점수 계산기'!$C$25,0))</f>
        <v>84</v>
      </c>
      <c r="F63" s="207">
        <f>IF(OR($B63-F$5&gt;76, $B63-F$5=75, $B63-F$5=1, $B63-F$5&lt;0),"",ROUND(($B63-F$5)*'점수 계산기'!$C$21+F$5*'점수 계산기'!$C$23+'점수 계산기'!$C$25,0))</f>
        <v>84</v>
      </c>
      <c r="G63" s="207">
        <f>IF(OR($B63-G$5&gt;76, $B63-G$5=75, $B63-G$5=1, $B63-G$5&lt;0),"",ROUND(($B63-G$5)*'점수 계산기'!$C$21+G$5*'점수 계산기'!$C$23+'점수 계산기'!$C$25,0))</f>
        <v>84</v>
      </c>
      <c r="H63" s="207">
        <f>IF(OR($B63-H$5&gt;76, $B63-H$5=75, $B63-H$5=1, $B63-H$5&lt;0),"",ROUND(($B63-H$5)*'점수 계산기'!$C$21+H$5*'점수 계산기'!$C$23+'점수 계산기'!$C$25,0))</f>
        <v>84</v>
      </c>
      <c r="I63" s="207">
        <f>IF(OR($B63-I$5&gt;76, $B63-I$5=75, $B63-I$5=1, $B63-I$5&lt;0),"",ROUND(($B63-I$5)*'점수 계산기'!$C$21+I$5*'점수 계산기'!$C$23+'점수 계산기'!$C$25,0))</f>
        <v>84</v>
      </c>
      <c r="J63" s="207">
        <f>IF(OR($B63-J$5&gt;76, $B63-J$5=75, $B63-J$5=1, $B63-J$5&lt;0),"",ROUND(($B63-J$5)*'점수 계산기'!$C$21+J$5*'점수 계산기'!$C$23+'점수 계산기'!$C$25,0))</f>
        <v>85</v>
      </c>
      <c r="K63" s="207">
        <f>IF(OR($B63-K$5&gt;76, $B63-K$5=75, $B63-K$5=1, $B63-K$5&lt;0),"",ROUND(($B63-K$5)*'점수 계산기'!$C$21+K$5*'점수 계산기'!$C$23+'점수 계산기'!$C$25,0))</f>
        <v>85</v>
      </c>
      <c r="L63" s="207">
        <f>IF(OR($B63-L$5&gt;76, $B63-L$5=75, $B63-L$5=1, $B63-L$5&lt;0),"",ROUND(($B63-L$5)*'점수 계산기'!$C$21+L$5*'점수 계산기'!$C$23+'점수 계산기'!$C$25,0))</f>
        <v>85</v>
      </c>
      <c r="M63" s="207">
        <f>IF(OR($B63-M$5&gt;76, $B63-M$5=75, $B63-M$5=1, $B63-M$5&lt;0),"",ROUND(($B63-M$5)*'점수 계산기'!$C$21+M$5*'점수 계산기'!$C$23+'점수 계산기'!$C$25,0))</f>
        <v>85</v>
      </c>
      <c r="N63" s="207">
        <f>IF(OR($B63-N$5&gt;76, $B63-N$5=75, $B63-N$5=1, $B63-N$5&lt;0),"",ROUND(($B63-N$5)*'점수 계산기'!$C$21+N$5*'점수 계산기'!$C$23+'점수 계산기'!$C$25,0))</f>
        <v>85</v>
      </c>
      <c r="O63" s="207">
        <f>IF(OR($B63-O$5&gt;76, $B63-O$5=75, $B63-O$5=1, $B63-O$5&lt;0),"",ROUND(($B63-O$5)*'점수 계산기'!$C$21+O$5*'점수 계산기'!$C$23+'점수 계산기'!$C$25,0))</f>
        <v>85</v>
      </c>
      <c r="P63" s="207">
        <f>IF(OR($B63-P$5&gt;76, $B63-P$5=75, $B63-P$5=1, $B63-P$5&lt;0),"",ROUND(($B63-P$5)*'점수 계산기'!$C$21+P$5*'점수 계산기'!$C$23+'점수 계산기'!$C$25,0))</f>
        <v>85</v>
      </c>
      <c r="Q63" s="207">
        <f>IF(OR($B63-Q$5&gt;76, $B63-Q$5=75, $B63-Q$5=1, $B63-Q$5&lt;0),"",ROUND(($B63-Q$5)*'점수 계산기'!$C$21+Q$5*'점수 계산기'!$C$23+'점수 계산기'!$C$25,0))</f>
        <v>85</v>
      </c>
      <c r="R63" s="207">
        <f>IF(OR($B63-R$5&gt;76, $B63-R$5=75, $B63-R$5=1, $B63-R$5&lt;0),"",ROUND(($B63-R$5)*'점수 계산기'!$C$21+R$5*'점수 계산기'!$C$23+'점수 계산기'!$C$25,0))</f>
        <v>85</v>
      </c>
      <c r="S63" s="207">
        <f>IF(OR($B63-S$5&gt;76, $B63-S$5=75, $B63-S$5=1, $B63-S$5&lt;0),"",ROUND(($B63-S$5)*'점수 계산기'!$C$21+S$5*'점수 계산기'!$C$23+'점수 계산기'!$C$25,0))</f>
        <v>86</v>
      </c>
      <c r="T63" s="207">
        <f>IF(OR($B63-T$5&gt;76, $B63-T$5=75, $B63-T$5=1, $B63-T$5&lt;0),"",ROUND(($B63-T$5)*'점수 계산기'!$C$21+T$5*'점수 계산기'!$C$23+'점수 계산기'!$C$25,0))</f>
        <v>86</v>
      </c>
      <c r="U63" s="207">
        <f>IF(OR($B63-U$5&gt;76, $B63-U$5=75, $B63-U$5=1, $B63-U$5&lt;0),"",ROUND(($B63-U$5)*'점수 계산기'!$C$21+U$5*'점수 계산기'!$C$23+'점수 계산기'!$C$25,0))</f>
        <v>86</v>
      </c>
      <c r="V63" s="207">
        <f>IF(OR($B63-V$5&gt;76, $B63-V$5=75, $B63-V$5=1, $B63-V$5&lt;0),"",ROUND(($B63-V$5)*'점수 계산기'!$C$21+V$5*'점수 계산기'!$C$23+'점수 계산기'!$C$25,0))</f>
        <v>86</v>
      </c>
      <c r="W63" s="207">
        <f>IF(OR($B63-W$5&gt;76, $B63-W$5=75, $B63-W$5=1, $B63-W$5&lt;0),"",ROUND(($B63-W$5)*'점수 계산기'!$C$21+W$5*'점수 계산기'!$C$23+'점수 계산기'!$C$25,0))</f>
        <v>86</v>
      </c>
      <c r="X63" s="207">
        <f>IF(OR($B63-X$5&gt;76, $B63-X$5=75, $B63-X$5=1, $B63-X$5&lt;0),"",ROUND(($B63-X$5)*'점수 계산기'!$C$21+X$5*'점수 계산기'!$C$23+'점수 계산기'!$C$25,0))</f>
        <v>86</v>
      </c>
      <c r="Y63" s="208">
        <f>IF(OR($B63-Y$5&gt;76, $B63-Y$5=75, $B63-Y$5=1, $B63-Y$5&lt;0),"",ROUND(($B63-Y$5)*'점수 계산기'!$C$21+Y$5*'점수 계산기'!$C$23+'점수 계산기'!$C$25,0))</f>
        <v>86</v>
      </c>
      <c r="Z63" s="153"/>
      <c r="AA63" s="195">
        <v>44</v>
      </c>
      <c r="AB63" s="195">
        <f t="shared" si="0"/>
        <v>84</v>
      </c>
      <c r="AC63" s="195" cm="1">
        <f t="array" ref="AC63">INDEX($AD$6:$AD$106, AA63, 1)</f>
        <v>99</v>
      </c>
      <c r="AD63" s="195">
        <f t="shared" si="1"/>
        <v>86</v>
      </c>
      <c r="AE63" s="195">
        <v>43</v>
      </c>
      <c r="AF63" s="195">
        <v>57</v>
      </c>
    </row>
    <row r="64" spans="1:32" s="161" customFormat="1" ht="21" customHeight="1">
      <c r="A64" s="153"/>
      <c r="B64" s="206">
        <v>42</v>
      </c>
      <c r="C64" s="207">
        <f>IF(OR($B64-C$5&gt;76, $B64-C$5=75, $B64-C$5=1, $B64-C$5&lt;0),"",ROUND(($B64-C$5)*'점수 계산기'!$C$21+C$5*'점수 계산기'!$C$23+'점수 계산기'!$C$25,0))</f>
        <v>83</v>
      </c>
      <c r="D64" s="207">
        <f>IF(OR($B64-D$5&gt;76, $B64-D$5=75, $B64-D$5=1, $B64-D$5&lt;0),"",ROUND(($B64-D$5)*'점수 계산기'!$C$21+D$5*'점수 계산기'!$C$23+'점수 계산기'!$C$25,0))</f>
        <v>83</v>
      </c>
      <c r="E64" s="207">
        <f>IF(OR($B64-E$5&gt;76, $B64-E$5=75, $B64-E$5=1, $B64-E$5&lt;0),"",ROUND(($B64-E$5)*'점수 계산기'!$C$21+E$5*'점수 계산기'!$C$23+'점수 계산기'!$C$25,0))</f>
        <v>83</v>
      </c>
      <c r="F64" s="207">
        <f>IF(OR($B64-F$5&gt;76, $B64-F$5=75, $B64-F$5=1, $B64-F$5&lt;0),"",ROUND(($B64-F$5)*'점수 계산기'!$C$21+F$5*'점수 계산기'!$C$23+'점수 계산기'!$C$25,0))</f>
        <v>83</v>
      </c>
      <c r="G64" s="207">
        <f>IF(OR($B64-G$5&gt;76, $B64-G$5=75, $B64-G$5=1, $B64-G$5&lt;0),"",ROUND(($B64-G$5)*'점수 계산기'!$C$21+G$5*'점수 계산기'!$C$23+'점수 계산기'!$C$25,0))</f>
        <v>83</v>
      </c>
      <c r="H64" s="207">
        <f>IF(OR($B64-H$5&gt;76, $B64-H$5=75, $B64-H$5=1, $B64-H$5&lt;0),"",ROUND(($B64-H$5)*'점수 계산기'!$C$21+H$5*'점수 계산기'!$C$23+'점수 계산기'!$C$25,0))</f>
        <v>83</v>
      </c>
      <c r="I64" s="207">
        <f>IF(OR($B64-I$5&gt;76, $B64-I$5=75, $B64-I$5=1, $B64-I$5&lt;0),"",ROUND(($B64-I$5)*'점수 계산기'!$C$21+I$5*'점수 계산기'!$C$23+'점수 계산기'!$C$25,0))</f>
        <v>83</v>
      </c>
      <c r="J64" s="207">
        <f>IF(OR($B64-J$5&gt;76, $B64-J$5=75, $B64-J$5=1, $B64-J$5&lt;0),"",ROUND(($B64-J$5)*'점수 계산기'!$C$21+J$5*'점수 계산기'!$C$23+'점수 계산기'!$C$25,0))</f>
        <v>84</v>
      </c>
      <c r="K64" s="207">
        <f>IF(OR($B64-K$5&gt;76, $B64-K$5=75, $B64-K$5=1, $B64-K$5&lt;0),"",ROUND(($B64-K$5)*'점수 계산기'!$C$21+K$5*'점수 계산기'!$C$23+'점수 계산기'!$C$25,0))</f>
        <v>84</v>
      </c>
      <c r="L64" s="207">
        <f>IF(OR($B64-L$5&gt;76, $B64-L$5=75, $B64-L$5=1, $B64-L$5&lt;0),"",ROUND(($B64-L$5)*'점수 계산기'!$C$21+L$5*'점수 계산기'!$C$23+'점수 계산기'!$C$25,0))</f>
        <v>84</v>
      </c>
      <c r="M64" s="207">
        <f>IF(OR($B64-M$5&gt;76, $B64-M$5=75, $B64-M$5=1, $B64-M$5&lt;0),"",ROUND(($B64-M$5)*'점수 계산기'!$C$21+M$5*'점수 계산기'!$C$23+'점수 계산기'!$C$25,0))</f>
        <v>84</v>
      </c>
      <c r="N64" s="207">
        <f>IF(OR($B64-N$5&gt;76, $B64-N$5=75, $B64-N$5=1, $B64-N$5&lt;0),"",ROUND(($B64-N$5)*'점수 계산기'!$C$21+N$5*'점수 계산기'!$C$23+'점수 계산기'!$C$25,0))</f>
        <v>84</v>
      </c>
      <c r="O64" s="207">
        <f>IF(OR($B64-O$5&gt;76, $B64-O$5=75, $B64-O$5=1, $B64-O$5&lt;0),"",ROUND(($B64-O$5)*'점수 계산기'!$C$21+O$5*'점수 계산기'!$C$23+'점수 계산기'!$C$25,0))</f>
        <v>84</v>
      </c>
      <c r="P64" s="207">
        <f>IF(OR($B64-P$5&gt;76, $B64-P$5=75, $B64-P$5=1, $B64-P$5&lt;0),"",ROUND(($B64-P$5)*'점수 계산기'!$C$21+P$5*'점수 계산기'!$C$23+'점수 계산기'!$C$25,0))</f>
        <v>84</v>
      </c>
      <c r="Q64" s="207">
        <f>IF(OR($B64-Q$5&gt;76, $B64-Q$5=75, $B64-Q$5=1, $B64-Q$5&lt;0),"",ROUND(($B64-Q$5)*'점수 계산기'!$C$21+Q$5*'점수 계산기'!$C$23+'점수 계산기'!$C$25,0))</f>
        <v>84</v>
      </c>
      <c r="R64" s="207">
        <f>IF(OR($B64-R$5&gt;76, $B64-R$5=75, $B64-R$5=1, $B64-R$5&lt;0),"",ROUND(($B64-R$5)*'점수 계산기'!$C$21+R$5*'점수 계산기'!$C$23+'점수 계산기'!$C$25,0))</f>
        <v>85</v>
      </c>
      <c r="S64" s="207">
        <f>IF(OR($B64-S$5&gt;76, $B64-S$5=75, $B64-S$5=1, $B64-S$5&lt;0),"",ROUND(($B64-S$5)*'점수 계산기'!$C$21+S$5*'점수 계산기'!$C$23+'점수 계산기'!$C$25,0))</f>
        <v>85</v>
      </c>
      <c r="T64" s="207">
        <f>IF(OR($B64-T$5&gt;76, $B64-T$5=75, $B64-T$5=1, $B64-T$5&lt;0),"",ROUND(($B64-T$5)*'점수 계산기'!$C$21+T$5*'점수 계산기'!$C$23+'점수 계산기'!$C$25,0))</f>
        <v>85</v>
      </c>
      <c r="U64" s="207">
        <f>IF(OR($B64-U$5&gt;76, $B64-U$5=75, $B64-U$5=1, $B64-U$5&lt;0),"",ROUND(($B64-U$5)*'점수 계산기'!$C$21+U$5*'점수 계산기'!$C$23+'점수 계산기'!$C$25,0))</f>
        <v>85</v>
      </c>
      <c r="V64" s="207">
        <f>IF(OR($B64-V$5&gt;76, $B64-V$5=75, $B64-V$5=1, $B64-V$5&lt;0),"",ROUND(($B64-V$5)*'점수 계산기'!$C$21+V$5*'점수 계산기'!$C$23+'점수 계산기'!$C$25,0))</f>
        <v>85</v>
      </c>
      <c r="W64" s="207">
        <f>IF(OR($B64-W$5&gt;76, $B64-W$5=75, $B64-W$5=1, $B64-W$5&lt;0),"",ROUND(($B64-W$5)*'점수 계산기'!$C$21+W$5*'점수 계산기'!$C$23+'점수 계산기'!$C$25,0))</f>
        <v>85</v>
      </c>
      <c r="X64" s="207">
        <f>IF(OR($B64-X$5&gt;76, $B64-X$5=75, $B64-X$5=1, $B64-X$5&lt;0),"",ROUND(($B64-X$5)*'점수 계산기'!$C$21+X$5*'점수 계산기'!$C$23+'점수 계산기'!$C$25,0))</f>
        <v>85</v>
      </c>
      <c r="Y64" s="208">
        <f>IF(OR($B64-Y$5&gt;76, $B64-Y$5=75, $B64-Y$5=1, $B64-Y$5&lt;0),"",ROUND(($B64-Y$5)*'점수 계산기'!$C$21+Y$5*'점수 계산기'!$C$23+'점수 계산기'!$C$25,0))</f>
        <v>86</v>
      </c>
      <c r="Z64" s="153"/>
      <c r="AA64" s="195">
        <v>43</v>
      </c>
      <c r="AB64" s="195">
        <f t="shared" si="0"/>
        <v>83</v>
      </c>
      <c r="AC64" s="195" cm="1">
        <f t="array" ref="AC64">INDEX($AD$6:$AD$106, AA64, 1)</f>
        <v>100</v>
      </c>
      <c r="AD64" s="195">
        <f t="shared" si="1"/>
        <v>86</v>
      </c>
      <c r="AE64" s="195">
        <v>42</v>
      </c>
      <c r="AF64" s="195">
        <v>58</v>
      </c>
    </row>
    <row r="65" spans="1:32" s="161" customFormat="1" ht="21" customHeight="1">
      <c r="A65" s="153"/>
      <c r="B65" s="206">
        <v>41</v>
      </c>
      <c r="C65" s="207">
        <f>IF(OR($B65-C$5&gt;76, $B65-C$5=75, $B65-C$5=1, $B65-C$5&lt;0),"",ROUND(($B65-C$5)*'점수 계산기'!$C$21+C$5*'점수 계산기'!$C$23+'점수 계산기'!$C$25,0))</f>
        <v>82</v>
      </c>
      <c r="D65" s="207">
        <f>IF(OR($B65-D$5&gt;76, $B65-D$5=75, $B65-D$5=1, $B65-D$5&lt;0),"",ROUND(($B65-D$5)*'점수 계산기'!$C$21+D$5*'점수 계산기'!$C$23+'점수 계산기'!$C$25,0))</f>
        <v>82</v>
      </c>
      <c r="E65" s="207">
        <f>IF(OR($B65-E$5&gt;76, $B65-E$5=75, $B65-E$5=1, $B65-E$5&lt;0),"",ROUND(($B65-E$5)*'점수 계산기'!$C$21+E$5*'점수 계산기'!$C$23+'점수 계산기'!$C$25,0))</f>
        <v>82</v>
      </c>
      <c r="F65" s="207">
        <f>IF(OR($B65-F$5&gt;76, $B65-F$5=75, $B65-F$5=1, $B65-F$5&lt;0),"",ROUND(($B65-F$5)*'점수 계산기'!$C$21+F$5*'점수 계산기'!$C$23+'점수 계산기'!$C$25,0))</f>
        <v>82</v>
      </c>
      <c r="G65" s="207">
        <f>IF(OR($B65-G$5&gt;76, $B65-G$5=75, $B65-G$5=1, $B65-G$5&lt;0),"",ROUND(($B65-G$5)*'점수 계산기'!$C$21+G$5*'점수 계산기'!$C$23+'점수 계산기'!$C$25,0))</f>
        <v>82</v>
      </c>
      <c r="H65" s="207">
        <f>IF(OR($B65-H$5&gt;76, $B65-H$5=75, $B65-H$5=1, $B65-H$5&lt;0),"",ROUND(($B65-H$5)*'점수 계산기'!$C$21+H$5*'점수 계산기'!$C$23+'점수 계산기'!$C$25,0))</f>
        <v>82</v>
      </c>
      <c r="I65" s="207">
        <f>IF(OR($B65-I$5&gt;76, $B65-I$5=75, $B65-I$5=1, $B65-I$5&lt;0),"",ROUND(($B65-I$5)*'점수 계산기'!$C$21+I$5*'점수 계산기'!$C$23+'점수 계산기'!$C$25,0))</f>
        <v>83</v>
      </c>
      <c r="J65" s="207">
        <f>IF(OR($B65-J$5&gt;76, $B65-J$5=75, $B65-J$5=1, $B65-J$5&lt;0),"",ROUND(($B65-J$5)*'점수 계산기'!$C$21+J$5*'점수 계산기'!$C$23+'점수 계산기'!$C$25,0))</f>
        <v>83</v>
      </c>
      <c r="K65" s="207">
        <f>IF(OR($B65-K$5&gt;76, $B65-K$5=75, $B65-K$5=1, $B65-K$5&lt;0),"",ROUND(($B65-K$5)*'점수 계산기'!$C$21+K$5*'점수 계산기'!$C$23+'점수 계산기'!$C$25,0))</f>
        <v>83</v>
      </c>
      <c r="L65" s="207">
        <f>IF(OR($B65-L$5&gt;76, $B65-L$5=75, $B65-L$5=1, $B65-L$5&lt;0),"",ROUND(($B65-L$5)*'점수 계산기'!$C$21+L$5*'점수 계산기'!$C$23+'점수 계산기'!$C$25,0))</f>
        <v>83</v>
      </c>
      <c r="M65" s="207">
        <f>IF(OR($B65-M$5&gt;76, $B65-M$5=75, $B65-M$5=1, $B65-M$5&lt;0),"",ROUND(($B65-M$5)*'점수 계산기'!$C$21+M$5*'점수 계산기'!$C$23+'점수 계산기'!$C$25,0))</f>
        <v>83</v>
      </c>
      <c r="N65" s="207">
        <f>IF(OR($B65-N$5&gt;76, $B65-N$5=75, $B65-N$5=1, $B65-N$5&lt;0),"",ROUND(($B65-N$5)*'점수 계산기'!$C$21+N$5*'점수 계산기'!$C$23+'점수 계산기'!$C$25,0))</f>
        <v>83</v>
      </c>
      <c r="O65" s="207">
        <f>IF(OR($B65-O$5&gt;76, $B65-O$5=75, $B65-O$5=1, $B65-O$5&lt;0),"",ROUND(($B65-O$5)*'점수 계산기'!$C$21+O$5*'점수 계산기'!$C$23+'점수 계산기'!$C$25,0))</f>
        <v>83</v>
      </c>
      <c r="P65" s="207">
        <f>IF(OR($B65-P$5&gt;76, $B65-P$5=75, $B65-P$5=1, $B65-P$5&lt;0),"",ROUND(($B65-P$5)*'점수 계산기'!$C$21+P$5*'점수 계산기'!$C$23+'점수 계산기'!$C$25,0))</f>
        <v>83</v>
      </c>
      <c r="Q65" s="207">
        <f>IF(OR($B65-Q$5&gt;76, $B65-Q$5=75, $B65-Q$5=1, $B65-Q$5&lt;0),"",ROUND(($B65-Q$5)*'점수 계산기'!$C$21+Q$5*'점수 계산기'!$C$23+'점수 계산기'!$C$25,0))</f>
        <v>84</v>
      </c>
      <c r="R65" s="207">
        <f>IF(OR($B65-R$5&gt;76, $B65-R$5=75, $B65-R$5=1, $B65-R$5&lt;0),"",ROUND(($B65-R$5)*'점수 계산기'!$C$21+R$5*'점수 계산기'!$C$23+'점수 계산기'!$C$25,0))</f>
        <v>84</v>
      </c>
      <c r="S65" s="207">
        <f>IF(OR($B65-S$5&gt;76, $B65-S$5=75, $B65-S$5=1, $B65-S$5&lt;0),"",ROUND(($B65-S$5)*'점수 계산기'!$C$21+S$5*'점수 계산기'!$C$23+'점수 계산기'!$C$25,0))</f>
        <v>84</v>
      </c>
      <c r="T65" s="207">
        <f>IF(OR($B65-T$5&gt;76, $B65-T$5=75, $B65-T$5=1, $B65-T$5&lt;0),"",ROUND(($B65-T$5)*'점수 계산기'!$C$21+T$5*'점수 계산기'!$C$23+'점수 계산기'!$C$25,0))</f>
        <v>84</v>
      </c>
      <c r="U65" s="207">
        <f>IF(OR($B65-U$5&gt;76, $B65-U$5=75, $B65-U$5=1, $B65-U$5&lt;0),"",ROUND(($B65-U$5)*'점수 계산기'!$C$21+U$5*'점수 계산기'!$C$23+'점수 계산기'!$C$25,0))</f>
        <v>84</v>
      </c>
      <c r="V65" s="207">
        <f>IF(OR($B65-V$5&gt;76, $B65-V$5=75, $B65-V$5=1, $B65-V$5&lt;0),"",ROUND(($B65-V$5)*'점수 계산기'!$C$21+V$5*'점수 계산기'!$C$23+'점수 계산기'!$C$25,0))</f>
        <v>84</v>
      </c>
      <c r="W65" s="207">
        <f>IF(OR($B65-W$5&gt;76, $B65-W$5=75, $B65-W$5=1, $B65-W$5&lt;0),"",ROUND(($B65-W$5)*'점수 계산기'!$C$21+W$5*'점수 계산기'!$C$23+'점수 계산기'!$C$25,0))</f>
        <v>84</v>
      </c>
      <c r="X65" s="207">
        <f>IF(OR($B65-X$5&gt;76, $B65-X$5=75, $B65-X$5=1, $B65-X$5&lt;0),"",ROUND(($B65-X$5)*'점수 계산기'!$C$21+X$5*'점수 계산기'!$C$23+'점수 계산기'!$C$25,0))</f>
        <v>84</v>
      </c>
      <c r="Y65" s="208">
        <f>IF(OR($B65-Y$5&gt;76, $B65-Y$5=75, $B65-Y$5=1, $B65-Y$5&lt;0),"",ROUND(($B65-Y$5)*'점수 계산기'!$C$21+Y$5*'점수 계산기'!$C$23+'점수 계산기'!$C$25,0))</f>
        <v>85</v>
      </c>
      <c r="Z65" s="153"/>
      <c r="AA65" s="195">
        <v>42</v>
      </c>
      <c r="AB65" s="195">
        <f t="shared" si="0"/>
        <v>82</v>
      </c>
      <c r="AC65" s="195" cm="1">
        <f t="array" ref="AC65">INDEX($AD$6:$AD$106, AA65, 1)</f>
        <v>101</v>
      </c>
      <c r="AD65" s="195">
        <f t="shared" si="1"/>
        <v>85</v>
      </c>
      <c r="AE65" s="195">
        <v>41</v>
      </c>
      <c r="AF65" s="195">
        <v>59</v>
      </c>
    </row>
    <row r="66" spans="1:32" s="161" customFormat="1" ht="21" customHeight="1">
      <c r="A66" s="153"/>
      <c r="B66" s="196">
        <v>40</v>
      </c>
      <c r="C66" s="193">
        <f>IF(OR($B66-C$5&gt;76, $B66-C$5=75, $B66-C$5=1, $B66-C$5&lt;0),"",ROUND(($B66-C$5)*'점수 계산기'!$C$21+C$5*'점수 계산기'!$C$23+'점수 계산기'!$C$25,0))</f>
        <v>81</v>
      </c>
      <c r="D66" s="193">
        <f>IF(OR($B66-D$5&gt;76, $B66-D$5=75, $B66-D$5=1, $B66-D$5&lt;0),"",ROUND(($B66-D$5)*'점수 계산기'!$C$21+D$5*'점수 계산기'!$C$23+'점수 계산기'!$C$25,0))</f>
        <v>81</v>
      </c>
      <c r="E66" s="193">
        <f>IF(OR($B66-E$5&gt;76, $B66-E$5=75, $B66-E$5=1, $B66-E$5&lt;0),"",ROUND(($B66-E$5)*'점수 계산기'!$C$21+E$5*'점수 계산기'!$C$23+'점수 계산기'!$C$25,0))</f>
        <v>81</v>
      </c>
      <c r="F66" s="193">
        <f>IF(OR($B66-F$5&gt;76, $B66-F$5=75, $B66-F$5=1, $B66-F$5&lt;0),"",ROUND(($B66-F$5)*'점수 계산기'!$C$21+F$5*'점수 계산기'!$C$23+'점수 계산기'!$C$25,0))</f>
        <v>81</v>
      </c>
      <c r="G66" s="193">
        <f>IF(OR($B66-G$5&gt;76, $B66-G$5=75, $B66-G$5=1, $B66-G$5&lt;0),"",ROUND(($B66-G$5)*'점수 계산기'!$C$21+G$5*'점수 계산기'!$C$23+'점수 계산기'!$C$25,0))</f>
        <v>81</v>
      </c>
      <c r="H66" s="193">
        <f>IF(OR($B66-H$5&gt;76, $B66-H$5=75, $B66-H$5=1, $B66-H$5&lt;0),"",ROUND(($B66-H$5)*'점수 계산기'!$C$21+H$5*'점수 계산기'!$C$23+'점수 계산기'!$C$25,0))</f>
        <v>82</v>
      </c>
      <c r="I66" s="193">
        <f>IF(OR($B66-I$5&gt;76, $B66-I$5=75, $B66-I$5=1, $B66-I$5&lt;0),"",ROUND(($B66-I$5)*'점수 계산기'!$C$21+I$5*'점수 계산기'!$C$23+'점수 계산기'!$C$25,0))</f>
        <v>82</v>
      </c>
      <c r="J66" s="193">
        <f>IF(OR($B66-J$5&gt;76, $B66-J$5=75, $B66-J$5=1, $B66-J$5&lt;0),"",ROUND(($B66-J$5)*'점수 계산기'!$C$21+J$5*'점수 계산기'!$C$23+'점수 계산기'!$C$25,0))</f>
        <v>82</v>
      </c>
      <c r="K66" s="193">
        <f>IF(OR($B66-K$5&gt;76, $B66-K$5=75, $B66-K$5=1, $B66-K$5&lt;0),"",ROUND(($B66-K$5)*'점수 계산기'!$C$21+K$5*'점수 계산기'!$C$23+'점수 계산기'!$C$25,0))</f>
        <v>82</v>
      </c>
      <c r="L66" s="193">
        <f>IF(OR($B66-L$5&gt;76, $B66-L$5=75, $B66-L$5=1, $B66-L$5&lt;0),"",ROUND(($B66-L$5)*'점수 계산기'!$C$21+L$5*'점수 계산기'!$C$23+'점수 계산기'!$C$25,0))</f>
        <v>82</v>
      </c>
      <c r="M66" s="193">
        <f>IF(OR($B66-M$5&gt;76, $B66-M$5=75, $B66-M$5=1, $B66-M$5&lt;0),"",ROUND(($B66-M$5)*'점수 계산기'!$C$21+M$5*'점수 계산기'!$C$23+'점수 계산기'!$C$25,0))</f>
        <v>82</v>
      </c>
      <c r="N66" s="193">
        <f>IF(OR($B66-N$5&gt;76, $B66-N$5=75, $B66-N$5=1, $B66-N$5&lt;0),"",ROUND(($B66-N$5)*'점수 계산기'!$C$21+N$5*'점수 계산기'!$C$23+'점수 계산기'!$C$25,0))</f>
        <v>82</v>
      </c>
      <c r="O66" s="193">
        <f>IF(OR($B66-O$5&gt;76, $B66-O$5=75, $B66-O$5=1, $B66-O$5&lt;0),"",ROUND(($B66-O$5)*'점수 계산기'!$C$21+O$5*'점수 계산기'!$C$23+'점수 계산기'!$C$25,0))</f>
        <v>82</v>
      </c>
      <c r="P66" s="193">
        <f>IF(OR($B66-P$5&gt;76, $B66-P$5=75, $B66-P$5=1, $B66-P$5&lt;0),"",ROUND(($B66-P$5)*'점수 계산기'!$C$21+P$5*'점수 계산기'!$C$23+'점수 계산기'!$C$25,0))</f>
        <v>82</v>
      </c>
      <c r="Q66" s="193">
        <f>IF(OR($B66-Q$5&gt;76, $B66-Q$5=75, $B66-Q$5=1, $B66-Q$5&lt;0),"",ROUND(($B66-Q$5)*'점수 계산기'!$C$21+Q$5*'점수 계산기'!$C$23+'점수 계산기'!$C$25,0))</f>
        <v>83</v>
      </c>
      <c r="R66" s="193">
        <f>IF(OR($B66-R$5&gt;76, $B66-R$5=75, $B66-R$5=1, $B66-R$5&lt;0),"",ROUND(($B66-R$5)*'점수 계산기'!$C$21+R$5*'점수 계산기'!$C$23+'점수 계산기'!$C$25,0))</f>
        <v>83</v>
      </c>
      <c r="S66" s="193">
        <f>IF(OR($B66-S$5&gt;76, $B66-S$5=75, $B66-S$5=1, $B66-S$5&lt;0),"",ROUND(($B66-S$5)*'점수 계산기'!$C$21+S$5*'점수 계산기'!$C$23+'점수 계산기'!$C$25,0))</f>
        <v>83</v>
      </c>
      <c r="T66" s="193">
        <f>IF(OR($B66-T$5&gt;76, $B66-T$5=75, $B66-T$5=1, $B66-T$5&lt;0),"",ROUND(($B66-T$5)*'점수 계산기'!$C$21+T$5*'점수 계산기'!$C$23+'점수 계산기'!$C$25,0))</f>
        <v>83</v>
      </c>
      <c r="U66" s="193">
        <f>IF(OR($B66-U$5&gt;76, $B66-U$5=75, $B66-U$5=1, $B66-U$5&lt;0),"",ROUND(($B66-U$5)*'점수 계산기'!$C$21+U$5*'점수 계산기'!$C$23+'점수 계산기'!$C$25,0))</f>
        <v>83</v>
      </c>
      <c r="V66" s="193">
        <f>IF(OR($B66-V$5&gt;76, $B66-V$5=75, $B66-V$5=1, $B66-V$5&lt;0),"",ROUND(($B66-V$5)*'점수 계산기'!$C$21+V$5*'점수 계산기'!$C$23+'점수 계산기'!$C$25,0))</f>
        <v>83</v>
      </c>
      <c r="W66" s="193">
        <f>IF(OR($B66-W$5&gt;76, $B66-W$5=75, $B66-W$5=1, $B66-W$5&lt;0),"",ROUND(($B66-W$5)*'점수 계산기'!$C$21+W$5*'점수 계산기'!$C$23+'점수 계산기'!$C$25,0))</f>
        <v>83</v>
      </c>
      <c r="X66" s="193">
        <f>IF(OR($B66-X$5&gt;76, $B66-X$5=75, $B66-X$5=1, $B66-X$5&lt;0),"",ROUND(($B66-X$5)*'점수 계산기'!$C$21+X$5*'점수 계산기'!$C$23+'점수 계산기'!$C$25,0))</f>
        <v>83</v>
      </c>
      <c r="Y66" s="194">
        <f>IF(OR($B66-Y$5&gt;76, $B66-Y$5=75, $B66-Y$5=1, $B66-Y$5&lt;0),"",ROUND(($B66-Y$5)*'점수 계산기'!$C$21+Y$5*'점수 계산기'!$C$23+'점수 계산기'!$C$25,0))</f>
        <v>84</v>
      </c>
      <c r="Z66" s="153"/>
      <c r="AA66" s="195">
        <v>41</v>
      </c>
      <c r="AB66" s="195">
        <f t="shared" si="0"/>
        <v>81</v>
      </c>
      <c r="AC66" s="195" cm="1">
        <f t="array" ref="AC66">INDEX($AD$6:$AD$106, AA66, 1)</f>
        <v>102</v>
      </c>
      <c r="AD66" s="195">
        <f t="shared" si="1"/>
        <v>84</v>
      </c>
      <c r="AE66" s="195">
        <v>40</v>
      </c>
      <c r="AF66" s="195">
        <v>60</v>
      </c>
    </row>
    <row r="67" spans="1:32" s="161" customFormat="1" ht="21" customHeight="1">
      <c r="A67" s="153"/>
      <c r="B67" s="196">
        <v>39</v>
      </c>
      <c r="C67" s="193">
        <f>IF(OR($B67-C$5&gt;76, $B67-C$5=75, $B67-C$5=1, $B67-C$5&lt;0),"",ROUND(($B67-C$5)*'점수 계산기'!$C$21+C$5*'점수 계산기'!$C$23+'점수 계산기'!$C$25,0))</f>
        <v>80</v>
      </c>
      <c r="D67" s="193">
        <f>IF(OR($B67-D$5&gt;76, $B67-D$5=75, $B67-D$5=1, $B67-D$5&lt;0),"",ROUND(($B67-D$5)*'점수 계산기'!$C$21+D$5*'점수 계산기'!$C$23+'점수 계산기'!$C$25,0))</f>
        <v>80</v>
      </c>
      <c r="E67" s="193">
        <f>IF(OR($B67-E$5&gt;76, $B67-E$5=75, $B67-E$5=1, $B67-E$5&lt;0),"",ROUND(($B67-E$5)*'점수 계산기'!$C$21+E$5*'점수 계산기'!$C$23+'점수 계산기'!$C$25,0))</f>
        <v>80</v>
      </c>
      <c r="F67" s="193">
        <f>IF(OR($B67-F$5&gt;76, $B67-F$5=75, $B67-F$5=1, $B67-F$5&lt;0),"",ROUND(($B67-F$5)*'점수 계산기'!$C$21+F$5*'점수 계산기'!$C$23+'점수 계산기'!$C$25,0))</f>
        <v>80</v>
      </c>
      <c r="G67" s="193">
        <f>IF(OR($B67-G$5&gt;76, $B67-G$5=75, $B67-G$5=1, $B67-G$5&lt;0),"",ROUND(($B67-G$5)*'점수 계산기'!$C$21+G$5*'점수 계산기'!$C$23+'점수 계산기'!$C$25,0))</f>
        <v>81</v>
      </c>
      <c r="H67" s="193">
        <f>IF(OR($B67-H$5&gt;76, $B67-H$5=75, $B67-H$5=1, $B67-H$5&lt;0),"",ROUND(($B67-H$5)*'점수 계산기'!$C$21+H$5*'점수 계산기'!$C$23+'점수 계산기'!$C$25,0))</f>
        <v>81</v>
      </c>
      <c r="I67" s="193">
        <f>IF(OR($B67-I$5&gt;76, $B67-I$5=75, $B67-I$5=1, $B67-I$5&lt;0),"",ROUND(($B67-I$5)*'점수 계산기'!$C$21+I$5*'점수 계산기'!$C$23+'점수 계산기'!$C$25,0))</f>
        <v>81</v>
      </c>
      <c r="J67" s="193">
        <f>IF(OR($B67-J$5&gt;76, $B67-J$5=75, $B67-J$5=1, $B67-J$5&lt;0),"",ROUND(($B67-J$5)*'점수 계산기'!$C$21+J$5*'점수 계산기'!$C$23+'점수 계산기'!$C$25,0))</f>
        <v>81</v>
      </c>
      <c r="K67" s="193">
        <f>IF(OR($B67-K$5&gt;76, $B67-K$5=75, $B67-K$5=1, $B67-K$5&lt;0),"",ROUND(($B67-K$5)*'점수 계산기'!$C$21+K$5*'점수 계산기'!$C$23+'점수 계산기'!$C$25,0))</f>
        <v>81</v>
      </c>
      <c r="L67" s="193">
        <f>IF(OR($B67-L$5&gt;76, $B67-L$5=75, $B67-L$5=1, $B67-L$5&lt;0),"",ROUND(($B67-L$5)*'점수 계산기'!$C$21+L$5*'점수 계산기'!$C$23+'점수 계산기'!$C$25,0))</f>
        <v>81</v>
      </c>
      <c r="M67" s="193">
        <f>IF(OR($B67-M$5&gt;76, $B67-M$5=75, $B67-M$5=1, $B67-M$5&lt;0),"",ROUND(($B67-M$5)*'점수 계산기'!$C$21+M$5*'점수 계산기'!$C$23+'점수 계산기'!$C$25,0))</f>
        <v>81</v>
      </c>
      <c r="N67" s="193">
        <f>IF(OR($B67-N$5&gt;76, $B67-N$5=75, $B67-N$5=1, $B67-N$5&lt;0),"",ROUND(($B67-N$5)*'점수 계산기'!$C$21+N$5*'점수 계산기'!$C$23+'점수 계산기'!$C$25,0))</f>
        <v>81</v>
      </c>
      <c r="O67" s="193">
        <f>IF(OR($B67-O$5&gt;76, $B67-O$5=75, $B67-O$5=1, $B67-O$5&lt;0),"",ROUND(($B67-O$5)*'점수 계산기'!$C$21+O$5*'점수 계산기'!$C$23+'점수 계산기'!$C$25,0))</f>
        <v>81</v>
      </c>
      <c r="P67" s="193">
        <f>IF(OR($B67-P$5&gt;76, $B67-P$5=75, $B67-P$5=1, $B67-P$5&lt;0),"",ROUND(($B67-P$5)*'점수 계산기'!$C$21+P$5*'점수 계산기'!$C$23+'점수 계산기'!$C$25,0))</f>
        <v>82</v>
      </c>
      <c r="Q67" s="193">
        <f>IF(OR($B67-Q$5&gt;76, $B67-Q$5=75, $B67-Q$5=1, $B67-Q$5&lt;0),"",ROUND(($B67-Q$5)*'점수 계산기'!$C$21+Q$5*'점수 계산기'!$C$23+'점수 계산기'!$C$25,0))</f>
        <v>82</v>
      </c>
      <c r="R67" s="193">
        <f>IF(OR($B67-R$5&gt;76, $B67-R$5=75, $B67-R$5=1, $B67-R$5&lt;0),"",ROUND(($B67-R$5)*'점수 계산기'!$C$21+R$5*'점수 계산기'!$C$23+'점수 계산기'!$C$25,0))</f>
        <v>82</v>
      </c>
      <c r="S67" s="193">
        <f>IF(OR($B67-S$5&gt;76, $B67-S$5=75, $B67-S$5=1, $B67-S$5&lt;0),"",ROUND(($B67-S$5)*'점수 계산기'!$C$21+S$5*'점수 계산기'!$C$23+'점수 계산기'!$C$25,0))</f>
        <v>82</v>
      </c>
      <c r="T67" s="193">
        <f>IF(OR($B67-T$5&gt;76, $B67-T$5=75, $B67-T$5=1, $B67-T$5&lt;0),"",ROUND(($B67-T$5)*'점수 계산기'!$C$21+T$5*'점수 계산기'!$C$23+'점수 계산기'!$C$25,0))</f>
        <v>82</v>
      </c>
      <c r="U67" s="193">
        <f>IF(OR($B67-U$5&gt;76, $B67-U$5=75, $B67-U$5=1, $B67-U$5&lt;0),"",ROUND(($B67-U$5)*'점수 계산기'!$C$21+U$5*'점수 계산기'!$C$23+'점수 계산기'!$C$25,0))</f>
        <v>82</v>
      </c>
      <c r="V67" s="193">
        <f>IF(OR($B67-V$5&gt;76, $B67-V$5=75, $B67-V$5=1, $B67-V$5&lt;0),"",ROUND(($B67-V$5)*'점수 계산기'!$C$21+V$5*'점수 계산기'!$C$23+'점수 계산기'!$C$25,0))</f>
        <v>82</v>
      </c>
      <c r="W67" s="193">
        <f>IF(OR($B67-W$5&gt;76, $B67-W$5=75, $B67-W$5=1, $B67-W$5&lt;0),"",ROUND(($B67-W$5)*'점수 계산기'!$C$21+W$5*'점수 계산기'!$C$23+'점수 계산기'!$C$25,0))</f>
        <v>82</v>
      </c>
      <c r="X67" s="193">
        <f>IF(OR($B67-X$5&gt;76, $B67-X$5=75, $B67-X$5=1, $B67-X$5&lt;0),"",ROUND(($B67-X$5)*'점수 계산기'!$C$21+X$5*'점수 계산기'!$C$23+'점수 계산기'!$C$25,0))</f>
        <v>83</v>
      </c>
      <c r="Y67" s="194">
        <f>IF(OR($B67-Y$5&gt;76, $B67-Y$5=75, $B67-Y$5=1, $B67-Y$5&lt;0),"",ROUND(($B67-Y$5)*'점수 계산기'!$C$21+Y$5*'점수 계산기'!$C$23+'점수 계산기'!$C$25,0))</f>
        <v>83</v>
      </c>
      <c r="Z67" s="153"/>
      <c r="AA67" s="195">
        <v>40</v>
      </c>
      <c r="AB67" s="195">
        <f t="shared" si="0"/>
        <v>80</v>
      </c>
      <c r="AC67" s="195" cm="1">
        <f t="array" ref="AC67">INDEX($AD$6:$AD$106, AA67, 1)</f>
        <v>103</v>
      </c>
      <c r="AD67" s="195">
        <f t="shared" si="1"/>
        <v>83</v>
      </c>
      <c r="AE67" s="195">
        <v>39</v>
      </c>
      <c r="AF67" s="195">
        <v>61</v>
      </c>
    </row>
    <row r="68" spans="1:32" s="161" customFormat="1" ht="21" customHeight="1">
      <c r="A68" s="153"/>
      <c r="B68" s="196">
        <v>38</v>
      </c>
      <c r="C68" s="193">
        <f>IF(OR($B68-C$5&gt;76, $B68-C$5=75, $B68-C$5=1, $B68-C$5&lt;0),"",ROUND(($B68-C$5)*'점수 계산기'!$C$21+C$5*'점수 계산기'!$C$23+'점수 계산기'!$C$25,0))</f>
        <v>79</v>
      </c>
      <c r="D68" s="193">
        <f>IF(OR($B68-D$5&gt;76, $B68-D$5=75, $B68-D$5=1, $B68-D$5&lt;0),"",ROUND(($B68-D$5)*'점수 계산기'!$C$21+D$5*'점수 계산기'!$C$23+'점수 계산기'!$C$25,0))</f>
        <v>79</v>
      </c>
      <c r="E68" s="193">
        <f>IF(OR($B68-E$5&gt;76, $B68-E$5=75, $B68-E$5=1, $B68-E$5&lt;0),"",ROUND(($B68-E$5)*'점수 계산기'!$C$21+E$5*'점수 계산기'!$C$23+'점수 계산기'!$C$25,0))</f>
        <v>79</v>
      </c>
      <c r="F68" s="193">
        <f>IF(OR($B68-F$5&gt;76, $B68-F$5=75, $B68-F$5=1, $B68-F$5&lt;0),"",ROUND(($B68-F$5)*'점수 계산기'!$C$21+F$5*'점수 계산기'!$C$23+'점수 계산기'!$C$25,0))</f>
        <v>79</v>
      </c>
      <c r="G68" s="193">
        <f>IF(OR($B68-G$5&gt;76, $B68-G$5=75, $B68-G$5=1, $B68-G$5&lt;0),"",ROUND(($B68-G$5)*'점수 계산기'!$C$21+G$5*'점수 계산기'!$C$23+'점수 계산기'!$C$25,0))</f>
        <v>80</v>
      </c>
      <c r="H68" s="193">
        <f>IF(OR($B68-H$5&gt;76, $B68-H$5=75, $B68-H$5=1, $B68-H$5&lt;0),"",ROUND(($B68-H$5)*'점수 계산기'!$C$21+H$5*'점수 계산기'!$C$23+'점수 계산기'!$C$25,0))</f>
        <v>80</v>
      </c>
      <c r="I68" s="193">
        <f>IF(OR($B68-I$5&gt;76, $B68-I$5=75, $B68-I$5=1, $B68-I$5&lt;0),"",ROUND(($B68-I$5)*'점수 계산기'!$C$21+I$5*'점수 계산기'!$C$23+'점수 계산기'!$C$25,0))</f>
        <v>80</v>
      </c>
      <c r="J68" s="193">
        <f>IF(OR($B68-J$5&gt;76, $B68-J$5=75, $B68-J$5=1, $B68-J$5&lt;0),"",ROUND(($B68-J$5)*'점수 계산기'!$C$21+J$5*'점수 계산기'!$C$23+'점수 계산기'!$C$25,0))</f>
        <v>80</v>
      </c>
      <c r="K68" s="193">
        <f>IF(OR($B68-K$5&gt;76, $B68-K$5=75, $B68-K$5=1, $B68-K$5&lt;0),"",ROUND(($B68-K$5)*'점수 계산기'!$C$21+K$5*'점수 계산기'!$C$23+'점수 계산기'!$C$25,0))</f>
        <v>80</v>
      </c>
      <c r="L68" s="193">
        <f>IF(OR($B68-L$5&gt;76, $B68-L$5=75, $B68-L$5=1, $B68-L$5&lt;0),"",ROUND(($B68-L$5)*'점수 계산기'!$C$21+L$5*'점수 계산기'!$C$23+'점수 계산기'!$C$25,0))</f>
        <v>80</v>
      </c>
      <c r="M68" s="193">
        <f>IF(OR($B68-M$5&gt;76, $B68-M$5=75, $B68-M$5=1, $B68-M$5&lt;0),"",ROUND(($B68-M$5)*'점수 계산기'!$C$21+M$5*'점수 계산기'!$C$23+'점수 계산기'!$C$25,0))</f>
        <v>80</v>
      </c>
      <c r="N68" s="193">
        <f>IF(OR($B68-N$5&gt;76, $B68-N$5=75, $B68-N$5=1, $B68-N$5&lt;0),"",ROUND(($B68-N$5)*'점수 계산기'!$C$21+N$5*'점수 계산기'!$C$23+'점수 계산기'!$C$25,0))</f>
        <v>80</v>
      </c>
      <c r="O68" s="193">
        <f>IF(OR($B68-O$5&gt;76, $B68-O$5=75, $B68-O$5=1, $B68-O$5&lt;0),"",ROUND(($B68-O$5)*'점수 계산기'!$C$21+O$5*'점수 계산기'!$C$23+'점수 계산기'!$C$25,0))</f>
        <v>81</v>
      </c>
      <c r="P68" s="193">
        <f>IF(OR($B68-P$5&gt;76, $B68-P$5=75, $B68-P$5=1, $B68-P$5&lt;0),"",ROUND(($B68-P$5)*'점수 계산기'!$C$21+P$5*'점수 계산기'!$C$23+'점수 계산기'!$C$25,0))</f>
        <v>81</v>
      </c>
      <c r="Q68" s="193">
        <f>IF(OR($B68-Q$5&gt;76, $B68-Q$5=75, $B68-Q$5=1, $B68-Q$5&lt;0),"",ROUND(($B68-Q$5)*'점수 계산기'!$C$21+Q$5*'점수 계산기'!$C$23+'점수 계산기'!$C$25,0))</f>
        <v>81</v>
      </c>
      <c r="R68" s="193">
        <f>IF(OR($B68-R$5&gt;76, $B68-R$5=75, $B68-R$5=1, $B68-R$5&lt;0),"",ROUND(($B68-R$5)*'점수 계산기'!$C$21+R$5*'점수 계산기'!$C$23+'점수 계산기'!$C$25,0))</f>
        <v>81</v>
      </c>
      <c r="S68" s="193">
        <f>IF(OR($B68-S$5&gt;76, $B68-S$5=75, $B68-S$5=1, $B68-S$5&lt;0),"",ROUND(($B68-S$5)*'점수 계산기'!$C$21+S$5*'점수 계산기'!$C$23+'점수 계산기'!$C$25,0))</f>
        <v>81</v>
      </c>
      <c r="T68" s="193">
        <f>IF(OR($B68-T$5&gt;76, $B68-T$5=75, $B68-T$5=1, $B68-T$5&lt;0),"",ROUND(($B68-T$5)*'점수 계산기'!$C$21+T$5*'점수 계산기'!$C$23+'점수 계산기'!$C$25,0))</f>
        <v>81</v>
      </c>
      <c r="U68" s="193">
        <f>IF(OR($B68-U$5&gt;76, $B68-U$5=75, $B68-U$5=1, $B68-U$5&lt;0),"",ROUND(($B68-U$5)*'점수 계산기'!$C$21+U$5*'점수 계산기'!$C$23+'점수 계산기'!$C$25,0))</f>
        <v>81</v>
      </c>
      <c r="V68" s="193">
        <f>IF(OR($B68-V$5&gt;76, $B68-V$5=75, $B68-V$5=1, $B68-V$5&lt;0),"",ROUND(($B68-V$5)*'점수 계산기'!$C$21+V$5*'점수 계산기'!$C$23+'점수 계산기'!$C$25,0))</f>
        <v>81</v>
      </c>
      <c r="W68" s="193">
        <f>IF(OR($B68-W$5&gt;76, $B68-W$5=75, $B68-W$5=1, $B68-W$5&lt;0),"",ROUND(($B68-W$5)*'점수 계산기'!$C$21+W$5*'점수 계산기'!$C$23+'점수 계산기'!$C$25,0))</f>
        <v>81</v>
      </c>
      <c r="X68" s="193">
        <f>IF(OR($B68-X$5&gt;76, $B68-X$5=75, $B68-X$5=1, $B68-X$5&lt;0),"",ROUND(($B68-X$5)*'점수 계산기'!$C$21+X$5*'점수 계산기'!$C$23+'점수 계산기'!$C$25,0))</f>
        <v>82</v>
      </c>
      <c r="Y68" s="194">
        <f>IF(OR($B68-Y$5&gt;76, $B68-Y$5=75, $B68-Y$5=1, $B68-Y$5&lt;0),"",ROUND(($B68-Y$5)*'점수 계산기'!$C$21+Y$5*'점수 계산기'!$C$23+'점수 계산기'!$C$25,0))</f>
        <v>82</v>
      </c>
      <c r="Z68" s="153"/>
      <c r="AA68" s="195">
        <v>39</v>
      </c>
      <c r="AB68" s="195">
        <f t="shared" si="0"/>
        <v>79</v>
      </c>
      <c r="AC68" s="195" cm="1">
        <f t="array" ref="AC68">INDEX($AD$6:$AD$106, AA68, 1)</f>
        <v>104</v>
      </c>
      <c r="AD68" s="195">
        <f t="shared" si="1"/>
        <v>82</v>
      </c>
      <c r="AE68" s="195">
        <v>38</v>
      </c>
      <c r="AF68" s="195">
        <v>62</v>
      </c>
    </row>
    <row r="69" spans="1:32" s="161" customFormat="1" ht="21" customHeight="1">
      <c r="A69" s="153"/>
      <c r="B69" s="196">
        <v>37</v>
      </c>
      <c r="C69" s="193">
        <f>IF(OR($B69-C$5&gt;76, $B69-C$5=75, $B69-C$5=1, $B69-C$5&lt;0),"",ROUND(($B69-C$5)*'점수 계산기'!$C$21+C$5*'점수 계산기'!$C$23+'점수 계산기'!$C$25,0))</f>
        <v>78</v>
      </c>
      <c r="D69" s="193">
        <f>IF(OR($B69-D$5&gt;76, $B69-D$5=75, $B69-D$5=1, $B69-D$5&lt;0),"",ROUND(($B69-D$5)*'점수 계산기'!$C$21+D$5*'점수 계산기'!$C$23+'점수 계산기'!$C$25,0))</f>
        <v>78</v>
      </c>
      <c r="E69" s="193">
        <f>IF(OR($B69-E$5&gt;76, $B69-E$5=75, $B69-E$5=1, $B69-E$5&lt;0),"",ROUND(($B69-E$5)*'점수 계산기'!$C$21+E$5*'점수 계산기'!$C$23+'점수 계산기'!$C$25,0))</f>
        <v>78</v>
      </c>
      <c r="F69" s="193">
        <f>IF(OR($B69-F$5&gt;76, $B69-F$5=75, $B69-F$5=1, $B69-F$5&lt;0),"",ROUND(($B69-F$5)*'점수 계산기'!$C$21+F$5*'점수 계산기'!$C$23+'점수 계산기'!$C$25,0))</f>
        <v>79</v>
      </c>
      <c r="G69" s="193">
        <f>IF(OR($B69-G$5&gt;76, $B69-G$5=75, $B69-G$5=1, $B69-G$5&lt;0),"",ROUND(($B69-G$5)*'점수 계산기'!$C$21+G$5*'점수 계산기'!$C$23+'점수 계산기'!$C$25,0))</f>
        <v>79</v>
      </c>
      <c r="H69" s="193">
        <f>IF(OR($B69-H$5&gt;76, $B69-H$5=75, $B69-H$5=1, $B69-H$5&lt;0),"",ROUND(($B69-H$5)*'점수 계산기'!$C$21+H$5*'점수 계산기'!$C$23+'점수 계산기'!$C$25,0))</f>
        <v>79</v>
      </c>
      <c r="I69" s="193">
        <f>IF(OR($B69-I$5&gt;76, $B69-I$5=75, $B69-I$5=1, $B69-I$5&lt;0),"",ROUND(($B69-I$5)*'점수 계산기'!$C$21+I$5*'점수 계산기'!$C$23+'점수 계산기'!$C$25,0))</f>
        <v>79</v>
      </c>
      <c r="J69" s="193">
        <f>IF(OR($B69-J$5&gt;76, $B69-J$5=75, $B69-J$5=1, $B69-J$5&lt;0),"",ROUND(($B69-J$5)*'점수 계산기'!$C$21+J$5*'점수 계산기'!$C$23+'점수 계산기'!$C$25,0))</f>
        <v>79</v>
      </c>
      <c r="K69" s="193">
        <f>IF(OR($B69-K$5&gt;76, $B69-K$5=75, $B69-K$5=1, $B69-K$5&lt;0),"",ROUND(($B69-K$5)*'점수 계산기'!$C$21+K$5*'점수 계산기'!$C$23+'점수 계산기'!$C$25,0))</f>
        <v>79</v>
      </c>
      <c r="L69" s="193">
        <f>IF(OR($B69-L$5&gt;76, $B69-L$5=75, $B69-L$5=1, $B69-L$5&lt;0),"",ROUND(($B69-L$5)*'점수 계산기'!$C$21+L$5*'점수 계산기'!$C$23+'점수 계산기'!$C$25,0))</f>
        <v>79</v>
      </c>
      <c r="M69" s="193">
        <f>IF(OR($B69-M$5&gt;76, $B69-M$5=75, $B69-M$5=1, $B69-M$5&lt;0),"",ROUND(($B69-M$5)*'점수 계산기'!$C$21+M$5*'점수 계산기'!$C$23+'점수 계산기'!$C$25,0))</f>
        <v>79</v>
      </c>
      <c r="N69" s="193">
        <f>IF(OR($B69-N$5&gt;76, $B69-N$5=75, $B69-N$5=1, $B69-N$5&lt;0),"",ROUND(($B69-N$5)*'점수 계산기'!$C$21+N$5*'점수 계산기'!$C$23+'점수 계산기'!$C$25,0))</f>
        <v>80</v>
      </c>
      <c r="O69" s="193">
        <f>IF(OR($B69-O$5&gt;76, $B69-O$5=75, $B69-O$5=1, $B69-O$5&lt;0),"",ROUND(($B69-O$5)*'점수 계산기'!$C$21+O$5*'점수 계산기'!$C$23+'점수 계산기'!$C$25,0))</f>
        <v>80</v>
      </c>
      <c r="P69" s="193">
        <f>IF(OR($B69-P$5&gt;76, $B69-P$5=75, $B69-P$5=1, $B69-P$5&lt;0),"",ROUND(($B69-P$5)*'점수 계산기'!$C$21+P$5*'점수 계산기'!$C$23+'점수 계산기'!$C$25,0))</f>
        <v>80</v>
      </c>
      <c r="Q69" s="193">
        <f>IF(OR($B69-Q$5&gt;76, $B69-Q$5=75, $B69-Q$5=1, $B69-Q$5&lt;0),"",ROUND(($B69-Q$5)*'점수 계산기'!$C$21+Q$5*'점수 계산기'!$C$23+'점수 계산기'!$C$25,0))</f>
        <v>80</v>
      </c>
      <c r="R69" s="193">
        <f>IF(OR($B69-R$5&gt;76, $B69-R$5=75, $B69-R$5=1, $B69-R$5&lt;0),"",ROUND(($B69-R$5)*'점수 계산기'!$C$21+R$5*'점수 계산기'!$C$23+'점수 계산기'!$C$25,0))</f>
        <v>80</v>
      </c>
      <c r="S69" s="193">
        <f>IF(OR($B69-S$5&gt;76, $B69-S$5=75, $B69-S$5=1, $B69-S$5&lt;0),"",ROUND(($B69-S$5)*'점수 계산기'!$C$21+S$5*'점수 계산기'!$C$23+'점수 계산기'!$C$25,0))</f>
        <v>80</v>
      </c>
      <c r="T69" s="193">
        <f>IF(OR($B69-T$5&gt;76, $B69-T$5=75, $B69-T$5=1, $B69-T$5&lt;0),"",ROUND(($B69-T$5)*'점수 계산기'!$C$21+T$5*'점수 계산기'!$C$23+'점수 계산기'!$C$25,0))</f>
        <v>80</v>
      </c>
      <c r="U69" s="193">
        <f>IF(OR($B69-U$5&gt;76, $B69-U$5=75, $B69-U$5=1, $B69-U$5&lt;0),"",ROUND(($B69-U$5)*'점수 계산기'!$C$21+U$5*'점수 계산기'!$C$23+'점수 계산기'!$C$25,0))</f>
        <v>80</v>
      </c>
      <c r="V69" s="193">
        <f>IF(OR($B69-V$5&gt;76, $B69-V$5=75, $B69-V$5=1, $B69-V$5&lt;0),"",ROUND(($B69-V$5)*'점수 계산기'!$C$21+V$5*'점수 계산기'!$C$23+'점수 계산기'!$C$25,0))</f>
        <v>80</v>
      </c>
      <c r="W69" s="193">
        <f>IF(OR($B69-W$5&gt;76, $B69-W$5=75, $B69-W$5=1, $B69-W$5&lt;0),"",ROUND(($B69-W$5)*'점수 계산기'!$C$21+W$5*'점수 계산기'!$C$23+'점수 계산기'!$C$25,0))</f>
        <v>81</v>
      </c>
      <c r="X69" s="193">
        <f>IF(OR($B69-X$5&gt;76, $B69-X$5=75, $B69-X$5=1, $B69-X$5&lt;0),"",ROUND(($B69-X$5)*'점수 계산기'!$C$21+X$5*'점수 계산기'!$C$23+'점수 계산기'!$C$25,0))</f>
        <v>81</v>
      </c>
      <c r="Y69" s="194">
        <f>IF(OR($B69-Y$5&gt;76, $B69-Y$5=75, $B69-Y$5=1, $B69-Y$5&lt;0),"",ROUND(($B69-Y$5)*'점수 계산기'!$C$21+Y$5*'점수 계산기'!$C$23+'점수 계산기'!$C$25,0))</f>
        <v>81</v>
      </c>
      <c r="Z69" s="153"/>
      <c r="AA69" s="195">
        <v>38</v>
      </c>
      <c r="AB69" s="195">
        <f t="shared" si="0"/>
        <v>78</v>
      </c>
      <c r="AC69" s="195" cm="1">
        <f t="array" ref="AC69">INDEX($AD$6:$AD$106, AA69, 1)</f>
        <v>105</v>
      </c>
      <c r="AD69" s="195">
        <f t="shared" si="1"/>
        <v>81</v>
      </c>
      <c r="AE69" s="195">
        <v>37</v>
      </c>
      <c r="AF69" s="195">
        <v>63</v>
      </c>
    </row>
    <row r="70" spans="1:32" s="161" customFormat="1" ht="21" customHeight="1">
      <c r="A70" s="153"/>
      <c r="B70" s="197">
        <v>36</v>
      </c>
      <c r="C70" s="198">
        <f>IF(OR($B70-C$5&gt;76, $B70-C$5=75, $B70-C$5=1, $B70-C$5&lt;0),"",ROUND(($B70-C$5)*'점수 계산기'!$C$21+C$5*'점수 계산기'!$C$23+'점수 계산기'!$C$25,0))</f>
        <v>77</v>
      </c>
      <c r="D70" s="198">
        <f>IF(OR($B70-D$5&gt;76, $B70-D$5=75, $B70-D$5=1, $B70-D$5&lt;0),"",ROUND(($B70-D$5)*'점수 계산기'!$C$21+D$5*'점수 계산기'!$C$23+'점수 계산기'!$C$25,0))</f>
        <v>77</v>
      </c>
      <c r="E70" s="198">
        <f>IF(OR($B70-E$5&gt;76, $B70-E$5=75, $B70-E$5=1, $B70-E$5&lt;0),"",ROUND(($B70-E$5)*'점수 계산기'!$C$21+E$5*'점수 계산기'!$C$23+'점수 계산기'!$C$25,0))</f>
        <v>78</v>
      </c>
      <c r="F70" s="198">
        <f>IF(OR($B70-F$5&gt;76, $B70-F$5=75, $B70-F$5=1, $B70-F$5&lt;0),"",ROUND(($B70-F$5)*'점수 계산기'!$C$21+F$5*'점수 계산기'!$C$23+'점수 계산기'!$C$25,0))</f>
        <v>78</v>
      </c>
      <c r="G70" s="198">
        <f>IF(OR($B70-G$5&gt;76, $B70-G$5=75, $B70-G$5=1, $B70-G$5&lt;0),"",ROUND(($B70-G$5)*'점수 계산기'!$C$21+G$5*'점수 계산기'!$C$23+'점수 계산기'!$C$25,0))</f>
        <v>78</v>
      </c>
      <c r="H70" s="198">
        <f>IF(OR($B70-H$5&gt;76, $B70-H$5=75, $B70-H$5=1, $B70-H$5&lt;0),"",ROUND(($B70-H$5)*'점수 계산기'!$C$21+H$5*'점수 계산기'!$C$23+'점수 계산기'!$C$25,0))</f>
        <v>78</v>
      </c>
      <c r="I70" s="198">
        <f>IF(OR($B70-I$5&gt;76, $B70-I$5=75, $B70-I$5=1, $B70-I$5&lt;0),"",ROUND(($B70-I$5)*'점수 계산기'!$C$21+I$5*'점수 계산기'!$C$23+'점수 계산기'!$C$25,0))</f>
        <v>78</v>
      </c>
      <c r="J70" s="198">
        <f>IF(OR($B70-J$5&gt;76, $B70-J$5=75, $B70-J$5=1, $B70-J$5&lt;0),"",ROUND(($B70-J$5)*'점수 계산기'!$C$21+J$5*'점수 계산기'!$C$23+'점수 계산기'!$C$25,0))</f>
        <v>78</v>
      </c>
      <c r="K70" s="198">
        <f>IF(OR($B70-K$5&gt;76, $B70-K$5=75, $B70-K$5=1, $B70-K$5&lt;0),"",ROUND(($B70-K$5)*'점수 계산기'!$C$21+K$5*'점수 계산기'!$C$23+'점수 계산기'!$C$25,0))</f>
        <v>78</v>
      </c>
      <c r="L70" s="198">
        <f>IF(OR($B70-L$5&gt;76, $B70-L$5=75, $B70-L$5=1, $B70-L$5&lt;0),"",ROUND(($B70-L$5)*'점수 계산기'!$C$21+L$5*'점수 계산기'!$C$23+'점수 계산기'!$C$25,0))</f>
        <v>78</v>
      </c>
      <c r="M70" s="198">
        <f>IF(OR($B70-M$5&gt;76, $B70-M$5=75, $B70-M$5=1, $B70-M$5&lt;0),"",ROUND(($B70-M$5)*'점수 계산기'!$C$21+M$5*'점수 계산기'!$C$23+'점수 계산기'!$C$25,0))</f>
        <v>78</v>
      </c>
      <c r="N70" s="198">
        <f>IF(OR($B70-N$5&gt;76, $B70-N$5=75, $B70-N$5=1, $B70-N$5&lt;0),"",ROUND(($B70-N$5)*'점수 계산기'!$C$21+N$5*'점수 계산기'!$C$23+'점수 계산기'!$C$25,0))</f>
        <v>79</v>
      </c>
      <c r="O70" s="198">
        <f>IF(OR($B70-O$5&gt;76, $B70-O$5=75, $B70-O$5=1, $B70-O$5&lt;0),"",ROUND(($B70-O$5)*'점수 계산기'!$C$21+O$5*'점수 계산기'!$C$23+'점수 계산기'!$C$25,0))</f>
        <v>79</v>
      </c>
      <c r="P70" s="198">
        <f>IF(OR($B70-P$5&gt;76, $B70-P$5=75, $B70-P$5=1, $B70-P$5&lt;0),"",ROUND(($B70-P$5)*'점수 계산기'!$C$21+P$5*'점수 계산기'!$C$23+'점수 계산기'!$C$25,0))</f>
        <v>79</v>
      </c>
      <c r="Q70" s="198">
        <f>IF(OR($B70-Q$5&gt;76, $B70-Q$5=75, $B70-Q$5=1, $B70-Q$5&lt;0),"",ROUND(($B70-Q$5)*'점수 계산기'!$C$21+Q$5*'점수 계산기'!$C$23+'점수 계산기'!$C$25,0))</f>
        <v>79</v>
      </c>
      <c r="R70" s="198">
        <f>IF(OR($B70-R$5&gt;76, $B70-R$5=75, $B70-R$5=1, $B70-R$5&lt;0),"",ROUND(($B70-R$5)*'점수 계산기'!$C$21+R$5*'점수 계산기'!$C$23+'점수 계산기'!$C$25,0))</f>
        <v>79</v>
      </c>
      <c r="S70" s="198">
        <f>IF(OR($B70-S$5&gt;76, $B70-S$5=75, $B70-S$5=1, $B70-S$5&lt;0),"",ROUND(($B70-S$5)*'점수 계산기'!$C$21+S$5*'점수 계산기'!$C$23+'점수 계산기'!$C$25,0))</f>
        <v>79</v>
      </c>
      <c r="T70" s="198">
        <f>IF(OR($B70-T$5&gt;76, $B70-T$5=75, $B70-T$5=1, $B70-T$5&lt;0),"",ROUND(($B70-T$5)*'점수 계산기'!$C$21+T$5*'점수 계산기'!$C$23+'점수 계산기'!$C$25,0))</f>
        <v>79</v>
      </c>
      <c r="U70" s="198">
        <f>IF(OR($B70-U$5&gt;76, $B70-U$5=75, $B70-U$5=1, $B70-U$5&lt;0),"",ROUND(($B70-U$5)*'점수 계산기'!$C$21+U$5*'점수 계산기'!$C$23+'점수 계산기'!$C$25,0))</f>
        <v>79</v>
      </c>
      <c r="V70" s="198">
        <f>IF(OR($B70-V$5&gt;76, $B70-V$5=75, $B70-V$5=1, $B70-V$5&lt;0),"",ROUND(($B70-V$5)*'점수 계산기'!$C$21+V$5*'점수 계산기'!$C$23+'점수 계산기'!$C$25,0))</f>
        <v>80</v>
      </c>
      <c r="W70" s="198">
        <f>IF(OR($B70-W$5&gt;76, $B70-W$5=75, $B70-W$5=1, $B70-W$5&lt;0),"",ROUND(($B70-W$5)*'점수 계산기'!$C$21+W$5*'점수 계산기'!$C$23+'점수 계산기'!$C$25,0))</f>
        <v>80</v>
      </c>
      <c r="X70" s="198">
        <f>IF(OR($B70-X$5&gt;76, $B70-X$5=75, $B70-X$5=1, $B70-X$5&lt;0),"",ROUND(($B70-X$5)*'점수 계산기'!$C$21+X$5*'점수 계산기'!$C$23+'점수 계산기'!$C$25,0))</f>
        <v>80</v>
      </c>
      <c r="Y70" s="199">
        <f>IF(OR($B70-Y$5&gt;76, $B70-Y$5=75, $B70-Y$5=1, $B70-Y$5&lt;0),"",ROUND(($B70-Y$5)*'점수 계산기'!$C$21+Y$5*'점수 계산기'!$C$23+'점수 계산기'!$C$25,0))</f>
        <v>80</v>
      </c>
      <c r="Z70" s="153"/>
      <c r="AA70" s="195">
        <v>37</v>
      </c>
      <c r="AB70" s="195">
        <f t="shared" si="0"/>
        <v>77</v>
      </c>
      <c r="AC70" s="195" cm="1">
        <f t="array" ref="AC70">INDEX($AD$6:$AD$106, AA70, 1)</f>
        <v>106</v>
      </c>
      <c r="AD70" s="195">
        <f t="shared" si="1"/>
        <v>80</v>
      </c>
      <c r="AE70" s="195">
        <v>36</v>
      </c>
      <c r="AF70" s="195">
        <v>64</v>
      </c>
    </row>
    <row r="71" spans="1:32" s="161" customFormat="1" ht="21" customHeight="1">
      <c r="A71" s="153"/>
      <c r="B71" s="197">
        <v>35</v>
      </c>
      <c r="C71" s="198">
        <f>IF(OR($B71-C$5&gt;76, $B71-C$5=75, $B71-C$5=1, $B71-C$5&lt;0),"",ROUND(($B71-C$5)*'점수 계산기'!$C$21+C$5*'점수 계산기'!$C$23+'점수 계산기'!$C$25,0))</f>
        <v>76</v>
      </c>
      <c r="D71" s="198">
        <f>IF(OR($B71-D$5&gt;76, $B71-D$5=75, $B71-D$5=1, $B71-D$5&lt;0),"",ROUND(($B71-D$5)*'점수 계산기'!$C$21+D$5*'점수 계산기'!$C$23+'점수 계산기'!$C$25,0))</f>
        <v>76</v>
      </c>
      <c r="E71" s="198">
        <f>IF(OR($B71-E$5&gt;76, $B71-E$5=75, $B71-E$5=1, $B71-E$5&lt;0),"",ROUND(($B71-E$5)*'점수 계산기'!$C$21+E$5*'점수 계산기'!$C$23+'점수 계산기'!$C$25,0))</f>
        <v>77</v>
      </c>
      <c r="F71" s="198">
        <f>IF(OR($B71-F$5&gt;76, $B71-F$5=75, $B71-F$5=1, $B71-F$5&lt;0),"",ROUND(($B71-F$5)*'점수 계산기'!$C$21+F$5*'점수 계산기'!$C$23+'점수 계산기'!$C$25,0))</f>
        <v>77</v>
      </c>
      <c r="G71" s="198">
        <f>IF(OR($B71-G$5&gt;76, $B71-G$5=75, $B71-G$5=1, $B71-G$5&lt;0),"",ROUND(($B71-G$5)*'점수 계산기'!$C$21+G$5*'점수 계산기'!$C$23+'점수 계산기'!$C$25,0))</f>
        <v>77</v>
      </c>
      <c r="H71" s="198">
        <f>IF(OR($B71-H$5&gt;76, $B71-H$5=75, $B71-H$5=1, $B71-H$5&lt;0),"",ROUND(($B71-H$5)*'점수 계산기'!$C$21+H$5*'점수 계산기'!$C$23+'점수 계산기'!$C$25,0))</f>
        <v>77</v>
      </c>
      <c r="I71" s="198">
        <f>IF(OR($B71-I$5&gt;76, $B71-I$5=75, $B71-I$5=1, $B71-I$5&lt;0),"",ROUND(($B71-I$5)*'점수 계산기'!$C$21+I$5*'점수 계산기'!$C$23+'점수 계산기'!$C$25,0))</f>
        <v>77</v>
      </c>
      <c r="J71" s="198">
        <f>IF(OR($B71-J$5&gt;76, $B71-J$5=75, $B71-J$5=1, $B71-J$5&lt;0),"",ROUND(($B71-J$5)*'점수 계산기'!$C$21+J$5*'점수 계산기'!$C$23+'점수 계산기'!$C$25,0))</f>
        <v>77</v>
      </c>
      <c r="K71" s="198">
        <f>IF(OR($B71-K$5&gt;76, $B71-K$5=75, $B71-K$5=1, $B71-K$5&lt;0),"",ROUND(($B71-K$5)*'점수 계산기'!$C$21+K$5*'점수 계산기'!$C$23+'점수 계산기'!$C$25,0))</f>
        <v>77</v>
      </c>
      <c r="L71" s="198">
        <f>IF(OR($B71-L$5&gt;76, $B71-L$5=75, $B71-L$5=1, $B71-L$5&lt;0),"",ROUND(($B71-L$5)*'점수 계산기'!$C$21+L$5*'점수 계산기'!$C$23+'점수 계산기'!$C$25,0))</f>
        <v>77</v>
      </c>
      <c r="M71" s="198">
        <f>IF(OR($B71-M$5&gt;76, $B71-M$5=75, $B71-M$5=1, $B71-M$5&lt;0),"",ROUND(($B71-M$5)*'점수 계산기'!$C$21+M$5*'점수 계산기'!$C$23+'점수 계산기'!$C$25,0))</f>
        <v>78</v>
      </c>
      <c r="N71" s="198">
        <f>IF(OR($B71-N$5&gt;76, $B71-N$5=75, $B71-N$5=1, $B71-N$5&lt;0),"",ROUND(($B71-N$5)*'점수 계산기'!$C$21+N$5*'점수 계산기'!$C$23+'점수 계산기'!$C$25,0))</f>
        <v>78</v>
      </c>
      <c r="O71" s="198">
        <f>IF(OR($B71-O$5&gt;76, $B71-O$5=75, $B71-O$5=1, $B71-O$5&lt;0),"",ROUND(($B71-O$5)*'점수 계산기'!$C$21+O$5*'점수 계산기'!$C$23+'점수 계산기'!$C$25,0))</f>
        <v>78</v>
      </c>
      <c r="P71" s="198">
        <f>IF(OR($B71-P$5&gt;76, $B71-P$5=75, $B71-P$5=1, $B71-P$5&lt;0),"",ROUND(($B71-P$5)*'점수 계산기'!$C$21+P$5*'점수 계산기'!$C$23+'점수 계산기'!$C$25,0))</f>
        <v>78</v>
      </c>
      <c r="Q71" s="198">
        <f>IF(OR($B71-Q$5&gt;76, $B71-Q$5=75, $B71-Q$5=1, $B71-Q$5&lt;0),"",ROUND(($B71-Q$5)*'점수 계산기'!$C$21+Q$5*'점수 계산기'!$C$23+'점수 계산기'!$C$25,0))</f>
        <v>78</v>
      </c>
      <c r="R71" s="198">
        <f>IF(OR($B71-R$5&gt;76, $B71-R$5=75, $B71-R$5=1, $B71-R$5&lt;0),"",ROUND(($B71-R$5)*'점수 계산기'!$C$21+R$5*'점수 계산기'!$C$23+'점수 계산기'!$C$25,0))</f>
        <v>78</v>
      </c>
      <c r="S71" s="198">
        <f>IF(OR($B71-S$5&gt;76, $B71-S$5=75, $B71-S$5=1, $B71-S$5&lt;0),"",ROUND(($B71-S$5)*'점수 계산기'!$C$21+S$5*'점수 계산기'!$C$23+'점수 계산기'!$C$25,0))</f>
        <v>78</v>
      </c>
      <c r="T71" s="198">
        <f>IF(OR($B71-T$5&gt;76, $B71-T$5=75, $B71-T$5=1, $B71-T$5&lt;0),"",ROUND(($B71-T$5)*'점수 계산기'!$C$21+T$5*'점수 계산기'!$C$23+'점수 계산기'!$C$25,0))</f>
        <v>78</v>
      </c>
      <c r="U71" s="198">
        <f>IF(OR($B71-U$5&gt;76, $B71-U$5=75, $B71-U$5=1, $B71-U$5&lt;0),"",ROUND(($B71-U$5)*'점수 계산기'!$C$21+U$5*'점수 계산기'!$C$23+'점수 계산기'!$C$25,0))</f>
        <v>79</v>
      </c>
      <c r="V71" s="198">
        <f>IF(OR($B71-V$5&gt;76, $B71-V$5=75, $B71-V$5=1, $B71-V$5&lt;0),"",ROUND(($B71-V$5)*'점수 계산기'!$C$21+V$5*'점수 계산기'!$C$23+'점수 계산기'!$C$25,0))</f>
        <v>79</v>
      </c>
      <c r="W71" s="198">
        <f>IF(OR($B71-W$5&gt;76, $B71-W$5=75, $B71-W$5=1, $B71-W$5&lt;0),"",ROUND(($B71-W$5)*'점수 계산기'!$C$21+W$5*'점수 계산기'!$C$23+'점수 계산기'!$C$25,0))</f>
        <v>79</v>
      </c>
      <c r="X71" s="198">
        <f>IF(OR($B71-X$5&gt;76, $B71-X$5=75, $B71-X$5=1, $B71-X$5&lt;0),"",ROUND(($B71-X$5)*'점수 계산기'!$C$21+X$5*'점수 계산기'!$C$23+'점수 계산기'!$C$25,0))</f>
        <v>79</v>
      </c>
      <c r="Y71" s="199">
        <f>IF(OR($B71-Y$5&gt;76, $B71-Y$5=75, $B71-Y$5=1, $B71-Y$5&lt;0),"",ROUND(($B71-Y$5)*'점수 계산기'!$C$21+Y$5*'점수 계산기'!$C$23+'점수 계산기'!$C$25,0))</f>
        <v>79</v>
      </c>
      <c r="Z71" s="153"/>
      <c r="AA71" s="195">
        <v>36</v>
      </c>
      <c r="AB71" s="195">
        <f t="shared" ref="AB71:AB106" si="2">MIN(C71:Y71)</f>
        <v>76</v>
      </c>
      <c r="AC71" s="195" cm="1">
        <f t="array" ref="AC71">INDEX($AD$6:$AD$106, AA71, 1)</f>
        <v>107</v>
      </c>
      <c r="AD71" s="195">
        <f t="shared" ref="AD71:AD106" si="3">MAX(C71:Y71)</f>
        <v>79</v>
      </c>
      <c r="AE71" s="195">
        <v>35</v>
      </c>
      <c r="AF71" s="195">
        <v>65</v>
      </c>
    </row>
    <row r="72" spans="1:32" s="161" customFormat="1" ht="21" customHeight="1">
      <c r="A72" s="153"/>
      <c r="B72" s="197">
        <v>34</v>
      </c>
      <c r="C72" s="198">
        <f>IF(OR($B72-C$5&gt;76, $B72-C$5=75, $B72-C$5=1, $B72-C$5&lt;0),"",ROUND(($B72-C$5)*'점수 계산기'!$C$21+C$5*'점수 계산기'!$C$23+'점수 계산기'!$C$25,0))</f>
        <v>75</v>
      </c>
      <c r="D72" s="198">
        <f>IF(OR($B72-D$5&gt;76, $B72-D$5=75, $B72-D$5=1, $B72-D$5&lt;0),"",ROUND(($B72-D$5)*'점수 계산기'!$C$21+D$5*'점수 계산기'!$C$23+'점수 계산기'!$C$25,0))</f>
        <v>76</v>
      </c>
      <c r="E72" s="198">
        <f>IF(OR($B72-E$5&gt;76, $B72-E$5=75, $B72-E$5=1, $B72-E$5&lt;0),"",ROUND(($B72-E$5)*'점수 계산기'!$C$21+E$5*'점수 계산기'!$C$23+'점수 계산기'!$C$25,0))</f>
        <v>76</v>
      </c>
      <c r="F72" s="198">
        <f>IF(OR($B72-F$5&gt;76, $B72-F$5=75, $B72-F$5=1, $B72-F$5&lt;0),"",ROUND(($B72-F$5)*'점수 계산기'!$C$21+F$5*'점수 계산기'!$C$23+'점수 계산기'!$C$25,0))</f>
        <v>76</v>
      </c>
      <c r="G72" s="198">
        <f>IF(OR($B72-G$5&gt;76, $B72-G$5=75, $B72-G$5=1, $B72-G$5&lt;0),"",ROUND(($B72-G$5)*'점수 계산기'!$C$21+G$5*'점수 계산기'!$C$23+'점수 계산기'!$C$25,0))</f>
        <v>76</v>
      </c>
      <c r="H72" s="198">
        <f>IF(OR($B72-H$5&gt;76, $B72-H$5=75, $B72-H$5=1, $B72-H$5&lt;0),"",ROUND(($B72-H$5)*'점수 계산기'!$C$21+H$5*'점수 계산기'!$C$23+'점수 계산기'!$C$25,0))</f>
        <v>76</v>
      </c>
      <c r="I72" s="198">
        <f>IF(OR($B72-I$5&gt;76, $B72-I$5=75, $B72-I$5=1, $B72-I$5&lt;0),"",ROUND(($B72-I$5)*'점수 계산기'!$C$21+I$5*'점수 계산기'!$C$23+'점수 계산기'!$C$25,0))</f>
        <v>76</v>
      </c>
      <c r="J72" s="198">
        <f>IF(OR($B72-J$5&gt;76, $B72-J$5=75, $B72-J$5=1, $B72-J$5&lt;0),"",ROUND(($B72-J$5)*'점수 계산기'!$C$21+J$5*'점수 계산기'!$C$23+'점수 계산기'!$C$25,0))</f>
        <v>76</v>
      </c>
      <c r="K72" s="198">
        <f>IF(OR($B72-K$5&gt;76, $B72-K$5=75, $B72-K$5=1, $B72-K$5&lt;0),"",ROUND(($B72-K$5)*'점수 계산기'!$C$21+K$5*'점수 계산기'!$C$23+'점수 계산기'!$C$25,0))</f>
        <v>76</v>
      </c>
      <c r="L72" s="198">
        <f>IF(OR($B72-L$5&gt;76, $B72-L$5=75, $B72-L$5=1, $B72-L$5&lt;0),"",ROUND(($B72-L$5)*'점수 계산기'!$C$21+L$5*'점수 계산기'!$C$23+'점수 계산기'!$C$25,0))</f>
        <v>77</v>
      </c>
      <c r="M72" s="198">
        <f>IF(OR($B72-M$5&gt;76, $B72-M$5=75, $B72-M$5=1, $B72-M$5&lt;0),"",ROUND(($B72-M$5)*'점수 계산기'!$C$21+M$5*'점수 계산기'!$C$23+'점수 계산기'!$C$25,0))</f>
        <v>77</v>
      </c>
      <c r="N72" s="198">
        <f>IF(OR($B72-N$5&gt;76, $B72-N$5=75, $B72-N$5=1, $B72-N$5&lt;0),"",ROUND(($B72-N$5)*'점수 계산기'!$C$21+N$5*'점수 계산기'!$C$23+'점수 계산기'!$C$25,0))</f>
        <v>77</v>
      </c>
      <c r="O72" s="198">
        <f>IF(OR($B72-O$5&gt;76, $B72-O$5=75, $B72-O$5=1, $B72-O$5&lt;0),"",ROUND(($B72-O$5)*'점수 계산기'!$C$21+O$5*'점수 계산기'!$C$23+'점수 계산기'!$C$25,0))</f>
        <v>77</v>
      </c>
      <c r="P72" s="198">
        <f>IF(OR($B72-P$5&gt;76, $B72-P$5=75, $B72-P$5=1, $B72-P$5&lt;0),"",ROUND(($B72-P$5)*'점수 계산기'!$C$21+P$5*'점수 계산기'!$C$23+'점수 계산기'!$C$25,0))</f>
        <v>77</v>
      </c>
      <c r="Q72" s="198">
        <f>IF(OR($B72-Q$5&gt;76, $B72-Q$5=75, $B72-Q$5=1, $B72-Q$5&lt;0),"",ROUND(($B72-Q$5)*'점수 계산기'!$C$21+Q$5*'점수 계산기'!$C$23+'점수 계산기'!$C$25,0))</f>
        <v>77</v>
      </c>
      <c r="R72" s="198">
        <f>IF(OR($B72-R$5&gt;76, $B72-R$5=75, $B72-R$5=1, $B72-R$5&lt;0),"",ROUND(($B72-R$5)*'점수 계산기'!$C$21+R$5*'점수 계산기'!$C$23+'점수 계산기'!$C$25,0))</f>
        <v>77</v>
      </c>
      <c r="S72" s="198">
        <f>IF(OR($B72-S$5&gt;76, $B72-S$5=75, $B72-S$5=1, $B72-S$5&lt;0),"",ROUND(($B72-S$5)*'점수 계산기'!$C$21+S$5*'점수 계산기'!$C$23+'점수 계산기'!$C$25,0))</f>
        <v>77</v>
      </c>
      <c r="T72" s="198">
        <f>IF(OR($B72-T$5&gt;76, $B72-T$5=75, $B72-T$5=1, $B72-T$5&lt;0),"",ROUND(($B72-T$5)*'점수 계산기'!$C$21+T$5*'점수 계산기'!$C$23+'점수 계산기'!$C$25,0))</f>
        <v>77</v>
      </c>
      <c r="U72" s="198">
        <f>IF(OR($B72-U$5&gt;76, $B72-U$5=75, $B72-U$5=1, $B72-U$5&lt;0),"",ROUND(($B72-U$5)*'점수 계산기'!$C$21+U$5*'점수 계산기'!$C$23+'점수 계산기'!$C$25,0))</f>
        <v>78</v>
      </c>
      <c r="V72" s="198">
        <f>IF(OR($B72-V$5&gt;76, $B72-V$5=75, $B72-V$5=1, $B72-V$5&lt;0),"",ROUND(($B72-V$5)*'점수 계산기'!$C$21+V$5*'점수 계산기'!$C$23+'점수 계산기'!$C$25,0))</f>
        <v>78</v>
      </c>
      <c r="W72" s="198">
        <f>IF(OR($B72-W$5&gt;76, $B72-W$5=75, $B72-W$5=1, $B72-W$5&lt;0),"",ROUND(($B72-W$5)*'점수 계산기'!$C$21+W$5*'점수 계산기'!$C$23+'점수 계산기'!$C$25,0))</f>
        <v>78</v>
      </c>
      <c r="X72" s="198">
        <f>IF(OR($B72-X$5&gt;76, $B72-X$5=75, $B72-X$5=1, $B72-X$5&lt;0),"",ROUND(($B72-X$5)*'점수 계산기'!$C$21+X$5*'점수 계산기'!$C$23+'점수 계산기'!$C$25,0))</f>
        <v>78</v>
      </c>
      <c r="Y72" s="199">
        <f>IF(OR($B72-Y$5&gt;76, $B72-Y$5=75, $B72-Y$5=1, $B72-Y$5&lt;0),"",ROUND(($B72-Y$5)*'점수 계산기'!$C$21+Y$5*'점수 계산기'!$C$23+'점수 계산기'!$C$25,0))</f>
        <v>78</v>
      </c>
      <c r="Z72" s="153"/>
      <c r="AA72" s="195">
        <v>35</v>
      </c>
      <c r="AB72" s="195">
        <f t="shared" si="2"/>
        <v>75</v>
      </c>
      <c r="AC72" s="195" cm="1">
        <f t="array" ref="AC72">INDEX($AD$6:$AD$106, AA72, 1)</f>
        <v>108</v>
      </c>
      <c r="AD72" s="195">
        <f t="shared" si="3"/>
        <v>78</v>
      </c>
      <c r="AE72" s="195">
        <v>34</v>
      </c>
      <c r="AF72" s="195">
        <v>66</v>
      </c>
    </row>
    <row r="73" spans="1:32" s="161" customFormat="1" ht="21" customHeight="1">
      <c r="A73" s="153"/>
      <c r="B73" s="197">
        <v>33</v>
      </c>
      <c r="C73" s="198">
        <f>IF(OR($B73-C$5&gt;76, $B73-C$5=75, $B73-C$5=1, $B73-C$5&lt;0),"",ROUND(($B73-C$5)*'점수 계산기'!$C$21+C$5*'점수 계산기'!$C$23+'점수 계산기'!$C$25,0))</f>
        <v>74</v>
      </c>
      <c r="D73" s="198">
        <f>IF(OR($B73-D$5&gt;76, $B73-D$5=75, $B73-D$5=1, $B73-D$5&lt;0),"",ROUND(($B73-D$5)*'점수 계산기'!$C$21+D$5*'점수 계산기'!$C$23+'점수 계산기'!$C$25,0))</f>
        <v>75</v>
      </c>
      <c r="E73" s="198">
        <f>IF(OR($B73-E$5&gt;76, $B73-E$5=75, $B73-E$5=1, $B73-E$5&lt;0),"",ROUND(($B73-E$5)*'점수 계산기'!$C$21+E$5*'점수 계산기'!$C$23+'점수 계산기'!$C$25,0))</f>
        <v>75</v>
      </c>
      <c r="F73" s="198">
        <f>IF(OR($B73-F$5&gt;76, $B73-F$5=75, $B73-F$5=1, $B73-F$5&lt;0),"",ROUND(($B73-F$5)*'점수 계산기'!$C$21+F$5*'점수 계산기'!$C$23+'점수 계산기'!$C$25,0))</f>
        <v>75</v>
      </c>
      <c r="G73" s="198">
        <f>IF(OR($B73-G$5&gt;76, $B73-G$5=75, $B73-G$5=1, $B73-G$5&lt;0),"",ROUND(($B73-G$5)*'점수 계산기'!$C$21+G$5*'점수 계산기'!$C$23+'점수 계산기'!$C$25,0))</f>
        <v>75</v>
      </c>
      <c r="H73" s="198">
        <f>IF(OR($B73-H$5&gt;76, $B73-H$5=75, $B73-H$5=1, $B73-H$5&lt;0),"",ROUND(($B73-H$5)*'점수 계산기'!$C$21+H$5*'점수 계산기'!$C$23+'점수 계산기'!$C$25,0))</f>
        <v>75</v>
      </c>
      <c r="I73" s="198">
        <f>IF(OR($B73-I$5&gt;76, $B73-I$5=75, $B73-I$5=1, $B73-I$5&lt;0),"",ROUND(($B73-I$5)*'점수 계산기'!$C$21+I$5*'점수 계산기'!$C$23+'점수 계산기'!$C$25,0))</f>
        <v>75</v>
      </c>
      <c r="J73" s="198">
        <f>IF(OR($B73-J$5&gt;76, $B73-J$5=75, $B73-J$5=1, $B73-J$5&lt;0),"",ROUND(($B73-J$5)*'점수 계산기'!$C$21+J$5*'점수 계산기'!$C$23+'점수 계산기'!$C$25,0))</f>
        <v>75</v>
      </c>
      <c r="K73" s="198">
        <f>IF(OR($B73-K$5&gt;76, $B73-K$5=75, $B73-K$5=1, $B73-K$5&lt;0),"",ROUND(($B73-K$5)*'점수 계산기'!$C$21+K$5*'점수 계산기'!$C$23+'점수 계산기'!$C$25,0))</f>
        <v>75</v>
      </c>
      <c r="L73" s="198">
        <f>IF(OR($B73-L$5&gt;76, $B73-L$5=75, $B73-L$5=1, $B73-L$5&lt;0),"",ROUND(($B73-L$5)*'점수 계산기'!$C$21+L$5*'점수 계산기'!$C$23+'점수 계산기'!$C$25,0))</f>
        <v>76</v>
      </c>
      <c r="M73" s="198">
        <f>IF(OR($B73-M$5&gt;76, $B73-M$5=75, $B73-M$5=1, $B73-M$5&lt;0),"",ROUND(($B73-M$5)*'점수 계산기'!$C$21+M$5*'점수 계산기'!$C$23+'점수 계산기'!$C$25,0))</f>
        <v>76</v>
      </c>
      <c r="N73" s="198">
        <f>IF(OR($B73-N$5&gt;76, $B73-N$5=75, $B73-N$5=1, $B73-N$5&lt;0),"",ROUND(($B73-N$5)*'점수 계산기'!$C$21+N$5*'점수 계산기'!$C$23+'점수 계산기'!$C$25,0))</f>
        <v>76</v>
      </c>
      <c r="O73" s="198">
        <f>IF(OR($B73-O$5&gt;76, $B73-O$5=75, $B73-O$5=1, $B73-O$5&lt;0),"",ROUND(($B73-O$5)*'점수 계산기'!$C$21+O$5*'점수 계산기'!$C$23+'점수 계산기'!$C$25,0))</f>
        <v>76</v>
      </c>
      <c r="P73" s="198">
        <f>IF(OR($B73-P$5&gt;76, $B73-P$5=75, $B73-P$5=1, $B73-P$5&lt;0),"",ROUND(($B73-P$5)*'점수 계산기'!$C$21+P$5*'점수 계산기'!$C$23+'점수 계산기'!$C$25,0))</f>
        <v>76</v>
      </c>
      <c r="Q73" s="198">
        <f>IF(OR($B73-Q$5&gt;76, $B73-Q$5=75, $B73-Q$5=1, $B73-Q$5&lt;0),"",ROUND(($B73-Q$5)*'점수 계산기'!$C$21+Q$5*'점수 계산기'!$C$23+'점수 계산기'!$C$25,0))</f>
        <v>76</v>
      </c>
      <c r="R73" s="198">
        <f>IF(OR($B73-R$5&gt;76, $B73-R$5=75, $B73-R$5=1, $B73-R$5&lt;0),"",ROUND(($B73-R$5)*'점수 계산기'!$C$21+R$5*'점수 계산기'!$C$23+'점수 계산기'!$C$25,0))</f>
        <v>76</v>
      </c>
      <c r="S73" s="198">
        <f>IF(OR($B73-S$5&gt;76, $B73-S$5=75, $B73-S$5=1, $B73-S$5&lt;0),"",ROUND(($B73-S$5)*'점수 계산기'!$C$21+S$5*'점수 계산기'!$C$23+'점수 계산기'!$C$25,0))</f>
        <v>76</v>
      </c>
      <c r="T73" s="198">
        <f>IF(OR($B73-T$5&gt;76, $B73-T$5=75, $B73-T$5=1, $B73-T$5&lt;0),"",ROUND(($B73-T$5)*'점수 계산기'!$C$21+T$5*'점수 계산기'!$C$23+'점수 계산기'!$C$25,0))</f>
        <v>77</v>
      </c>
      <c r="U73" s="198">
        <f>IF(OR($B73-U$5&gt;76, $B73-U$5=75, $B73-U$5=1, $B73-U$5&lt;0),"",ROUND(($B73-U$5)*'점수 계산기'!$C$21+U$5*'점수 계산기'!$C$23+'점수 계산기'!$C$25,0))</f>
        <v>77</v>
      </c>
      <c r="V73" s="198">
        <f>IF(OR($B73-V$5&gt;76, $B73-V$5=75, $B73-V$5=1, $B73-V$5&lt;0),"",ROUND(($B73-V$5)*'점수 계산기'!$C$21+V$5*'점수 계산기'!$C$23+'점수 계산기'!$C$25,0))</f>
        <v>77</v>
      </c>
      <c r="W73" s="198">
        <f>IF(OR($B73-W$5&gt;76, $B73-W$5=75, $B73-W$5=1, $B73-W$5&lt;0),"",ROUND(($B73-W$5)*'점수 계산기'!$C$21+W$5*'점수 계산기'!$C$23+'점수 계산기'!$C$25,0))</f>
        <v>77</v>
      </c>
      <c r="X73" s="198">
        <f>IF(OR($B73-X$5&gt;76, $B73-X$5=75, $B73-X$5=1, $B73-X$5&lt;0),"",ROUND(($B73-X$5)*'점수 계산기'!$C$21+X$5*'점수 계산기'!$C$23+'점수 계산기'!$C$25,0))</f>
        <v>77</v>
      </c>
      <c r="Y73" s="199">
        <f>IF(OR($B73-Y$5&gt;76, $B73-Y$5=75, $B73-Y$5=1, $B73-Y$5&lt;0),"",ROUND(($B73-Y$5)*'점수 계산기'!$C$21+Y$5*'점수 계산기'!$C$23+'점수 계산기'!$C$25,0))</f>
        <v>77</v>
      </c>
      <c r="Z73" s="153"/>
      <c r="AA73" s="195">
        <v>34</v>
      </c>
      <c r="AB73" s="195">
        <f t="shared" si="2"/>
        <v>74</v>
      </c>
      <c r="AC73" s="195" cm="1">
        <f t="array" ref="AC73">INDEX($AD$6:$AD$106, AA73, 1)</f>
        <v>108</v>
      </c>
      <c r="AD73" s="195">
        <f t="shared" si="3"/>
        <v>77</v>
      </c>
      <c r="AE73" s="195">
        <v>33</v>
      </c>
      <c r="AF73" s="195">
        <v>67</v>
      </c>
    </row>
    <row r="74" spans="1:32" s="161" customFormat="1" ht="21" customHeight="1">
      <c r="A74" s="153"/>
      <c r="B74" s="200">
        <v>32</v>
      </c>
      <c r="C74" s="201">
        <f>IF(OR($B74-C$5&gt;76, $B74-C$5=75, $B74-C$5=1, $B74-C$5&lt;0),"",ROUND(($B74-C$5)*'점수 계산기'!$C$21+C$5*'점수 계산기'!$C$23+'점수 계산기'!$C$25,0))</f>
        <v>73</v>
      </c>
      <c r="D74" s="201">
        <f>IF(OR($B74-D$5&gt;76, $B74-D$5=75, $B74-D$5=1, $B74-D$5&lt;0),"",ROUND(($B74-D$5)*'점수 계산기'!$C$21+D$5*'점수 계산기'!$C$23+'점수 계산기'!$C$25,0))</f>
        <v>74</v>
      </c>
      <c r="E74" s="201">
        <f>IF(OR($B74-E$5&gt;76, $B74-E$5=75, $B74-E$5=1, $B74-E$5&lt;0),"",ROUND(($B74-E$5)*'점수 계산기'!$C$21+E$5*'점수 계산기'!$C$23+'점수 계산기'!$C$25,0))</f>
        <v>74</v>
      </c>
      <c r="F74" s="201">
        <f>IF(OR($B74-F$5&gt;76, $B74-F$5=75, $B74-F$5=1, $B74-F$5&lt;0),"",ROUND(($B74-F$5)*'점수 계산기'!$C$21+F$5*'점수 계산기'!$C$23+'점수 계산기'!$C$25,0))</f>
        <v>74</v>
      </c>
      <c r="G74" s="201">
        <f>IF(OR($B74-G$5&gt;76, $B74-G$5=75, $B74-G$5=1, $B74-G$5&lt;0),"",ROUND(($B74-G$5)*'점수 계산기'!$C$21+G$5*'점수 계산기'!$C$23+'점수 계산기'!$C$25,0))</f>
        <v>74</v>
      </c>
      <c r="H74" s="201">
        <f>IF(OR($B74-H$5&gt;76, $B74-H$5=75, $B74-H$5=1, $B74-H$5&lt;0),"",ROUND(($B74-H$5)*'점수 계산기'!$C$21+H$5*'점수 계산기'!$C$23+'점수 계산기'!$C$25,0))</f>
        <v>74</v>
      </c>
      <c r="I74" s="201">
        <f>IF(OR($B74-I$5&gt;76, $B74-I$5=75, $B74-I$5=1, $B74-I$5&lt;0),"",ROUND(($B74-I$5)*'점수 계산기'!$C$21+I$5*'점수 계산기'!$C$23+'점수 계산기'!$C$25,0))</f>
        <v>74</v>
      </c>
      <c r="J74" s="201">
        <f>IF(OR($B74-J$5&gt;76, $B74-J$5=75, $B74-J$5=1, $B74-J$5&lt;0),"",ROUND(($B74-J$5)*'점수 계산기'!$C$21+J$5*'점수 계산기'!$C$23+'점수 계산기'!$C$25,0))</f>
        <v>74</v>
      </c>
      <c r="K74" s="201">
        <f>IF(OR($B74-K$5&gt;76, $B74-K$5=75, $B74-K$5=1, $B74-K$5&lt;0),"",ROUND(($B74-K$5)*'점수 계산기'!$C$21+K$5*'점수 계산기'!$C$23+'점수 계산기'!$C$25,0))</f>
        <v>75</v>
      </c>
      <c r="L74" s="201">
        <f>IF(OR($B74-L$5&gt;76, $B74-L$5=75, $B74-L$5=1, $B74-L$5&lt;0),"",ROUND(($B74-L$5)*'점수 계산기'!$C$21+L$5*'점수 계산기'!$C$23+'점수 계산기'!$C$25,0))</f>
        <v>75</v>
      </c>
      <c r="M74" s="201">
        <f>IF(OR($B74-M$5&gt;76, $B74-M$5=75, $B74-M$5=1, $B74-M$5&lt;0),"",ROUND(($B74-M$5)*'점수 계산기'!$C$21+M$5*'점수 계산기'!$C$23+'점수 계산기'!$C$25,0))</f>
        <v>75</v>
      </c>
      <c r="N74" s="201">
        <f>IF(OR($B74-N$5&gt;76, $B74-N$5=75, $B74-N$5=1, $B74-N$5&lt;0),"",ROUND(($B74-N$5)*'점수 계산기'!$C$21+N$5*'점수 계산기'!$C$23+'점수 계산기'!$C$25,0))</f>
        <v>75</v>
      </c>
      <c r="O74" s="201">
        <f>IF(OR($B74-O$5&gt;76, $B74-O$5=75, $B74-O$5=1, $B74-O$5&lt;0),"",ROUND(($B74-O$5)*'점수 계산기'!$C$21+O$5*'점수 계산기'!$C$23+'점수 계산기'!$C$25,0))</f>
        <v>75</v>
      </c>
      <c r="P74" s="201">
        <f>IF(OR($B74-P$5&gt;76, $B74-P$5=75, $B74-P$5=1, $B74-P$5&lt;0),"",ROUND(($B74-P$5)*'점수 계산기'!$C$21+P$5*'점수 계산기'!$C$23+'점수 계산기'!$C$25,0))</f>
        <v>75</v>
      </c>
      <c r="Q74" s="201">
        <f>IF(OR($B74-Q$5&gt;76, $B74-Q$5=75, $B74-Q$5=1, $B74-Q$5&lt;0),"",ROUND(($B74-Q$5)*'점수 계산기'!$C$21+Q$5*'점수 계산기'!$C$23+'점수 계산기'!$C$25,0))</f>
        <v>75</v>
      </c>
      <c r="R74" s="201">
        <f>IF(OR($B74-R$5&gt;76, $B74-R$5=75, $B74-R$5=1, $B74-R$5&lt;0),"",ROUND(($B74-R$5)*'점수 계산기'!$C$21+R$5*'점수 계산기'!$C$23+'점수 계산기'!$C$25,0))</f>
        <v>75</v>
      </c>
      <c r="S74" s="201">
        <f>IF(OR($B74-S$5&gt;76, $B74-S$5=75, $B74-S$5=1, $B74-S$5&lt;0),"",ROUND(($B74-S$5)*'점수 계산기'!$C$21+S$5*'점수 계산기'!$C$23+'점수 계산기'!$C$25,0))</f>
        <v>76</v>
      </c>
      <c r="T74" s="201">
        <f>IF(OR($B74-T$5&gt;76, $B74-T$5=75, $B74-T$5=1, $B74-T$5&lt;0),"",ROUND(($B74-T$5)*'점수 계산기'!$C$21+T$5*'점수 계산기'!$C$23+'점수 계산기'!$C$25,0))</f>
        <v>76</v>
      </c>
      <c r="U74" s="201">
        <f>IF(OR($B74-U$5&gt;76, $B74-U$5=75, $B74-U$5=1, $B74-U$5&lt;0),"",ROUND(($B74-U$5)*'점수 계산기'!$C$21+U$5*'점수 계산기'!$C$23+'점수 계산기'!$C$25,0))</f>
        <v>76</v>
      </c>
      <c r="V74" s="201">
        <f>IF(OR($B74-V$5&gt;76, $B74-V$5=75, $B74-V$5=1, $B74-V$5&lt;0),"",ROUND(($B74-V$5)*'점수 계산기'!$C$21+V$5*'점수 계산기'!$C$23+'점수 계산기'!$C$25,0))</f>
        <v>76</v>
      </c>
      <c r="W74" s="201">
        <f>IF(OR($B74-W$5&gt;76, $B74-W$5=75, $B74-W$5=1, $B74-W$5&lt;0),"",ROUND(($B74-W$5)*'점수 계산기'!$C$21+W$5*'점수 계산기'!$C$23+'점수 계산기'!$C$25,0))</f>
        <v>76</v>
      </c>
      <c r="X74" s="201">
        <f>IF(OR($B74-X$5&gt;76, $B74-X$5=75, $B74-X$5=1, $B74-X$5&lt;0),"",ROUND(($B74-X$5)*'점수 계산기'!$C$21+X$5*'점수 계산기'!$C$23+'점수 계산기'!$C$25,0))</f>
        <v>76</v>
      </c>
      <c r="Y74" s="202">
        <f>IF(OR($B74-Y$5&gt;76, $B74-Y$5=75, $B74-Y$5=1, $B74-Y$5&lt;0),"",ROUND(($B74-Y$5)*'점수 계산기'!$C$21+Y$5*'점수 계산기'!$C$23+'점수 계산기'!$C$25,0))</f>
        <v>76</v>
      </c>
      <c r="Z74" s="153"/>
      <c r="AA74" s="195">
        <v>33</v>
      </c>
      <c r="AB74" s="195">
        <f t="shared" si="2"/>
        <v>73</v>
      </c>
      <c r="AC74" s="195" cm="1">
        <f t="array" ref="AC74">INDEX($AD$6:$AD$106, AA74, 1)</f>
        <v>109</v>
      </c>
      <c r="AD74" s="195">
        <f t="shared" si="3"/>
        <v>76</v>
      </c>
      <c r="AE74" s="195">
        <v>32</v>
      </c>
      <c r="AF74" s="195">
        <v>68</v>
      </c>
    </row>
    <row r="75" spans="1:32" s="161" customFormat="1" ht="21" customHeight="1">
      <c r="A75" s="153"/>
      <c r="B75" s="200">
        <v>31</v>
      </c>
      <c r="C75" s="201">
        <f>IF(OR($B75-C$5&gt;76, $B75-C$5=75, $B75-C$5=1, $B75-C$5&lt;0),"",ROUND(($B75-C$5)*'점수 계산기'!$C$21+C$5*'점수 계산기'!$C$23+'점수 계산기'!$C$25,0))</f>
        <v>73</v>
      </c>
      <c r="D75" s="201">
        <f>IF(OR($B75-D$5&gt;76, $B75-D$5=75, $B75-D$5=1, $B75-D$5&lt;0),"",ROUND(($B75-D$5)*'점수 계산기'!$C$21+D$5*'점수 계산기'!$C$23+'점수 계산기'!$C$25,0))</f>
        <v>73</v>
      </c>
      <c r="E75" s="201">
        <f>IF(OR($B75-E$5&gt;76, $B75-E$5=75, $B75-E$5=1, $B75-E$5&lt;0),"",ROUND(($B75-E$5)*'점수 계산기'!$C$21+E$5*'점수 계산기'!$C$23+'점수 계산기'!$C$25,0))</f>
        <v>73</v>
      </c>
      <c r="F75" s="201">
        <f>IF(OR($B75-F$5&gt;76, $B75-F$5=75, $B75-F$5=1, $B75-F$5&lt;0),"",ROUND(($B75-F$5)*'점수 계산기'!$C$21+F$5*'점수 계산기'!$C$23+'점수 계산기'!$C$25,0))</f>
        <v>73</v>
      </c>
      <c r="G75" s="201">
        <f>IF(OR($B75-G$5&gt;76, $B75-G$5=75, $B75-G$5=1, $B75-G$5&lt;0),"",ROUND(($B75-G$5)*'점수 계산기'!$C$21+G$5*'점수 계산기'!$C$23+'점수 계산기'!$C$25,0))</f>
        <v>73</v>
      </c>
      <c r="H75" s="201">
        <f>IF(OR($B75-H$5&gt;76, $B75-H$5=75, $B75-H$5=1, $B75-H$5&lt;0),"",ROUND(($B75-H$5)*'점수 계산기'!$C$21+H$5*'점수 계산기'!$C$23+'점수 계산기'!$C$25,0))</f>
        <v>73</v>
      </c>
      <c r="I75" s="201">
        <f>IF(OR($B75-I$5&gt;76, $B75-I$5=75, $B75-I$5=1, $B75-I$5&lt;0),"",ROUND(($B75-I$5)*'점수 계산기'!$C$21+I$5*'점수 계산기'!$C$23+'점수 계산기'!$C$25,0))</f>
        <v>73</v>
      </c>
      <c r="J75" s="201">
        <f>IF(OR($B75-J$5&gt;76, $B75-J$5=75, $B75-J$5=1, $B75-J$5&lt;0),"",ROUND(($B75-J$5)*'점수 계산기'!$C$21+J$5*'점수 계산기'!$C$23+'점수 계산기'!$C$25,0))</f>
        <v>74</v>
      </c>
      <c r="K75" s="201">
        <f>IF(OR($B75-K$5&gt;76, $B75-K$5=75, $B75-K$5=1, $B75-K$5&lt;0),"",ROUND(($B75-K$5)*'점수 계산기'!$C$21+K$5*'점수 계산기'!$C$23+'점수 계산기'!$C$25,0))</f>
        <v>74</v>
      </c>
      <c r="L75" s="201">
        <f>IF(OR($B75-L$5&gt;76, $B75-L$5=75, $B75-L$5=1, $B75-L$5&lt;0),"",ROUND(($B75-L$5)*'점수 계산기'!$C$21+L$5*'점수 계산기'!$C$23+'점수 계산기'!$C$25,0))</f>
        <v>74</v>
      </c>
      <c r="M75" s="201">
        <f>IF(OR($B75-M$5&gt;76, $B75-M$5=75, $B75-M$5=1, $B75-M$5&lt;0),"",ROUND(($B75-M$5)*'점수 계산기'!$C$21+M$5*'점수 계산기'!$C$23+'점수 계산기'!$C$25,0))</f>
        <v>74</v>
      </c>
      <c r="N75" s="201">
        <f>IF(OR($B75-N$5&gt;76, $B75-N$5=75, $B75-N$5=1, $B75-N$5&lt;0),"",ROUND(($B75-N$5)*'점수 계산기'!$C$21+N$5*'점수 계산기'!$C$23+'점수 계산기'!$C$25,0))</f>
        <v>74</v>
      </c>
      <c r="O75" s="201">
        <f>IF(OR($B75-O$5&gt;76, $B75-O$5=75, $B75-O$5=1, $B75-O$5&lt;0),"",ROUND(($B75-O$5)*'점수 계산기'!$C$21+O$5*'점수 계산기'!$C$23+'점수 계산기'!$C$25,0))</f>
        <v>74</v>
      </c>
      <c r="P75" s="201">
        <f>IF(OR($B75-P$5&gt;76, $B75-P$5=75, $B75-P$5=1, $B75-P$5&lt;0),"",ROUND(($B75-P$5)*'점수 계산기'!$C$21+P$5*'점수 계산기'!$C$23+'점수 계산기'!$C$25,0))</f>
        <v>74</v>
      </c>
      <c r="Q75" s="201">
        <f>IF(OR($B75-Q$5&gt;76, $B75-Q$5=75, $B75-Q$5=1, $B75-Q$5&lt;0),"",ROUND(($B75-Q$5)*'점수 계산기'!$C$21+Q$5*'점수 계산기'!$C$23+'점수 계산기'!$C$25,0))</f>
        <v>74</v>
      </c>
      <c r="R75" s="201">
        <f>IF(OR($B75-R$5&gt;76, $B75-R$5=75, $B75-R$5=1, $B75-R$5&lt;0),"",ROUND(($B75-R$5)*'점수 계산기'!$C$21+R$5*'점수 계산기'!$C$23+'점수 계산기'!$C$25,0))</f>
        <v>74</v>
      </c>
      <c r="S75" s="201">
        <f>IF(OR($B75-S$5&gt;76, $B75-S$5=75, $B75-S$5=1, $B75-S$5&lt;0),"",ROUND(($B75-S$5)*'점수 계산기'!$C$21+S$5*'점수 계산기'!$C$23+'점수 계산기'!$C$25,0))</f>
        <v>75</v>
      </c>
      <c r="T75" s="201">
        <f>IF(OR($B75-T$5&gt;76, $B75-T$5=75, $B75-T$5=1, $B75-T$5&lt;0),"",ROUND(($B75-T$5)*'점수 계산기'!$C$21+T$5*'점수 계산기'!$C$23+'점수 계산기'!$C$25,0))</f>
        <v>75</v>
      </c>
      <c r="U75" s="201">
        <f>IF(OR($B75-U$5&gt;76, $B75-U$5=75, $B75-U$5=1, $B75-U$5&lt;0),"",ROUND(($B75-U$5)*'점수 계산기'!$C$21+U$5*'점수 계산기'!$C$23+'점수 계산기'!$C$25,0))</f>
        <v>75</v>
      </c>
      <c r="V75" s="201">
        <f>IF(OR($B75-V$5&gt;76, $B75-V$5=75, $B75-V$5=1, $B75-V$5&lt;0),"",ROUND(($B75-V$5)*'점수 계산기'!$C$21+V$5*'점수 계산기'!$C$23+'점수 계산기'!$C$25,0))</f>
        <v>75</v>
      </c>
      <c r="W75" s="201">
        <f>IF(OR($B75-W$5&gt;76, $B75-W$5=75, $B75-W$5=1, $B75-W$5&lt;0),"",ROUND(($B75-W$5)*'점수 계산기'!$C$21+W$5*'점수 계산기'!$C$23+'점수 계산기'!$C$25,0))</f>
        <v>75</v>
      </c>
      <c r="X75" s="201">
        <f>IF(OR($B75-X$5&gt;76, $B75-X$5=75, $B75-X$5=1, $B75-X$5&lt;0),"",ROUND(($B75-X$5)*'점수 계산기'!$C$21+X$5*'점수 계산기'!$C$23+'점수 계산기'!$C$25,0))</f>
        <v>75</v>
      </c>
      <c r="Y75" s="202">
        <f>IF(OR($B75-Y$5&gt;76, $B75-Y$5=75, $B75-Y$5=1, $B75-Y$5&lt;0),"",ROUND(($B75-Y$5)*'점수 계산기'!$C$21+Y$5*'점수 계산기'!$C$23+'점수 계산기'!$C$25,0))</f>
        <v>75</v>
      </c>
      <c r="Z75" s="153"/>
      <c r="AA75" s="195">
        <v>32</v>
      </c>
      <c r="AB75" s="195">
        <f t="shared" si="2"/>
        <v>73</v>
      </c>
      <c r="AC75" s="195" cm="1">
        <f t="array" ref="AC75">INDEX($AD$6:$AD$106, AA75, 1)</f>
        <v>110</v>
      </c>
      <c r="AD75" s="195">
        <f t="shared" si="3"/>
        <v>75</v>
      </c>
      <c r="AE75" s="195">
        <v>31</v>
      </c>
      <c r="AF75" s="195">
        <v>69</v>
      </c>
    </row>
    <row r="76" spans="1:32" s="161" customFormat="1" ht="21" customHeight="1">
      <c r="A76" s="153"/>
      <c r="B76" s="200">
        <v>30</v>
      </c>
      <c r="C76" s="201">
        <f>IF(OR($B76-C$5&gt;76, $B76-C$5=75, $B76-C$5=1, $B76-C$5&lt;0),"",ROUND(($B76-C$5)*'점수 계산기'!$C$21+C$5*'점수 계산기'!$C$23+'점수 계산기'!$C$25,0))</f>
        <v>72</v>
      </c>
      <c r="D76" s="201">
        <f>IF(OR($B76-D$5&gt;76, $B76-D$5=75, $B76-D$5=1, $B76-D$5&lt;0),"",ROUND(($B76-D$5)*'점수 계산기'!$C$21+D$5*'점수 계산기'!$C$23+'점수 계산기'!$C$25,0))</f>
        <v>72</v>
      </c>
      <c r="E76" s="201">
        <f>IF(OR($B76-E$5&gt;76, $B76-E$5=75, $B76-E$5=1, $B76-E$5&lt;0),"",ROUND(($B76-E$5)*'점수 계산기'!$C$21+E$5*'점수 계산기'!$C$23+'점수 계산기'!$C$25,0))</f>
        <v>72</v>
      </c>
      <c r="F76" s="201">
        <f>IF(OR($B76-F$5&gt;76, $B76-F$5=75, $B76-F$5=1, $B76-F$5&lt;0),"",ROUND(($B76-F$5)*'점수 계산기'!$C$21+F$5*'점수 계산기'!$C$23+'점수 계산기'!$C$25,0))</f>
        <v>72</v>
      </c>
      <c r="G76" s="201">
        <f>IF(OR($B76-G$5&gt;76, $B76-G$5=75, $B76-G$5=1, $B76-G$5&lt;0),"",ROUND(($B76-G$5)*'점수 계산기'!$C$21+G$5*'점수 계산기'!$C$23+'점수 계산기'!$C$25,0))</f>
        <v>72</v>
      </c>
      <c r="H76" s="201">
        <f>IF(OR($B76-H$5&gt;76, $B76-H$5=75, $B76-H$5=1, $B76-H$5&lt;0),"",ROUND(($B76-H$5)*'점수 계산기'!$C$21+H$5*'점수 계산기'!$C$23+'점수 계산기'!$C$25,0))</f>
        <v>72</v>
      </c>
      <c r="I76" s="201">
        <f>IF(OR($B76-I$5&gt;76, $B76-I$5=75, $B76-I$5=1, $B76-I$5&lt;0),"",ROUND(($B76-I$5)*'점수 계산기'!$C$21+I$5*'점수 계산기'!$C$23+'점수 계산기'!$C$25,0))</f>
        <v>72</v>
      </c>
      <c r="J76" s="201">
        <f>IF(OR($B76-J$5&gt;76, $B76-J$5=75, $B76-J$5=1, $B76-J$5&lt;0),"",ROUND(($B76-J$5)*'점수 계산기'!$C$21+J$5*'점수 계산기'!$C$23+'점수 계산기'!$C$25,0))</f>
        <v>73</v>
      </c>
      <c r="K76" s="201">
        <f>IF(OR($B76-K$5&gt;76, $B76-K$5=75, $B76-K$5=1, $B76-K$5&lt;0),"",ROUND(($B76-K$5)*'점수 계산기'!$C$21+K$5*'점수 계산기'!$C$23+'점수 계산기'!$C$25,0))</f>
        <v>73</v>
      </c>
      <c r="L76" s="201">
        <f>IF(OR($B76-L$5&gt;76, $B76-L$5=75, $B76-L$5=1, $B76-L$5&lt;0),"",ROUND(($B76-L$5)*'점수 계산기'!$C$21+L$5*'점수 계산기'!$C$23+'점수 계산기'!$C$25,0))</f>
        <v>73</v>
      </c>
      <c r="M76" s="201">
        <f>IF(OR($B76-M$5&gt;76, $B76-M$5=75, $B76-M$5=1, $B76-M$5&lt;0),"",ROUND(($B76-M$5)*'점수 계산기'!$C$21+M$5*'점수 계산기'!$C$23+'점수 계산기'!$C$25,0))</f>
        <v>73</v>
      </c>
      <c r="N76" s="201">
        <f>IF(OR($B76-N$5&gt;76, $B76-N$5=75, $B76-N$5=1, $B76-N$5&lt;0),"",ROUND(($B76-N$5)*'점수 계산기'!$C$21+N$5*'점수 계산기'!$C$23+'점수 계산기'!$C$25,0))</f>
        <v>73</v>
      </c>
      <c r="O76" s="201">
        <f>IF(OR($B76-O$5&gt;76, $B76-O$5=75, $B76-O$5=1, $B76-O$5&lt;0),"",ROUND(($B76-O$5)*'점수 계산기'!$C$21+O$5*'점수 계산기'!$C$23+'점수 계산기'!$C$25,0))</f>
        <v>73</v>
      </c>
      <c r="P76" s="201">
        <f>IF(OR($B76-P$5&gt;76, $B76-P$5=75, $B76-P$5=1, $B76-P$5&lt;0),"",ROUND(($B76-P$5)*'점수 계산기'!$C$21+P$5*'점수 계산기'!$C$23+'점수 계산기'!$C$25,0))</f>
        <v>73</v>
      </c>
      <c r="Q76" s="201">
        <f>IF(OR($B76-Q$5&gt;76, $B76-Q$5=75, $B76-Q$5=1, $B76-Q$5&lt;0),"",ROUND(($B76-Q$5)*'점수 계산기'!$C$21+Q$5*'점수 계산기'!$C$23+'점수 계산기'!$C$25,0))</f>
        <v>73</v>
      </c>
      <c r="R76" s="201">
        <f>IF(OR($B76-R$5&gt;76, $B76-R$5=75, $B76-R$5=1, $B76-R$5&lt;0),"",ROUND(($B76-R$5)*'점수 계산기'!$C$21+R$5*'점수 계산기'!$C$23+'점수 계산기'!$C$25,0))</f>
        <v>74</v>
      </c>
      <c r="S76" s="201">
        <f>IF(OR($B76-S$5&gt;76, $B76-S$5=75, $B76-S$5=1, $B76-S$5&lt;0),"",ROUND(($B76-S$5)*'점수 계산기'!$C$21+S$5*'점수 계산기'!$C$23+'점수 계산기'!$C$25,0))</f>
        <v>74</v>
      </c>
      <c r="T76" s="201">
        <f>IF(OR($B76-T$5&gt;76, $B76-T$5=75, $B76-T$5=1, $B76-T$5&lt;0),"",ROUND(($B76-T$5)*'점수 계산기'!$C$21+T$5*'점수 계산기'!$C$23+'점수 계산기'!$C$25,0))</f>
        <v>74</v>
      </c>
      <c r="U76" s="201">
        <f>IF(OR($B76-U$5&gt;76, $B76-U$5=75, $B76-U$5=1, $B76-U$5&lt;0),"",ROUND(($B76-U$5)*'점수 계산기'!$C$21+U$5*'점수 계산기'!$C$23+'점수 계산기'!$C$25,0))</f>
        <v>74</v>
      </c>
      <c r="V76" s="201">
        <f>IF(OR($B76-V$5&gt;76, $B76-V$5=75, $B76-V$5=1, $B76-V$5&lt;0),"",ROUND(($B76-V$5)*'점수 계산기'!$C$21+V$5*'점수 계산기'!$C$23+'점수 계산기'!$C$25,0))</f>
        <v>74</v>
      </c>
      <c r="W76" s="201">
        <f>IF(OR($B76-W$5&gt;76, $B76-W$5=75, $B76-W$5=1, $B76-W$5&lt;0),"",ROUND(($B76-W$5)*'점수 계산기'!$C$21+W$5*'점수 계산기'!$C$23+'점수 계산기'!$C$25,0))</f>
        <v>74</v>
      </c>
      <c r="X76" s="201">
        <f>IF(OR($B76-X$5&gt;76, $B76-X$5=75, $B76-X$5=1, $B76-X$5&lt;0),"",ROUND(($B76-X$5)*'점수 계산기'!$C$21+X$5*'점수 계산기'!$C$23+'점수 계산기'!$C$25,0))</f>
        <v>74</v>
      </c>
      <c r="Y76" s="202">
        <f>IF(OR($B76-Y$5&gt;76, $B76-Y$5=75, $B76-Y$5=1, $B76-Y$5&lt;0),"",ROUND(($B76-Y$5)*'점수 계산기'!$C$21+Y$5*'점수 계산기'!$C$23+'점수 계산기'!$C$25,0))</f>
        <v>75</v>
      </c>
      <c r="Z76" s="153"/>
      <c r="AA76" s="195">
        <v>31</v>
      </c>
      <c r="AB76" s="195">
        <f t="shared" si="2"/>
        <v>72</v>
      </c>
      <c r="AC76" s="195" cm="1">
        <f t="array" ref="AC76">INDEX($AD$6:$AD$106, AA76, 1)</f>
        <v>111</v>
      </c>
      <c r="AD76" s="195">
        <f t="shared" si="3"/>
        <v>75</v>
      </c>
      <c r="AE76" s="195">
        <v>30</v>
      </c>
      <c r="AF76" s="195">
        <v>70</v>
      </c>
    </row>
    <row r="77" spans="1:32" s="161" customFormat="1" ht="21" customHeight="1">
      <c r="A77" s="153"/>
      <c r="B77" s="200">
        <v>29</v>
      </c>
      <c r="C77" s="201">
        <f>IF(OR($B77-C$5&gt;76, $B77-C$5=75, $B77-C$5=1, $B77-C$5&lt;0),"",ROUND(($B77-C$5)*'점수 계산기'!$C$21+C$5*'점수 계산기'!$C$23+'점수 계산기'!$C$25,0))</f>
        <v>71</v>
      </c>
      <c r="D77" s="201">
        <f>IF(OR($B77-D$5&gt;76, $B77-D$5=75, $B77-D$5=1, $B77-D$5&lt;0),"",ROUND(($B77-D$5)*'점수 계산기'!$C$21+D$5*'점수 계산기'!$C$23+'점수 계산기'!$C$25,0))</f>
        <v>71</v>
      </c>
      <c r="E77" s="201">
        <f>IF(OR($B77-E$5&gt;76, $B77-E$5=75, $B77-E$5=1, $B77-E$5&lt;0),"",ROUND(($B77-E$5)*'점수 계산기'!$C$21+E$5*'점수 계산기'!$C$23+'점수 계산기'!$C$25,0))</f>
        <v>71</v>
      </c>
      <c r="F77" s="201">
        <f>IF(OR($B77-F$5&gt;76, $B77-F$5=75, $B77-F$5=1, $B77-F$5&lt;0),"",ROUND(($B77-F$5)*'점수 계산기'!$C$21+F$5*'점수 계산기'!$C$23+'점수 계산기'!$C$25,0))</f>
        <v>71</v>
      </c>
      <c r="G77" s="201">
        <f>IF(OR($B77-G$5&gt;76, $B77-G$5=75, $B77-G$5=1, $B77-G$5&lt;0),"",ROUND(($B77-G$5)*'점수 계산기'!$C$21+G$5*'점수 계산기'!$C$23+'점수 계산기'!$C$25,0))</f>
        <v>71</v>
      </c>
      <c r="H77" s="201">
        <f>IF(OR($B77-H$5&gt;76, $B77-H$5=75, $B77-H$5=1, $B77-H$5&lt;0),"",ROUND(($B77-H$5)*'점수 계산기'!$C$21+H$5*'점수 계산기'!$C$23+'점수 계산기'!$C$25,0))</f>
        <v>71</v>
      </c>
      <c r="I77" s="201">
        <f>IF(OR($B77-I$5&gt;76, $B77-I$5=75, $B77-I$5=1, $B77-I$5&lt;0),"",ROUND(($B77-I$5)*'점수 계산기'!$C$21+I$5*'점수 계산기'!$C$23+'점수 계산기'!$C$25,0))</f>
        <v>72</v>
      </c>
      <c r="J77" s="201">
        <f>IF(OR($B77-J$5&gt;76, $B77-J$5=75, $B77-J$5=1, $B77-J$5&lt;0),"",ROUND(($B77-J$5)*'점수 계산기'!$C$21+J$5*'점수 계산기'!$C$23+'점수 계산기'!$C$25,0))</f>
        <v>72</v>
      </c>
      <c r="K77" s="201">
        <f>IF(OR($B77-K$5&gt;76, $B77-K$5=75, $B77-K$5=1, $B77-K$5&lt;0),"",ROUND(($B77-K$5)*'점수 계산기'!$C$21+K$5*'점수 계산기'!$C$23+'점수 계산기'!$C$25,0))</f>
        <v>72</v>
      </c>
      <c r="L77" s="201">
        <f>IF(OR($B77-L$5&gt;76, $B77-L$5=75, $B77-L$5=1, $B77-L$5&lt;0),"",ROUND(($B77-L$5)*'점수 계산기'!$C$21+L$5*'점수 계산기'!$C$23+'점수 계산기'!$C$25,0))</f>
        <v>72</v>
      </c>
      <c r="M77" s="201">
        <f>IF(OR($B77-M$5&gt;76, $B77-M$5=75, $B77-M$5=1, $B77-M$5&lt;0),"",ROUND(($B77-M$5)*'점수 계산기'!$C$21+M$5*'점수 계산기'!$C$23+'점수 계산기'!$C$25,0))</f>
        <v>72</v>
      </c>
      <c r="N77" s="201">
        <f>IF(OR($B77-N$5&gt;76, $B77-N$5=75, $B77-N$5=1, $B77-N$5&lt;0),"",ROUND(($B77-N$5)*'점수 계산기'!$C$21+N$5*'점수 계산기'!$C$23+'점수 계산기'!$C$25,0))</f>
        <v>72</v>
      </c>
      <c r="O77" s="201">
        <f>IF(OR($B77-O$5&gt;76, $B77-O$5=75, $B77-O$5=1, $B77-O$5&lt;0),"",ROUND(($B77-O$5)*'점수 계산기'!$C$21+O$5*'점수 계산기'!$C$23+'점수 계산기'!$C$25,0))</f>
        <v>72</v>
      </c>
      <c r="P77" s="201">
        <f>IF(OR($B77-P$5&gt;76, $B77-P$5=75, $B77-P$5=1, $B77-P$5&lt;0),"",ROUND(($B77-P$5)*'점수 계산기'!$C$21+P$5*'점수 계산기'!$C$23+'점수 계산기'!$C$25,0))</f>
        <v>72</v>
      </c>
      <c r="Q77" s="201">
        <f>IF(OR($B77-Q$5&gt;76, $B77-Q$5=75, $B77-Q$5=1, $B77-Q$5&lt;0),"",ROUND(($B77-Q$5)*'점수 계산기'!$C$21+Q$5*'점수 계산기'!$C$23+'점수 계산기'!$C$25,0))</f>
        <v>73</v>
      </c>
      <c r="R77" s="201">
        <f>IF(OR($B77-R$5&gt;76, $B77-R$5=75, $B77-R$5=1, $B77-R$5&lt;0),"",ROUND(($B77-R$5)*'점수 계산기'!$C$21+R$5*'점수 계산기'!$C$23+'점수 계산기'!$C$25,0))</f>
        <v>73</v>
      </c>
      <c r="S77" s="201">
        <f>IF(OR($B77-S$5&gt;76, $B77-S$5=75, $B77-S$5=1, $B77-S$5&lt;0),"",ROUND(($B77-S$5)*'점수 계산기'!$C$21+S$5*'점수 계산기'!$C$23+'점수 계산기'!$C$25,0))</f>
        <v>73</v>
      </c>
      <c r="T77" s="201">
        <f>IF(OR($B77-T$5&gt;76, $B77-T$5=75, $B77-T$5=1, $B77-T$5&lt;0),"",ROUND(($B77-T$5)*'점수 계산기'!$C$21+T$5*'점수 계산기'!$C$23+'점수 계산기'!$C$25,0))</f>
        <v>73</v>
      </c>
      <c r="U77" s="201">
        <f>IF(OR($B77-U$5&gt;76, $B77-U$5=75, $B77-U$5=1, $B77-U$5&lt;0),"",ROUND(($B77-U$5)*'점수 계산기'!$C$21+U$5*'점수 계산기'!$C$23+'점수 계산기'!$C$25,0))</f>
        <v>73</v>
      </c>
      <c r="V77" s="201">
        <f>IF(OR($B77-V$5&gt;76, $B77-V$5=75, $B77-V$5=1, $B77-V$5&lt;0),"",ROUND(($B77-V$5)*'점수 계산기'!$C$21+V$5*'점수 계산기'!$C$23+'점수 계산기'!$C$25,0))</f>
        <v>73</v>
      </c>
      <c r="W77" s="201">
        <f>IF(OR($B77-W$5&gt;76, $B77-W$5=75, $B77-W$5=1, $B77-W$5&lt;0),"",ROUND(($B77-W$5)*'점수 계산기'!$C$21+W$5*'점수 계산기'!$C$23+'점수 계산기'!$C$25,0))</f>
        <v>73</v>
      </c>
      <c r="X77" s="201">
        <f>IF(OR($B77-X$5&gt;76, $B77-X$5=75, $B77-X$5=1, $B77-X$5&lt;0),"",ROUND(($B77-X$5)*'점수 계산기'!$C$21+X$5*'점수 계산기'!$C$23+'점수 계산기'!$C$25,0))</f>
        <v>73</v>
      </c>
      <c r="Y77" s="202">
        <f>IF(OR($B77-Y$5&gt;76, $B77-Y$5=75, $B77-Y$5=1, $B77-Y$5&lt;0),"",ROUND(($B77-Y$5)*'점수 계산기'!$C$21+Y$5*'점수 계산기'!$C$23+'점수 계산기'!$C$25,0))</f>
        <v>74</v>
      </c>
      <c r="Z77" s="153"/>
      <c r="AA77" s="195">
        <v>30</v>
      </c>
      <c r="AB77" s="195">
        <f t="shared" si="2"/>
        <v>71</v>
      </c>
      <c r="AC77" s="195" cm="1">
        <f t="array" ref="AC77">INDEX($AD$6:$AD$106, AA77, 1)</f>
        <v>112</v>
      </c>
      <c r="AD77" s="195">
        <f t="shared" si="3"/>
        <v>74</v>
      </c>
      <c r="AE77" s="195">
        <v>29</v>
      </c>
      <c r="AF77" s="195">
        <v>71</v>
      </c>
    </row>
    <row r="78" spans="1:32" s="161" customFormat="1" ht="21" customHeight="1">
      <c r="A78" s="153"/>
      <c r="B78" s="203">
        <v>28</v>
      </c>
      <c r="C78" s="204">
        <f>IF(OR($B78-C$5&gt;76, $B78-C$5=75, $B78-C$5=1, $B78-C$5&lt;0),"",ROUND(($B78-C$5)*'점수 계산기'!$C$21+C$5*'점수 계산기'!$C$23+'점수 계산기'!$C$25,0))</f>
        <v>70</v>
      </c>
      <c r="D78" s="204">
        <f>IF(OR($B78-D$5&gt;76, $B78-D$5=75, $B78-D$5=1, $B78-D$5&lt;0),"",ROUND(($B78-D$5)*'점수 계산기'!$C$21+D$5*'점수 계산기'!$C$23+'점수 계산기'!$C$25,0))</f>
        <v>70</v>
      </c>
      <c r="E78" s="204">
        <f>IF(OR($B78-E$5&gt;76, $B78-E$5=75, $B78-E$5=1, $B78-E$5&lt;0),"",ROUND(($B78-E$5)*'점수 계산기'!$C$21+E$5*'점수 계산기'!$C$23+'점수 계산기'!$C$25,0))</f>
        <v>70</v>
      </c>
      <c r="F78" s="204">
        <f>IF(OR($B78-F$5&gt;76, $B78-F$5=75, $B78-F$5=1, $B78-F$5&lt;0),"",ROUND(($B78-F$5)*'점수 계산기'!$C$21+F$5*'점수 계산기'!$C$23+'점수 계산기'!$C$25,0))</f>
        <v>70</v>
      </c>
      <c r="G78" s="204">
        <f>IF(OR($B78-G$5&gt;76, $B78-G$5=75, $B78-G$5=1, $B78-G$5&lt;0),"",ROUND(($B78-G$5)*'점수 계산기'!$C$21+G$5*'점수 계산기'!$C$23+'점수 계산기'!$C$25,0))</f>
        <v>70</v>
      </c>
      <c r="H78" s="204">
        <f>IF(OR($B78-H$5&gt;76, $B78-H$5=75, $B78-H$5=1, $B78-H$5&lt;0),"",ROUND(($B78-H$5)*'점수 계산기'!$C$21+H$5*'점수 계산기'!$C$23+'점수 계산기'!$C$25,0))</f>
        <v>71</v>
      </c>
      <c r="I78" s="204">
        <f>IF(OR($B78-I$5&gt;76, $B78-I$5=75, $B78-I$5=1, $B78-I$5&lt;0),"",ROUND(($B78-I$5)*'점수 계산기'!$C$21+I$5*'점수 계산기'!$C$23+'점수 계산기'!$C$25,0))</f>
        <v>71</v>
      </c>
      <c r="J78" s="204">
        <f>IF(OR($B78-J$5&gt;76, $B78-J$5=75, $B78-J$5=1, $B78-J$5&lt;0),"",ROUND(($B78-J$5)*'점수 계산기'!$C$21+J$5*'점수 계산기'!$C$23+'점수 계산기'!$C$25,0))</f>
        <v>71</v>
      </c>
      <c r="K78" s="204">
        <f>IF(OR($B78-K$5&gt;76, $B78-K$5=75, $B78-K$5=1, $B78-K$5&lt;0),"",ROUND(($B78-K$5)*'점수 계산기'!$C$21+K$5*'점수 계산기'!$C$23+'점수 계산기'!$C$25,0))</f>
        <v>71</v>
      </c>
      <c r="L78" s="204">
        <f>IF(OR($B78-L$5&gt;76, $B78-L$5=75, $B78-L$5=1, $B78-L$5&lt;0),"",ROUND(($B78-L$5)*'점수 계산기'!$C$21+L$5*'점수 계산기'!$C$23+'점수 계산기'!$C$25,0))</f>
        <v>71</v>
      </c>
      <c r="M78" s="204">
        <f>IF(OR($B78-M$5&gt;76, $B78-M$5=75, $B78-M$5=1, $B78-M$5&lt;0),"",ROUND(($B78-M$5)*'점수 계산기'!$C$21+M$5*'점수 계산기'!$C$23+'점수 계산기'!$C$25,0))</f>
        <v>71</v>
      </c>
      <c r="N78" s="204">
        <f>IF(OR($B78-N$5&gt;76, $B78-N$5=75, $B78-N$5=1, $B78-N$5&lt;0),"",ROUND(($B78-N$5)*'점수 계산기'!$C$21+N$5*'점수 계산기'!$C$23+'점수 계산기'!$C$25,0))</f>
        <v>71</v>
      </c>
      <c r="O78" s="204">
        <f>IF(OR($B78-O$5&gt;76, $B78-O$5=75, $B78-O$5=1, $B78-O$5&lt;0),"",ROUND(($B78-O$5)*'점수 계산기'!$C$21+O$5*'점수 계산기'!$C$23+'점수 계산기'!$C$25,0))</f>
        <v>71</v>
      </c>
      <c r="P78" s="204">
        <f>IF(OR($B78-P$5&gt;76, $B78-P$5=75, $B78-P$5=1, $B78-P$5&lt;0),"",ROUND(($B78-P$5)*'점수 계산기'!$C$21+P$5*'점수 계산기'!$C$23+'점수 계산기'!$C$25,0))</f>
        <v>71</v>
      </c>
      <c r="Q78" s="204">
        <f>IF(OR($B78-Q$5&gt;76, $B78-Q$5=75, $B78-Q$5=1, $B78-Q$5&lt;0),"",ROUND(($B78-Q$5)*'점수 계산기'!$C$21+Q$5*'점수 계산기'!$C$23+'점수 계산기'!$C$25,0))</f>
        <v>72</v>
      </c>
      <c r="R78" s="204">
        <f>IF(OR($B78-R$5&gt;76, $B78-R$5=75, $B78-R$5=1, $B78-R$5&lt;0),"",ROUND(($B78-R$5)*'점수 계산기'!$C$21+R$5*'점수 계산기'!$C$23+'점수 계산기'!$C$25,0))</f>
        <v>72</v>
      </c>
      <c r="S78" s="204">
        <f>IF(OR($B78-S$5&gt;76, $B78-S$5=75, $B78-S$5=1, $B78-S$5&lt;0),"",ROUND(($B78-S$5)*'점수 계산기'!$C$21+S$5*'점수 계산기'!$C$23+'점수 계산기'!$C$25,0))</f>
        <v>72</v>
      </c>
      <c r="T78" s="204">
        <f>IF(OR($B78-T$5&gt;76, $B78-T$5=75, $B78-T$5=1, $B78-T$5&lt;0),"",ROUND(($B78-T$5)*'점수 계산기'!$C$21+T$5*'점수 계산기'!$C$23+'점수 계산기'!$C$25,0))</f>
        <v>72</v>
      </c>
      <c r="U78" s="204">
        <f>IF(OR($B78-U$5&gt;76, $B78-U$5=75, $B78-U$5=1, $B78-U$5&lt;0),"",ROUND(($B78-U$5)*'점수 계산기'!$C$21+U$5*'점수 계산기'!$C$23+'점수 계산기'!$C$25,0))</f>
        <v>72</v>
      </c>
      <c r="V78" s="204">
        <f>IF(OR($B78-V$5&gt;76, $B78-V$5=75, $B78-V$5=1, $B78-V$5&lt;0),"",ROUND(($B78-V$5)*'점수 계산기'!$C$21+V$5*'점수 계산기'!$C$23+'점수 계산기'!$C$25,0))</f>
        <v>72</v>
      </c>
      <c r="W78" s="204">
        <f>IF(OR($B78-W$5&gt;76, $B78-W$5=75, $B78-W$5=1, $B78-W$5&lt;0),"",ROUND(($B78-W$5)*'점수 계산기'!$C$21+W$5*'점수 계산기'!$C$23+'점수 계산기'!$C$25,0))</f>
        <v>72</v>
      </c>
      <c r="X78" s="204">
        <f>IF(OR($B78-X$5&gt;76, $B78-X$5=75, $B78-X$5=1, $B78-X$5&lt;0),"",ROUND(($B78-X$5)*'점수 계산기'!$C$21+X$5*'점수 계산기'!$C$23+'점수 계산기'!$C$25,0))</f>
        <v>72</v>
      </c>
      <c r="Y78" s="205">
        <f>IF(OR($B78-Y$5&gt;76, $B78-Y$5=75, $B78-Y$5=1, $B78-Y$5&lt;0),"",ROUND(($B78-Y$5)*'점수 계산기'!$C$21+Y$5*'점수 계산기'!$C$23+'점수 계산기'!$C$25,0))</f>
        <v>73</v>
      </c>
      <c r="Z78" s="153"/>
      <c r="AA78" s="195">
        <v>29</v>
      </c>
      <c r="AB78" s="195">
        <f t="shared" si="2"/>
        <v>70</v>
      </c>
      <c r="AC78" s="195" cm="1">
        <f t="array" ref="AC78">INDEX($AD$6:$AD$106, AA78, 1)</f>
        <v>113</v>
      </c>
      <c r="AD78" s="195">
        <f t="shared" si="3"/>
        <v>73</v>
      </c>
      <c r="AE78" s="195">
        <v>28</v>
      </c>
      <c r="AF78" s="195">
        <v>72</v>
      </c>
    </row>
    <row r="79" spans="1:32" s="161" customFormat="1" ht="21" customHeight="1">
      <c r="A79" s="153"/>
      <c r="B79" s="203">
        <v>27</v>
      </c>
      <c r="C79" s="204">
        <f>IF(OR($B79-C$5&gt;76, $B79-C$5=75, $B79-C$5=1, $B79-C$5&lt;0),"",ROUND(($B79-C$5)*'점수 계산기'!$C$21+C$5*'점수 계산기'!$C$23+'점수 계산기'!$C$25,0))</f>
        <v>69</v>
      </c>
      <c r="D79" s="204">
        <f>IF(OR($B79-D$5&gt;76, $B79-D$5=75, $B79-D$5=1, $B79-D$5&lt;0),"",ROUND(($B79-D$5)*'점수 계산기'!$C$21+D$5*'점수 계산기'!$C$23+'점수 계산기'!$C$25,0))</f>
        <v>69</v>
      </c>
      <c r="E79" s="204">
        <f>IF(OR($B79-E$5&gt;76, $B79-E$5=75, $B79-E$5=1, $B79-E$5&lt;0),"",ROUND(($B79-E$5)*'점수 계산기'!$C$21+E$5*'점수 계산기'!$C$23+'점수 계산기'!$C$25,0))</f>
        <v>69</v>
      </c>
      <c r="F79" s="204">
        <f>IF(OR($B79-F$5&gt;76, $B79-F$5=75, $B79-F$5=1, $B79-F$5&lt;0),"",ROUND(($B79-F$5)*'점수 계산기'!$C$21+F$5*'점수 계산기'!$C$23+'점수 계산기'!$C$25,0))</f>
        <v>69</v>
      </c>
      <c r="G79" s="204">
        <f>IF(OR($B79-G$5&gt;76, $B79-G$5=75, $B79-G$5=1, $B79-G$5&lt;0),"",ROUND(($B79-G$5)*'점수 계산기'!$C$21+G$5*'점수 계산기'!$C$23+'점수 계산기'!$C$25,0))</f>
        <v>69</v>
      </c>
      <c r="H79" s="204">
        <f>IF(OR($B79-H$5&gt;76, $B79-H$5=75, $B79-H$5=1, $B79-H$5&lt;0),"",ROUND(($B79-H$5)*'점수 계산기'!$C$21+H$5*'점수 계산기'!$C$23+'점수 계산기'!$C$25,0))</f>
        <v>70</v>
      </c>
      <c r="I79" s="204">
        <f>IF(OR($B79-I$5&gt;76, $B79-I$5=75, $B79-I$5=1, $B79-I$5&lt;0),"",ROUND(($B79-I$5)*'점수 계산기'!$C$21+I$5*'점수 계산기'!$C$23+'점수 계산기'!$C$25,0))</f>
        <v>70</v>
      </c>
      <c r="J79" s="204">
        <f>IF(OR($B79-J$5&gt;76, $B79-J$5=75, $B79-J$5=1, $B79-J$5&lt;0),"",ROUND(($B79-J$5)*'점수 계산기'!$C$21+J$5*'점수 계산기'!$C$23+'점수 계산기'!$C$25,0))</f>
        <v>70</v>
      </c>
      <c r="K79" s="204">
        <f>IF(OR($B79-K$5&gt;76, $B79-K$5=75, $B79-K$5=1, $B79-K$5&lt;0),"",ROUND(($B79-K$5)*'점수 계산기'!$C$21+K$5*'점수 계산기'!$C$23+'점수 계산기'!$C$25,0))</f>
        <v>70</v>
      </c>
      <c r="L79" s="204">
        <f>IF(OR($B79-L$5&gt;76, $B79-L$5=75, $B79-L$5=1, $B79-L$5&lt;0),"",ROUND(($B79-L$5)*'점수 계산기'!$C$21+L$5*'점수 계산기'!$C$23+'점수 계산기'!$C$25,0))</f>
        <v>70</v>
      </c>
      <c r="M79" s="204">
        <f>IF(OR($B79-M$5&gt;76, $B79-M$5=75, $B79-M$5=1, $B79-M$5&lt;0),"",ROUND(($B79-M$5)*'점수 계산기'!$C$21+M$5*'점수 계산기'!$C$23+'점수 계산기'!$C$25,0))</f>
        <v>70</v>
      </c>
      <c r="N79" s="204">
        <f>IF(OR($B79-N$5&gt;76, $B79-N$5=75, $B79-N$5=1, $B79-N$5&lt;0),"",ROUND(($B79-N$5)*'점수 계산기'!$C$21+N$5*'점수 계산기'!$C$23+'점수 계산기'!$C$25,0))</f>
        <v>70</v>
      </c>
      <c r="O79" s="204">
        <f>IF(OR($B79-O$5&gt;76, $B79-O$5=75, $B79-O$5=1, $B79-O$5&lt;0),"",ROUND(($B79-O$5)*'점수 계산기'!$C$21+O$5*'점수 계산기'!$C$23+'점수 계산기'!$C$25,0))</f>
        <v>70</v>
      </c>
      <c r="P79" s="204">
        <f>IF(OR($B79-P$5&gt;76, $B79-P$5=75, $B79-P$5=1, $B79-P$5&lt;0),"",ROUND(($B79-P$5)*'점수 계산기'!$C$21+P$5*'점수 계산기'!$C$23+'점수 계산기'!$C$25,0))</f>
        <v>71</v>
      </c>
      <c r="Q79" s="204">
        <f>IF(OR($B79-Q$5&gt;76, $B79-Q$5=75, $B79-Q$5=1, $B79-Q$5&lt;0),"",ROUND(($B79-Q$5)*'점수 계산기'!$C$21+Q$5*'점수 계산기'!$C$23+'점수 계산기'!$C$25,0))</f>
        <v>71</v>
      </c>
      <c r="R79" s="204">
        <f>IF(OR($B79-R$5&gt;76, $B79-R$5=75, $B79-R$5=1, $B79-R$5&lt;0),"",ROUND(($B79-R$5)*'점수 계산기'!$C$21+R$5*'점수 계산기'!$C$23+'점수 계산기'!$C$25,0))</f>
        <v>71</v>
      </c>
      <c r="S79" s="204">
        <f>IF(OR($B79-S$5&gt;76, $B79-S$5=75, $B79-S$5=1, $B79-S$5&lt;0),"",ROUND(($B79-S$5)*'점수 계산기'!$C$21+S$5*'점수 계산기'!$C$23+'점수 계산기'!$C$25,0))</f>
        <v>71</v>
      </c>
      <c r="T79" s="204">
        <f>IF(OR($B79-T$5&gt;76, $B79-T$5=75, $B79-T$5=1, $B79-T$5&lt;0),"",ROUND(($B79-T$5)*'점수 계산기'!$C$21+T$5*'점수 계산기'!$C$23+'점수 계산기'!$C$25,0))</f>
        <v>71</v>
      </c>
      <c r="U79" s="204">
        <f>IF(OR($B79-U$5&gt;76, $B79-U$5=75, $B79-U$5=1, $B79-U$5&lt;0),"",ROUND(($B79-U$5)*'점수 계산기'!$C$21+U$5*'점수 계산기'!$C$23+'점수 계산기'!$C$25,0))</f>
        <v>71</v>
      </c>
      <c r="V79" s="204">
        <f>IF(OR($B79-V$5&gt;76, $B79-V$5=75, $B79-V$5=1, $B79-V$5&lt;0),"",ROUND(($B79-V$5)*'점수 계산기'!$C$21+V$5*'점수 계산기'!$C$23+'점수 계산기'!$C$25,0))</f>
        <v>71</v>
      </c>
      <c r="W79" s="204">
        <f>IF(OR($B79-W$5&gt;76, $B79-W$5=75, $B79-W$5=1, $B79-W$5&lt;0),"",ROUND(($B79-W$5)*'점수 계산기'!$C$21+W$5*'점수 계산기'!$C$23+'점수 계산기'!$C$25,0))</f>
        <v>71</v>
      </c>
      <c r="X79" s="204">
        <f>IF(OR($B79-X$5&gt;76, $B79-X$5=75, $B79-X$5=1, $B79-X$5&lt;0),"",ROUND(($B79-X$5)*'점수 계산기'!$C$21+X$5*'점수 계산기'!$C$23+'점수 계산기'!$C$25,0))</f>
        <v>72</v>
      </c>
      <c r="Y79" s="205">
        <f>IF(OR($B79-Y$5&gt;76, $B79-Y$5=75, $B79-Y$5=1, $B79-Y$5&lt;0),"",ROUND(($B79-Y$5)*'점수 계산기'!$C$21+Y$5*'점수 계산기'!$C$23+'점수 계산기'!$C$25,0))</f>
        <v>72</v>
      </c>
      <c r="Z79" s="153"/>
      <c r="AA79" s="195">
        <v>28</v>
      </c>
      <c r="AB79" s="195">
        <f t="shared" si="2"/>
        <v>69</v>
      </c>
      <c r="AC79" s="195" cm="1">
        <f t="array" ref="AC79">INDEX($AD$6:$AD$106, AA79, 1)</f>
        <v>114</v>
      </c>
      <c r="AD79" s="195">
        <f t="shared" si="3"/>
        <v>72</v>
      </c>
      <c r="AE79" s="195">
        <v>27</v>
      </c>
      <c r="AF79" s="195">
        <v>73</v>
      </c>
    </row>
    <row r="80" spans="1:32" s="161" customFormat="1" ht="21" customHeight="1">
      <c r="A80" s="153"/>
      <c r="B80" s="203">
        <v>26</v>
      </c>
      <c r="C80" s="204">
        <f>IF(OR($B80-C$5&gt;76, $B80-C$5=75, $B80-C$5=1, $B80-C$5&lt;0),"",ROUND(($B80-C$5)*'점수 계산기'!$C$21+C$5*'점수 계산기'!$C$23+'점수 계산기'!$C$25,0))</f>
        <v>68</v>
      </c>
      <c r="D80" s="204">
        <f>IF(OR($B80-D$5&gt;76, $B80-D$5=75, $B80-D$5=1, $B80-D$5&lt;0),"",ROUND(($B80-D$5)*'점수 계산기'!$C$21+D$5*'점수 계산기'!$C$23+'점수 계산기'!$C$25,0))</f>
        <v>68</v>
      </c>
      <c r="E80" s="204">
        <f>IF(OR($B80-E$5&gt;76, $B80-E$5=75, $B80-E$5=1, $B80-E$5&lt;0),"",ROUND(($B80-E$5)*'점수 계산기'!$C$21+E$5*'점수 계산기'!$C$23+'점수 계산기'!$C$25,0))</f>
        <v>68</v>
      </c>
      <c r="F80" s="204">
        <f>IF(OR($B80-F$5&gt;76, $B80-F$5=75, $B80-F$5=1, $B80-F$5&lt;0),"",ROUND(($B80-F$5)*'점수 계산기'!$C$21+F$5*'점수 계산기'!$C$23+'점수 계산기'!$C$25,0))</f>
        <v>68</v>
      </c>
      <c r="G80" s="204">
        <f>IF(OR($B80-G$5&gt;76, $B80-G$5=75, $B80-G$5=1, $B80-G$5&lt;0),"",ROUND(($B80-G$5)*'점수 계산기'!$C$21+G$5*'점수 계산기'!$C$23+'점수 계산기'!$C$25,0))</f>
        <v>69</v>
      </c>
      <c r="H80" s="204">
        <f>IF(OR($B80-H$5&gt;76, $B80-H$5=75, $B80-H$5=1, $B80-H$5&lt;0),"",ROUND(($B80-H$5)*'점수 계산기'!$C$21+H$5*'점수 계산기'!$C$23+'점수 계산기'!$C$25,0))</f>
        <v>69</v>
      </c>
      <c r="I80" s="204">
        <f>IF(OR($B80-I$5&gt;76, $B80-I$5=75, $B80-I$5=1, $B80-I$5&lt;0),"",ROUND(($B80-I$5)*'점수 계산기'!$C$21+I$5*'점수 계산기'!$C$23+'점수 계산기'!$C$25,0))</f>
        <v>69</v>
      </c>
      <c r="J80" s="204">
        <f>IF(OR($B80-J$5&gt;76, $B80-J$5=75, $B80-J$5=1, $B80-J$5&lt;0),"",ROUND(($B80-J$5)*'점수 계산기'!$C$21+J$5*'점수 계산기'!$C$23+'점수 계산기'!$C$25,0))</f>
        <v>69</v>
      </c>
      <c r="K80" s="204">
        <f>IF(OR($B80-K$5&gt;76, $B80-K$5=75, $B80-K$5=1, $B80-K$5&lt;0),"",ROUND(($B80-K$5)*'점수 계산기'!$C$21+K$5*'점수 계산기'!$C$23+'점수 계산기'!$C$25,0))</f>
        <v>69</v>
      </c>
      <c r="L80" s="204">
        <f>IF(OR($B80-L$5&gt;76, $B80-L$5=75, $B80-L$5=1, $B80-L$5&lt;0),"",ROUND(($B80-L$5)*'점수 계산기'!$C$21+L$5*'점수 계산기'!$C$23+'점수 계산기'!$C$25,0))</f>
        <v>69</v>
      </c>
      <c r="M80" s="204">
        <f>IF(OR($B80-M$5&gt;76, $B80-M$5=75, $B80-M$5=1, $B80-M$5&lt;0),"",ROUND(($B80-M$5)*'점수 계산기'!$C$21+M$5*'점수 계산기'!$C$23+'점수 계산기'!$C$25,0))</f>
        <v>69</v>
      </c>
      <c r="N80" s="204">
        <f>IF(OR($B80-N$5&gt;76, $B80-N$5=75, $B80-N$5=1, $B80-N$5&lt;0),"",ROUND(($B80-N$5)*'점수 계산기'!$C$21+N$5*'점수 계산기'!$C$23+'점수 계산기'!$C$25,0))</f>
        <v>69</v>
      </c>
      <c r="O80" s="204">
        <f>IF(OR($B80-O$5&gt;76, $B80-O$5=75, $B80-O$5=1, $B80-O$5&lt;0),"",ROUND(($B80-O$5)*'점수 계산기'!$C$21+O$5*'점수 계산기'!$C$23+'점수 계산기'!$C$25,0))</f>
        <v>70</v>
      </c>
      <c r="P80" s="204">
        <f>IF(OR($B80-P$5&gt;76, $B80-P$5=75, $B80-P$5=1, $B80-P$5&lt;0),"",ROUND(($B80-P$5)*'점수 계산기'!$C$21+P$5*'점수 계산기'!$C$23+'점수 계산기'!$C$25,0))</f>
        <v>70</v>
      </c>
      <c r="Q80" s="204">
        <f>IF(OR($B80-Q$5&gt;76, $B80-Q$5=75, $B80-Q$5=1, $B80-Q$5&lt;0),"",ROUND(($B80-Q$5)*'점수 계산기'!$C$21+Q$5*'점수 계산기'!$C$23+'점수 계산기'!$C$25,0))</f>
        <v>70</v>
      </c>
      <c r="R80" s="204">
        <f>IF(OR($B80-R$5&gt;76, $B80-R$5=75, $B80-R$5=1, $B80-R$5&lt;0),"",ROUND(($B80-R$5)*'점수 계산기'!$C$21+R$5*'점수 계산기'!$C$23+'점수 계산기'!$C$25,0))</f>
        <v>70</v>
      </c>
      <c r="S80" s="204">
        <f>IF(OR($B80-S$5&gt;76, $B80-S$5=75, $B80-S$5=1, $B80-S$5&lt;0),"",ROUND(($B80-S$5)*'점수 계산기'!$C$21+S$5*'점수 계산기'!$C$23+'점수 계산기'!$C$25,0))</f>
        <v>70</v>
      </c>
      <c r="T80" s="204">
        <f>IF(OR($B80-T$5&gt;76, $B80-T$5=75, $B80-T$5=1, $B80-T$5&lt;0),"",ROUND(($B80-T$5)*'점수 계산기'!$C$21+T$5*'점수 계산기'!$C$23+'점수 계산기'!$C$25,0))</f>
        <v>70</v>
      </c>
      <c r="U80" s="204">
        <f>IF(OR($B80-U$5&gt;76, $B80-U$5=75, $B80-U$5=1, $B80-U$5&lt;0),"",ROUND(($B80-U$5)*'점수 계산기'!$C$21+U$5*'점수 계산기'!$C$23+'점수 계산기'!$C$25,0))</f>
        <v>70</v>
      </c>
      <c r="V80" s="204">
        <f>IF(OR($B80-V$5&gt;76, $B80-V$5=75, $B80-V$5=1, $B80-V$5&lt;0),"",ROUND(($B80-V$5)*'점수 계산기'!$C$21+V$5*'점수 계산기'!$C$23+'점수 계산기'!$C$25,0))</f>
        <v>70</v>
      </c>
      <c r="W80" s="204">
        <f>IF(OR($B80-W$5&gt;76, $B80-W$5=75, $B80-W$5=1, $B80-W$5&lt;0),"",ROUND(($B80-W$5)*'점수 계산기'!$C$21+W$5*'점수 계산기'!$C$23+'점수 계산기'!$C$25,0))</f>
        <v>70</v>
      </c>
      <c r="X80" s="204">
        <f>IF(OR($B80-X$5&gt;76, $B80-X$5=75, $B80-X$5=1, $B80-X$5&lt;0),"",ROUND(($B80-X$5)*'점수 계산기'!$C$21+X$5*'점수 계산기'!$C$23+'점수 계산기'!$C$25,0))</f>
        <v>71</v>
      </c>
      <c r="Y80" s="205">
        <f>IF(OR($B80-Y$5&gt;76, $B80-Y$5=75, $B80-Y$5=1, $B80-Y$5&lt;0),"",ROUND(($B80-Y$5)*'점수 계산기'!$C$21+Y$5*'점수 계산기'!$C$23+'점수 계산기'!$C$25,0))</f>
        <v>71</v>
      </c>
      <c r="Z80" s="153"/>
      <c r="AA80" s="195">
        <v>27</v>
      </c>
      <c r="AB80" s="195">
        <f t="shared" si="2"/>
        <v>68</v>
      </c>
      <c r="AC80" s="195" cm="1">
        <f t="array" ref="AC80">INDEX($AD$6:$AD$106, AA80, 1)</f>
        <v>115</v>
      </c>
      <c r="AD80" s="195">
        <f t="shared" si="3"/>
        <v>71</v>
      </c>
      <c r="AE80" s="195">
        <v>26</v>
      </c>
      <c r="AF80" s="195">
        <v>74</v>
      </c>
    </row>
    <row r="81" spans="1:32" s="161" customFormat="1" ht="21" customHeight="1">
      <c r="A81" s="153"/>
      <c r="B81" s="203">
        <v>25</v>
      </c>
      <c r="C81" s="204" t="str">
        <f>IF(OR($B81-C$5&gt;76, $B81-C$5=75, $B81-C$5=1, $B81-C$5&lt;0),"",ROUND(($B81-C$5)*'점수 계산기'!$C$21+C$5*'점수 계산기'!$C$23+'점수 계산기'!$C$25,0))</f>
        <v/>
      </c>
      <c r="D81" s="204">
        <f>IF(OR($B81-D$5&gt;76, $B81-D$5=75, $B81-D$5=1, $B81-D$5&lt;0),"",ROUND(($B81-D$5)*'점수 계산기'!$C$21+D$5*'점수 계산기'!$C$23+'점수 계산기'!$C$25,0))</f>
        <v>67</v>
      </c>
      <c r="E81" s="204">
        <f>IF(OR($B81-E$5&gt;76, $B81-E$5=75, $B81-E$5=1, $B81-E$5&lt;0),"",ROUND(($B81-E$5)*'점수 계산기'!$C$21+E$5*'점수 계산기'!$C$23+'점수 계산기'!$C$25,0))</f>
        <v>67</v>
      </c>
      <c r="F81" s="204">
        <f>IF(OR($B81-F$5&gt;76, $B81-F$5=75, $B81-F$5=1, $B81-F$5&lt;0),"",ROUND(($B81-F$5)*'점수 계산기'!$C$21+F$5*'점수 계산기'!$C$23+'점수 계산기'!$C$25,0))</f>
        <v>68</v>
      </c>
      <c r="G81" s="204">
        <f>IF(OR($B81-G$5&gt;76, $B81-G$5=75, $B81-G$5=1, $B81-G$5&lt;0),"",ROUND(($B81-G$5)*'점수 계산기'!$C$21+G$5*'점수 계산기'!$C$23+'점수 계산기'!$C$25,0))</f>
        <v>68</v>
      </c>
      <c r="H81" s="204">
        <f>IF(OR($B81-H$5&gt;76, $B81-H$5=75, $B81-H$5=1, $B81-H$5&lt;0),"",ROUND(($B81-H$5)*'점수 계산기'!$C$21+H$5*'점수 계산기'!$C$23+'점수 계산기'!$C$25,0))</f>
        <v>68</v>
      </c>
      <c r="I81" s="204">
        <f>IF(OR($B81-I$5&gt;76, $B81-I$5=75, $B81-I$5=1, $B81-I$5&lt;0),"",ROUND(($B81-I$5)*'점수 계산기'!$C$21+I$5*'점수 계산기'!$C$23+'점수 계산기'!$C$25,0))</f>
        <v>68</v>
      </c>
      <c r="J81" s="204">
        <f>IF(OR($B81-J$5&gt;76, $B81-J$5=75, $B81-J$5=1, $B81-J$5&lt;0),"",ROUND(($B81-J$5)*'점수 계산기'!$C$21+J$5*'점수 계산기'!$C$23+'점수 계산기'!$C$25,0))</f>
        <v>68</v>
      </c>
      <c r="K81" s="204">
        <f>IF(OR($B81-K$5&gt;76, $B81-K$5=75, $B81-K$5=1, $B81-K$5&lt;0),"",ROUND(($B81-K$5)*'점수 계산기'!$C$21+K$5*'점수 계산기'!$C$23+'점수 계산기'!$C$25,0))</f>
        <v>68</v>
      </c>
      <c r="L81" s="204">
        <f>IF(OR($B81-L$5&gt;76, $B81-L$5=75, $B81-L$5=1, $B81-L$5&lt;0),"",ROUND(($B81-L$5)*'점수 계산기'!$C$21+L$5*'점수 계산기'!$C$23+'점수 계산기'!$C$25,0))</f>
        <v>68</v>
      </c>
      <c r="M81" s="204">
        <f>IF(OR($B81-M$5&gt;76, $B81-M$5=75, $B81-M$5=1, $B81-M$5&lt;0),"",ROUND(($B81-M$5)*'점수 계산기'!$C$21+M$5*'점수 계산기'!$C$23+'점수 계산기'!$C$25,0))</f>
        <v>68</v>
      </c>
      <c r="N81" s="204">
        <f>IF(OR($B81-N$5&gt;76, $B81-N$5=75, $B81-N$5=1, $B81-N$5&lt;0),"",ROUND(($B81-N$5)*'점수 계산기'!$C$21+N$5*'점수 계산기'!$C$23+'점수 계산기'!$C$25,0))</f>
        <v>68</v>
      </c>
      <c r="O81" s="204">
        <f>IF(OR($B81-O$5&gt;76, $B81-O$5=75, $B81-O$5=1, $B81-O$5&lt;0),"",ROUND(($B81-O$5)*'점수 계산기'!$C$21+O$5*'점수 계산기'!$C$23+'점수 계산기'!$C$25,0))</f>
        <v>69</v>
      </c>
      <c r="P81" s="204">
        <f>IF(OR($B81-P$5&gt;76, $B81-P$5=75, $B81-P$5=1, $B81-P$5&lt;0),"",ROUND(($B81-P$5)*'점수 계산기'!$C$21+P$5*'점수 계산기'!$C$23+'점수 계산기'!$C$25,0))</f>
        <v>69</v>
      </c>
      <c r="Q81" s="204">
        <f>IF(OR($B81-Q$5&gt;76, $B81-Q$5=75, $B81-Q$5=1, $B81-Q$5&lt;0),"",ROUND(($B81-Q$5)*'점수 계산기'!$C$21+Q$5*'점수 계산기'!$C$23+'점수 계산기'!$C$25,0))</f>
        <v>69</v>
      </c>
      <c r="R81" s="204">
        <f>IF(OR($B81-R$5&gt;76, $B81-R$5=75, $B81-R$5=1, $B81-R$5&lt;0),"",ROUND(($B81-R$5)*'점수 계산기'!$C$21+R$5*'점수 계산기'!$C$23+'점수 계산기'!$C$25,0))</f>
        <v>69</v>
      </c>
      <c r="S81" s="204">
        <f>IF(OR($B81-S$5&gt;76, $B81-S$5=75, $B81-S$5=1, $B81-S$5&lt;0),"",ROUND(($B81-S$5)*'점수 계산기'!$C$21+S$5*'점수 계산기'!$C$23+'점수 계산기'!$C$25,0))</f>
        <v>69</v>
      </c>
      <c r="T81" s="204">
        <f>IF(OR($B81-T$5&gt;76, $B81-T$5=75, $B81-T$5=1, $B81-T$5&lt;0),"",ROUND(($B81-T$5)*'점수 계산기'!$C$21+T$5*'점수 계산기'!$C$23+'점수 계산기'!$C$25,0))</f>
        <v>69</v>
      </c>
      <c r="U81" s="204">
        <f>IF(OR($B81-U$5&gt;76, $B81-U$5=75, $B81-U$5=1, $B81-U$5&lt;0),"",ROUND(($B81-U$5)*'점수 계산기'!$C$21+U$5*'점수 계산기'!$C$23+'점수 계산기'!$C$25,0))</f>
        <v>69</v>
      </c>
      <c r="V81" s="204">
        <f>IF(OR($B81-V$5&gt;76, $B81-V$5=75, $B81-V$5=1, $B81-V$5&lt;0),"",ROUND(($B81-V$5)*'점수 계산기'!$C$21+V$5*'점수 계산기'!$C$23+'점수 계산기'!$C$25,0))</f>
        <v>69</v>
      </c>
      <c r="W81" s="204">
        <f>IF(OR($B81-W$5&gt;76, $B81-W$5=75, $B81-W$5=1, $B81-W$5&lt;0),"",ROUND(($B81-W$5)*'점수 계산기'!$C$21+W$5*'점수 계산기'!$C$23+'점수 계산기'!$C$25,0))</f>
        <v>70</v>
      </c>
      <c r="X81" s="204">
        <f>IF(OR($B81-X$5&gt;76, $B81-X$5=75, $B81-X$5=1, $B81-X$5&lt;0),"",ROUND(($B81-X$5)*'점수 계산기'!$C$21+X$5*'점수 계산기'!$C$23+'점수 계산기'!$C$25,0))</f>
        <v>70</v>
      </c>
      <c r="Y81" s="205">
        <f>IF(OR($B81-Y$5&gt;76, $B81-Y$5=75, $B81-Y$5=1, $B81-Y$5&lt;0),"",ROUND(($B81-Y$5)*'점수 계산기'!$C$21+Y$5*'점수 계산기'!$C$23+'점수 계산기'!$C$25,0))</f>
        <v>70</v>
      </c>
      <c r="Z81" s="153"/>
      <c r="AA81" s="195">
        <v>26</v>
      </c>
      <c r="AB81" s="195">
        <f t="shared" si="2"/>
        <v>67</v>
      </c>
      <c r="AC81" s="195" cm="1">
        <f t="array" ref="AC81">INDEX($AD$6:$AD$106, AA81, 1)</f>
        <v>116</v>
      </c>
      <c r="AD81" s="195">
        <f t="shared" si="3"/>
        <v>70</v>
      </c>
      <c r="AE81" s="195">
        <v>25</v>
      </c>
      <c r="AF81" s="195">
        <v>75</v>
      </c>
    </row>
    <row r="82" spans="1:32" s="161" customFormat="1" ht="21" customHeight="1">
      <c r="A82" s="153"/>
      <c r="B82" s="206">
        <v>24</v>
      </c>
      <c r="C82" s="207">
        <f>IF(OR($B82-C$5&gt;76, $B82-C$5=75, $B82-C$5=1, $B82-C$5&lt;0),"",ROUND(($B82-C$5)*'점수 계산기'!$C$21+C$5*'점수 계산기'!$C$23+'점수 계산기'!$C$25,0))</f>
        <v>66</v>
      </c>
      <c r="D82" s="207">
        <f>IF(OR($B82-D$5&gt;76, $B82-D$5=75, $B82-D$5=1, $B82-D$5&lt;0),"",ROUND(($B82-D$5)*'점수 계산기'!$C$21+D$5*'점수 계산기'!$C$23+'점수 계산기'!$C$25,0))</f>
        <v>66</v>
      </c>
      <c r="E82" s="207">
        <f>IF(OR($B82-E$5&gt;76, $B82-E$5=75, $B82-E$5=1, $B82-E$5&lt;0),"",ROUND(($B82-E$5)*'점수 계산기'!$C$21+E$5*'점수 계산기'!$C$23+'점수 계산기'!$C$25,0))</f>
        <v>67</v>
      </c>
      <c r="F82" s="207">
        <f>IF(OR($B82-F$5&gt;76, $B82-F$5=75, $B82-F$5=1, $B82-F$5&lt;0),"",ROUND(($B82-F$5)*'점수 계산기'!$C$21+F$5*'점수 계산기'!$C$23+'점수 계산기'!$C$25,0))</f>
        <v>67</v>
      </c>
      <c r="G82" s="207">
        <f>IF(OR($B82-G$5&gt;76, $B82-G$5=75, $B82-G$5=1, $B82-G$5&lt;0),"",ROUND(($B82-G$5)*'점수 계산기'!$C$21+G$5*'점수 계산기'!$C$23+'점수 계산기'!$C$25,0))</f>
        <v>67</v>
      </c>
      <c r="H82" s="207">
        <f>IF(OR($B82-H$5&gt;76, $B82-H$5=75, $B82-H$5=1, $B82-H$5&lt;0),"",ROUND(($B82-H$5)*'점수 계산기'!$C$21+H$5*'점수 계산기'!$C$23+'점수 계산기'!$C$25,0))</f>
        <v>67</v>
      </c>
      <c r="I82" s="207">
        <f>IF(OR($B82-I$5&gt;76, $B82-I$5=75, $B82-I$5=1, $B82-I$5&lt;0),"",ROUND(($B82-I$5)*'점수 계산기'!$C$21+I$5*'점수 계산기'!$C$23+'점수 계산기'!$C$25,0))</f>
        <v>67</v>
      </c>
      <c r="J82" s="207">
        <f>IF(OR($B82-J$5&gt;76, $B82-J$5=75, $B82-J$5=1, $B82-J$5&lt;0),"",ROUND(($B82-J$5)*'점수 계산기'!$C$21+J$5*'점수 계산기'!$C$23+'점수 계산기'!$C$25,0))</f>
        <v>67</v>
      </c>
      <c r="K82" s="207">
        <f>IF(OR($B82-K$5&gt;76, $B82-K$5=75, $B82-K$5=1, $B82-K$5&lt;0),"",ROUND(($B82-K$5)*'점수 계산기'!$C$21+K$5*'점수 계산기'!$C$23+'점수 계산기'!$C$25,0))</f>
        <v>67</v>
      </c>
      <c r="L82" s="207">
        <f>IF(OR($B82-L$5&gt;76, $B82-L$5=75, $B82-L$5=1, $B82-L$5&lt;0),"",ROUND(($B82-L$5)*'점수 계산기'!$C$21+L$5*'점수 계산기'!$C$23+'점수 계산기'!$C$25,0))</f>
        <v>67</v>
      </c>
      <c r="M82" s="207">
        <f>IF(OR($B82-M$5&gt;76, $B82-M$5=75, $B82-M$5=1, $B82-M$5&lt;0),"",ROUND(($B82-M$5)*'점수 계산기'!$C$21+M$5*'점수 계산기'!$C$23+'점수 계산기'!$C$25,0))</f>
        <v>67</v>
      </c>
      <c r="N82" s="207">
        <f>IF(OR($B82-N$5&gt;76, $B82-N$5=75, $B82-N$5=1, $B82-N$5&lt;0),"",ROUND(($B82-N$5)*'점수 계산기'!$C$21+N$5*'점수 계산기'!$C$23+'점수 계산기'!$C$25,0))</f>
        <v>68</v>
      </c>
      <c r="O82" s="207">
        <f>IF(OR($B82-O$5&gt;76, $B82-O$5=75, $B82-O$5=1, $B82-O$5&lt;0),"",ROUND(($B82-O$5)*'점수 계산기'!$C$21+O$5*'점수 계산기'!$C$23+'점수 계산기'!$C$25,0))</f>
        <v>68</v>
      </c>
      <c r="P82" s="207">
        <f>IF(OR($B82-P$5&gt;76, $B82-P$5=75, $B82-P$5=1, $B82-P$5&lt;0),"",ROUND(($B82-P$5)*'점수 계산기'!$C$21+P$5*'점수 계산기'!$C$23+'점수 계산기'!$C$25,0))</f>
        <v>68</v>
      </c>
      <c r="Q82" s="207">
        <f>IF(OR($B82-Q$5&gt;76, $B82-Q$5=75, $B82-Q$5=1, $B82-Q$5&lt;0),"",ROUND(($B82-Q$5)*'점수 계산기'!$C$21+Q$5*'점수 계산기'!$C$23+'점수 계산기'!$C$25,0))</f>
        <v>68</v>
      </c>
      <c r="R82" s="207">
        <f>IF(OR($B82-R$5&gt;76, $B82-R$5=75, $B82-R$5=1, $B82-R$5&lt;0),"",ROUND(($B82-R$5)*'점수 계산기'!$C$21+R$5*'점수 계산기'!$C$23+'점수 계산기'!$C$25,0))</f>
        <v>68</v>
      </c>
      <c r="S82" s="207">
        <f>IF(OR($B82-S$5&gt;76, $B82-S$5=75, $B82-S$5=1, $B82-S$5&lt;0),"",ROUND(($B82-S$5)*'점수 계산기'!$C$21+S$5*'점수 계산기'!$C$23+'점수 계산기'!$C$25,0))</f>
        <v>68</v>
      </c>
      <c r="T82" s="207">
        <f>IF(OR($B82-T$5&gt;76, $B82-T$5=75, $B82-T$5=1, $B82-T$5&lt;0),"",ROUND(($B82-T$5)*'점수 계산기'!$C$21+T$5*'점수 계산기'!$C$23+'점수 계산기'!$C$25,0))</f>
        <v>68</v>
      </c>
      <c r="U82" s="207">
        <f>IF(OR($B82-U$5&gt;76, $B82-U$5=75, $B82-U$5=1, $B82-U$5&lt;0),"",ROUND(($B82-U$5)*'점수 계산기'!$C$21+U$5*'점수 계산기'!$C$23+'점수 계산기'!$C$25,0))</f>
        <v>68</v>
      </c>
      <c r="V82" s="207">
        <f>IF(OR($B82-V$5&gt;76, $B82-V$5=75, $B82-V$5=1, $B82-V$5&lt;0),"",ROUND(($B82-V$5)*'점수 계산기'!$C$21+V$5*'점수 계산기'!$C$23+'점수 계산기'!$C$25,0))</f>
        <v>69</v>
      </c>
      <c r="W82" s="207">
        <f>IF(OR($B82-W$5&gt;76, $B82-W$5=75, $B82-W$5=1, $B82-W$5&lt;0),"",ROUND(($B82-W$5)*'점수 계산기'!$C$21+W$5*'점수 계산기'!$C$23+'점수 계산기'!$C$25,0))</f>
        <v>69</v>
      </c>
      <c r="X82" s="207">
        <f>IF(OR($B82-X$5&gt;76, $B82-X$5=75, $B82-X$5=1, $B82-X$5&lt;0),"",ROUND(($B82-X$5)*'점수 계산기'!$C$21+X$5*'점수 계산기'!$C$23+'점수 계산기'!$C$25,0))</f>
        <v>69</v>
      </c>
      <c r="Y82" s="208">
        <f>IF(OR($B82-Y$5&gt;76, $B82-Y$5=75, $B82-Y$5=1, $B82-Y$5&lt;0),"",ROUND(($B82-Y$5)*'점수 계산기'!$C$21+Y$5*'점수 계산기'!$C$23+'점수 계산기'!$C$25,0))</f>
        <v>69</v>
      </c>
      <c r="Z82" s="153"/>
      <c r="AA82" s="195">
        <v>25</v>
      </c>
      <c r="AB82" s="195">
        <f t="shared" si="2"/>
        <v>66</v>
      </c>
      <c r="AC82" s="195" cm="1">
        <f t="array" ref="AC82">INDEX($AD$6:$AD$106, AA82, 1)</f>
        <v>117</v>
      </c>
      <c r="AD82" s="195">
        <f t="shared" si="3"/>
        <v>69</v>
      </c>
      <c r="AE82" s="195">
        <v>24</v>
      </c>
      <c r="AF82" s="195">
        <v>76</v>
      </c>
    </row>
    <row r="83" spans="1:32" s="161" customFormat="1" ht="21" customHeight="1">
      <c r="A83" s="153"/>
      <c r="B83" s="206">
        <v>23</v>
      </c>
      <c r="C83" s="207" t="str">
        <f>IF(OR($B83-C$5&gt;76, $B83-C$5=75, $B83-C$5=1, $B83-C$5&lt;0),"",ROUND(($B83-C$5)*'점수 계산기'!$C$21+C$5*'점수 계산기'!$C$23+'점수 계산기'!$C$25,0))</f>
        <v/>
      </c>
      <c r="D83" s="207" t="str">
        <f>IF(OR($B83-D$5&gt;76, $B83-D$5=75, $B83-D$5=1, $B83-D$5&lt;0),"",ROUND(($B83-D$5)*'점수 계산기'!$C$21+D$5*'점수 계산기'!$C$23+'점수 계산기'!$C$25,0))</f>
        <v/>
      </c>
      <c r="E83" s="207">
        <f>IF(OR($B83-E$5&gt;76, $B83-E$5=75, $B83-E$5=1, $B83-E$5&lt;0),"",ROUND(($B83-E$5)*'점수 계산기'!$C$21+E$5*'점수 계산기'!$C$23+'점수 계산기'!$C$25,0))</f>
        <v>66</v>
      </c>
      <c r="F83" s="207">
        <f>IF(OR($B83-F$5&gt;76, $B83-F$5=75, $B83-F$5=1, $B83-F$5&lt;0),"",ROUND(($B83-F$5)*'점수 계산기'!$C$21+F$5*'점수 계산기'!$C$23+'점수 계산기'!$C$25,0))</f>
        <v>66</v>
      </c>
      <c r="G83" s="207">
        <f>IF(OR($B83-G$5&gt;76, $B83-G$5=75, $B83-G$5=1, $B83-G$5&lt;0),"",ROUND(($B83-G$5)*'점수 계산기'!$C$21+G$5*'점수 계산기'!$C$23+'점수 계산기'!$C$25,0))</f>
        <v>66</v>
      </c>
      <c r="H83" s="207">
        <f>IF(OR($B83-H$5&gt;76, $B83-H$5=75, $B83-H$5=1, $B83-H$5&lt;0),"",ROUND(($B83-H$5)*'점수 계산기'!$C$21+H$5*'점수 계산기'!$C$23+'점수 계산기'!$C$25,0))</f>
        <v>66</v>
      </c>
      <c r="I83" s="207">
        <f>IF(OR($B83-I$5&gt;76, $B83-I$5=75, $B83-I$5=1, $B83-I$5&lt;0),"",ROUND(($B83-I$5)*'점수 계산기'!$C$21+I$5*'점수 계산기'!$C$23+'점수 계산기'!$C$25,0))</f>
        <v>66</v>
      </c>
      <c r="J83" s="207">
        <f>IF(OR($B83-J$5&gt;76, $B83-J$5=75, $B83-J$5=1, $B83-J$5&lt;0),"",ROUND(($B83-J$5)*'점수 계산기'!$C$21+J$5*'점수 계산기'!$C$23+'점수 계산기'!$C$25,0))</f>
        <v>66</v>
      </c>
      <c r="K83" s="207">
        <f>IF(OR($B83-K$5&gt;76, $B83-K$5=75, $B83-K$5=1, $B83-K$5&lt;0),"",ROUND(($B83-K$5)*'점수 계산기'!$C$21+K$5*'점수 계산기'!$C$23+'점수 계산기'!$C$25,0))</f>
        <v>66</v>
      </c>
      <c r="L83" s="207">
        <f>IF(OR($B83-L$5&gt;76, $B83-L$5=75, $B83-L$5=1, $B83-L$5&lt;0),"",ROUND(($B83-L$5)*'점수 계산기'!$C$21+L$5*'점수 계산기'!$C$23+'점수 계산기'!$C$25,0))</f>
        <v>66</v>
      </c>
      <c r="M83" s="207">
        <f>IF(OR($B83-M$5&gt;76, $B83-M$5=75, $B83-M$5=1, $B83-M$5&lt;0),"",ROUND(($B83-M$5)*'점수 계산기'!$C$21+M$5*'점수 계산기'!$C$23+'점수 계산기'!$C$25,0))</f>
        <v>67</v>
      </c>
      <c r="N83" s="207">
        <f>IF(OR($B83-N$5&gt;76, $B83-N$5=75, $B83-N$5=1, $B83-N$5&lt;0),"",ROUND(($B83-N$5)*'점수 계산기'!$C$21+N$5*'점수 계산기'!$C$23+'점수 계산기'!$C$25,0))</f>
        <v>67</v>
      </c>
      <c r="O83" s="207">
        <f>IF(OR($B83-O$5&gt;76, $B83-O$5=75, $B83-O$5=1, $B83-O$5&lt;0),"",ROUND(($B83-O$5)*'점수 계산기'!$C$21+O$5*'점수 계산기'!$C$23+'점수 계산기'!$C$25,0))</f>
        <v>67</v>
      </c>
      <c r="P83" s="207">
        <f>IF(OR($B83-P$5&gt;76, $B83-P$5=75, $B83-P$5=1, $B83-P$5&lt;0),"",ROUND(($B83-P$5)*'점수 계산기'!$C$21+P$5*'점수 계산기'!$C$23+'점수 계산기'!$C$25,0))</f>
        <v>67</v>
      </c>
      <c r="Q83" s="207">
        <f>IF(OR($B83-Q$5&gt;76, $B83-Q$5=75, $B83-Q$5=1, $B83-Q$5&lt;0),"",ROUND(($B83-Q$5)*'점수 계산기'!$C$21+Q$5*'점수 계산기'!$C$23+'점수 계산기'!$C$25,0))</f>
        <v>67</v>
      </c>
      <c r="R83" s="207">
        <f>IF(OR($B83-R$5&gt;76, $B83-R$5=75, $B83-R$5=1, $B83-R$5&lt;0),"",ROUND(($B83-R$5)*'점수 계산기'!$C$21+R$5*'점수 계산기'!$C$23+'점수 계산기'!$C$25,0))</f>
        <v>67</v>
      </c>
      <c r="S83" s="207">
        <f>IF(OR($B83-S$5&gt;76, $B83-S$5=75, $B83-S$5=1, $B83-S$5&lt;0),"",ROUND(($B83-S$5)*'점수 계산기'!$C$21+S$5*'점수 계산기'!$C$23+'점수 계산기'!$C$25,0))</f>
        <v>67</v>
      </c>
      <c r="T83" s="207">
        <f>IF(OR($B83-T$5&gt;76, $B83-T$5=75, $B83-T$5=1, $B83-T$5&lt;0),"",ROUND(($B83-T$5)*'점수 계산기'!$C$21+T$5*'점수 계산기'!$C$23+'점수 계산기'!$C$25,0))</f>
        <v>67</v>
      </c>
      <c r="U83" s="207">
        <f>IF(OR($B83-U$5&gt;76, $B83-U$5=75, $B83-U$5=1, $B83-U$5&lt;0),"",ROUND(($B83-U$5)*'점수 계산기'!$C$21+U$5*'점수 계산기'!$C$23+'점수 계산기'!$C$25,0))</f>
        <v>67</v>
      </c>
      <c r="V83" s="207">
        <f>IF(OR($B83-V$5&gt;76, $B83-V$5=75, $B83-V$5=1, $B83-V$5&lt;0),"",ROUND(($B83-V$5)*'점수 계산기'!$C$21+V$5*'점수 계산기'!$C$23+'점수 계산기'!$C$25,0))</f>
        <v>68</v>
      </c>
      <c r="W83" s="207">
        <f>IF(OR($B83-W$5&gt;76, $B83-W$5=75, $B83-W$5=1, $B83-W$5&lt;0),"",ROUND(($B83-W$5)*'점수 계산기'!$C$21+W$5*'점수 계산기'!$C$23+'점수 계산기'!$C$25,0))</f>
        <v>68</v>
      </c>
      <c r="X83" s="207">
        <f>IF(OR($B83-X$5&gt;76, $B83-X$5=75, $B83-X$5=1, $B83-X$5&lt;0),"",ROUND(($B83-X$5)*'점수 계산기'!$C$21+X$5*'점수 계산기'!$C$23+'점수 계산기'!$C$25,0))</f>
        <v>68</v>
      </c>
      <c r="Y83" s="208">
        <f>IF(OR($B83-Y$5&gt;76, $B83-Y$5=75, $B83-Y$5=1, $B83-Y$5&lt;0),"",ROUND(($B83-Y$5)*'점수 계산기'!$C$21+Y$5*'점수 계산기'!$C$23+'점수 계산기'!$C$25,0))</f>
        <v>68</v>
      </c>
      <c r="Z83" s="153"/>
      <c r="AA83" s="195">
        <v>24</v>
      </c>
      <c r="AB83" s="195">
        <f t="shared" si="2"/>
        <v>66</v>
      </c>
      <c r="AC83" s="195" cm="1">
        <f t="array" ref="AC83">INDEX($AD$6:$AD$106, AA83, 1)</f>
        <v>117</v>
      </c>
      <c r="AD83" s="195">
        <f t="shared" si="3"/>
        <v>68</v>
      </c>
      <c r="AE83" s="195">
        <v>23</v>
      </c>
      <c r="AF83" s="195">
        <v>77</v>
      </c>
    </row>
    <row r="84" spans="1:32" s="161" customFormat="1" ht="21" customHeight="1">
      <c r="A84" s="153"/>
      <c r="B84" s="206">
        <v>22</v>
      </c>
      <c r="C84" s="207" t="str">
        <f>IF(OR($B84-C$5&gt;76, $B84-C$5=75, $B84-C$5=1, $B84-C$5&lt;0),"",ROUND(($B84-C$5)*'점수 계산기'!$C$21+C$5*'점수 계산기'!$C$23+'점수 계산기'!$C$25,0))</f>
        <v/>
      </c>
      <c r="D84" s="207">
        <f>IF(OR($B84-D$5&gt;76, $B84-D$5=75, $B84-D$5=1, $B84-D$5&lt;0),"",ROUND(($B84-D$5)*'점수 계산기'!$C$21+D$5*'점수 계산기'!$C$23+'점수 계산기'!$C$25,0))</f>
        <v>65</v>
      </c>
      <c r="E84" s="207" t="str">
        <f>IF(OR($B84-E$5&gt;76, $B84-E$5=75, $B84-E$5=1, $B84-E$5&lt;0),"",ROUND(($B84-E$5)*'점수 계산기'!$C$21+E$5*'점수 계산기'!$C$23+'점수 계산기'!$C$25,0))</f>
        <v/>
      </c>
      <c r="F84" s="207">
        <f>IF(OR($B84-F$5&gt;76, $B84-F$5=75, $B84-F$5=1, $B84-F$5&lt;0),"",ROUND(($B84-F$5)*'점수 계산기'!$C$21+F$5*'점수 계산기'!$C$23+'점수 계산기'!$C$25,0))</f>
        <v>65</v>
      </c>
      <c r="G84" s="207">
        <f>IF(OR($B84-G$5&gt;76, $B84-G$5=75, $B84-G$5=1, $B84-G$5&lt;0),"",ROUND(($B84-G$5)*'점수 계산기'!$C$21+G$5*'점수 계산기'!$C$23+'점수 계산기'!$C$25,0))</f>
        <v>65</v>
      </c>
      <c r="H84" s="207">
        <f>IF(OR($B84-H$5&gt;76, $B84-H$5=75, $B84-H$5=1, $B84-H$5&lt;0),"",ROUND(($B84-H$5)*'점수 계산기'!$C$21+H$5*'점수 계산기'!$C$23+'점수 계산기'!$C$25,0))</f>
        <v>65</v>
      </c>
      <c r="I84" s="207">
        <f>IF(OR($B84-I$5&gt;76, $B84-I$5=75, $B84-I$5=1, $B84-I$5&lt;0),"",ROUND(($B84-I$5)*'점수 계산기'!$C$21+I$5*'점수 계산기'!$C$23+'점수 계산기'!$C$25,0))</f>
        <v>65</v>
      </c>
      <c r="J84" s="207">
        <f>IF(OR($B84-J$5&gt;76, $B84-J$5=75, $B84-J$5=1, $B84-J$5&lt;0),"",ROUND(($B84-J$5)*'점수 계산기'!$C$21+J$5*'점수 계산기'!$C$23+'점수 계산기'!$C$25,0))</f>
        <v>65</v>
      </c>
      <c r="K84" s="207">
        <f>IF(OR($B84-K$5&gt;76, $B84-K$5=75, $B84-K$5=1, $B84-K$5&lt;0),"",ROUND(($B84-K$5)*'점수 계산기'!$C$21+K$5*'점수 계산기'!$C$23+'점수 계산기'!$C$25,0))</f>
        <v>65</v>
      </c>
      <c r="L84" s="207">
        <f>IF(OR($B84-L$5&gt;76, $B84-L$5=75, $B84-L$5=1, $B84-L$5&lt;0),"",ROUND(($B84-L$5)*'점수 계산기'!$C$21+L$5*'점수 계산기'!$C$23+'점수 계산기'!$C$25,0))</f>
        <v>66</v>
      </c>
      <c r="M84" s="207">
        <f>IF(OR($B84-M$5&gt;76, $B84-M$5=75, $B84-M$5=1, $B84-M$5&lt;0),"",ROUND(($B84-M$5)*'점수 계산기'!$C$21+M$5*'점수 계산기'!$C$23+'점수 계산기'!$C$25,0))</f>
        <v>66</v>
      </c>
      <c r="N84" s="207">
        <f>IF(OR($B84-N$5&gt;76, $B84-N$5=75, $B84-N$5=1, $B84-N$5&lt;0),"",ROUND(($B84-N$5)*'점수 계산기'!$C$21+N$5*'점수 계산기'!$C$23+'점수 계산기'!$C$25,0))</f>
        <v>66</v>
      </c>
      <c r="O84" s="207">
        <f>IF(OR($B84-O$5&gt;76, $B84-O$5=75, $B84-O$5=1, $B84-O$5&lt;0),"",ROUND(($B84-O$5)*'점수 계산기'!$C$21+O$5*'점수 계산기'!$C$23+'점수 계산기'!$C$25,0))</f>
        <v>66</v>
      </c>
      <c r="P84" s="207">
        <f>IF(OR($B84-P$5&gt;76, $B84-P$5=75, $B84-P$5=1, $B84-P$5&lt;0),"",ROUND(($B84-P$5)*'점수 계산기'!$C$21+P$5*'점수 계산기'!$C$23+'점수 계산기'!$C$25,0))</f>
        <v>66</v>
      </c>
      <c r="Q84" s="207">
        <f>IF(OR($B84-Q$5&gt;76, $B84-Q$5=75, $B84-Q$5=1, $B84-Q$5&lt;0),"",ROUND(($B84-Q$5)*'점수 계산기'!$C$21+Q$5*'점수 계산기'!$C$23+'점수 계산기'!$C$25,0))</f>
        <v>66</v>
      </c>
      <c r="R84" s="207">
        <f>IF(OR($B84-R$5&gt;76, $B84-R$5=75, $B84-R$5=1, $B84-R$5&lt;0),"",ROUND(($B84-R$5)*'점수 계산기'!$C$21+R$5*'점수 계산기'!$C$23+'점수 계산기'!$C$25,0))</f>
        <v>66</v>
      </c>
      <c r="S84" s="207">
        <f>IF(OR($B84-S$5&gt;76, $B84-S$5=75, $B84-S$5=1, $B84-S$5&lt;0),"",ROUND(($B84-S$5)*'점수 계산기'!$C$21+S$5*'점수 계산기'!$C$23+'점수 계산기'!$C$25,0))</f>
        <v>66</v>
      </c>
      <c r="T84" s="207">
        <f>IF(OR($B84-T$5&gt;76, $B84-T$5=75, $B84-T$5=1, $B84-T$5&lt;0),"",ROUND(($B84-T$5)*'점수 계산기'!$C$21+T$5*'점수 계산기'!$C$23+'점수 계산기'!$C$25,0))</f>
        <v>66</v>
      </c>
      <c r="U84" s="207">
        <f>IF(OR($B84-U$5&gt;76, $B84-U$5=75, $B84-U$5=1, $B84-U$5&lt;0),"",ROUND(($B84-U$5)*'점수 계산기'!$C$21+U$5*'점수 계산기'!$C$23+'점수 계산기'!$C$25,0))</f>
        <v>67</v>
      </c>
      <c r="V84" s="207">
        <f>IF(OR($B84-V$5&gt;76, $B84-V$5=75, $B84-V$5=1, $B84-V$5&lt;0),"",ROUND(($B84-V$5)*'점수 계산기'!$C$21+V$5*'점수 계산기'!$C$23+'점수 계산기'!$C$25,0))</f>
        <v>67</v>
      </c>
      <c r="W84" s="207">
        <f>IF(OR($B84-W$5&gt;76, $B84-W$5=75, $B84-W$5=1, $B84-W$5&lt;0),"",ROUND(($B84-W$5)*'점수 계산기'!$C$21+W$5*'점수 계산기'!$C$23+'점수 계산기'!$C$25,0))</f>
        <v>67</v>
      </c>
      <c r="X84" s="207">
        <f>IF(OR($B84-X$5&gt;76, $B84-X$5=75, $B84-X$5=1, $B84-X$5&lt;0),"",ROUND(($B84-X$5)*'점수 계산기'!$C$21+X$5*'점수 계산기'!$C$23+'점수 계산기'!$C$25,0))</f>
        <v>67</v>
      </c>
      <c r="Y84" s="208">
        <f>IF(OR($B84-Y$5&gt;76, $B84-Y$5=75, $B84-Y$5=1, $B84-Y$5&lt;0),"",ROUND(($B84-Y$5)*'점수 계산기'!$C$21+Y$5*'점수 계산기'!$C$23+'점수 계산기'!$C$25,0))</f>
        <v>67</v>
      </c>
      <c r="Z84" s="153"/>
      <c r="AA84" s="195">
        <v>23</v>
      </c>
      <c r="AB84" s="195">
        <f t="shared" si="2"/>
        <v>65</v>
      </c>
      <c r="AC84" s="195" cm="1">
        <f t="array" ref="AC84">INDEX($AD$6:$AD$106, AA84, 1)</f>
        <v>118</v>
      </c>
      <c r="AD84" s="195">
        <f t="shared" si="3"/>
        <v>67</v>
      </c>
      <c r="AE84" s="195">
        <v>22</v>
      </c>
      <c r="AF84" s="195">
        <v>78</v>
      </c>
    </row>
    <row r="85" spans="1:32" s="161" customFormat="1" ht="21" customHeight="1">
      <c r="A85" s="153"/>
      <c r="B85" s="206">
        <v>21</v>
      </c>
      <c r="C85" s="207" t="str">
        <f>IF(OR($B85-C$5&gt;76, $B85-C$5=75, $B85-C$5=1, $B85-C$5&lt;0),"",ROUND(($B85-C$5)*'점수 계산기'!$C$21+C$5*'점수 계산기'!$C$23+'점수 계산기'!$C$25,0))</f>
        <v/>
      </c>
      <c r="D85" s="207" t="str">
        <f>IF(OR($B85-D$5&gt;76, $B85-D$5=75, $B85-D$5=1, $B85-D$5&lt;0),"",ROUND(($B85-D$5)*'점수 계산기'!$C$21+D$5*'점수 계산기'!$C$23+'점수 계산기'!$C$25,0))</f>
        <v/>
      </c>
      <c r="E85" s="207">
        <f>IF(OR($B85-E$5&gt;76, $B85-E$5=75, $B85-E$5=1, $B85-E$5&lt;0),"",ROUND(($B85-E$5)*'점수 계산기'!$C$21+E$5*'점수 계산기'!$C$23+'점수 계산기'!$C$25,0))</f>
        <v>64</v>
      </c>
      <c r="F85" s="207" t="str">
        <f>IF(OR($B85-F$5&gt;76, $B85-F$5=75, $B85-F$5=1, $B85-F$5&lt;0),"",ROUND(($B85-F$5)*'점수 계산기'!$C$21+F$5*'점수 계산기'!$C$23+'점수 계산기'!$C$25,0))</f>
        <v/>
      </c>
      <c r="G85" s="207">
        <f>IF(OR($B85-G$5&gt;76, $B85-G$5=75, $B85-G$5=1, $B85-G$5&lt;0),"",ROUND(($B85-G$5)*'점수 계산기'!$C$21+G$5*'점수 계산기'!$C$23+'점수 계산기'!$C$25,0))</f>
        <v>64</v>
      </c>
      <c r="H85" s="207">
        <f>IF(OR($B85-H$5&gt;76, $B85-H$5=75, $B85-H$5=1, $B85-H$5&lt;0),"",ROUND(($B85-H$5)*'점수 계산기'!$C$21+H$5*'점수 계산기'!$C$23+'점수 계산기'!$C$25,0))</f>
        <v>64</v>
      </c>
      <c r="I85" s="207">
        <f>IF(OR($B85-I$5&gt;76, $B85-I$5=75, $B85-I$5=1, $B85-I$5&lt;0),"",ROUND(($B85-I$5)*'점수 계산기'!$C$21+I$5*'점수 계산기'!$C$23+'점수 계산기'!$C$25,0))</f>
        <v>64</v>
      </c>
      <c r="J85" s="207">
        <f>IF(OR($B85-J$5&gt;76, $B85-J$5=75, $B85-J$5=1, $B85-J$5&lt;0),"",ROUND(($B85-J$5)*'점수 계산기'!$C$21+J$5*'점수 계산기'!$C$23+'점수 계산기'!$C$25,0))</f>
        <v>64</v>
      </c>
      <c r="K85" s="207">
        <f>IF(OR($B85-K$5&gt;76, $B85-K$5=75, $B85-K$5=1, $B85-K$5&lt;0),"",ROUND(($B85-K$5)*'점수 계산기'!$C$21+K$5*'점수 계산기'!$C$23+'점수 계산기'!$C$25,0))</f>
        <v>64</v>
      </c>
      <c r="L85" s="207">
        <f>IF(OR($B85-L$5&gt;76, $B85-L$5=75, $B85-L$5=1, $B85-L$5&lt;0),"",ROUND(($B85-L$5)*'점수 계산기'!$C$21+L$5*'점수 계산기'!$C$23+'점수 계산기'!$C$25,0))</f>
        <v>65</v>
      </c>
      <c r="M85" s="207">
        <f>IF(OR($B85-M$5&gt;76, $B85-M$5=75, $B85-M$5=1, $B85-M$5&lt;0),"",ROUND(($B85-M$5)*'점수 계산기'!$C$21+M$5*'점수 계산기'!$C$23+'점수 계산기'!$C$25,0))</f>
        <v>65</v>
      </c>
      <c r="N85" s="207">
        <f>IF(OR($B85-N$5&gt;76, $B85-N$5=75, $B85-N$5=1, $B85-N$5&lt;0),"",ROUND(($B85-N$5)*'점수 계산기'!$C$21+N$5*'점수 계산기'!$C$23+'점수 계산기'!$C$25,0))</f>
        <v>65</v>
      </c>
      <c r="O85" s="207">
        <f>IF(OR($B85-O$5&gt;76, $B85-O$5=75, $B85-O$5=1, $B85-O$5&lt;0),"",ROUND(($B85-O$5)*'점수 계산기'!$C$21+O$5*'점수 계산기'!$C$23+'점수 계산기'!$C$25,0))</f>
        <v>65</v>
      </c>
      <c r="P85" s="207">
        <f>IF(OR($B85-P$5&gt;76, $B85-P$5=75, $B85-P$5=1, $B85-P$5&lt;0),"",ROUND(($B85-P$5)*'점수 계산기'!$C$21+P$5*'점수 계산기'!$C$23+'점수 계산기'!$C$25,0))</f>
        <v>65</v>
      </c>
      <c r="Q85" s="207">
        <f>IF(OR($B85-Q$5&gt;76, $B85-Q$5=75, $B85-Q$5=1, $B85-Q$5&lt;0),"",ROUND(($B85-Q$5)*'점수 계산기'!$C$21+Q$5*'점수 계산기'!$C$23+'점수 계산기'!$C$25,0))</f>
        <v>65</v>
      </c>
      <c r="R85" s="207">
        <f>IF(OR($B85-R$5&gt;76, $B85-R$5=75, $B85-R$5=1, $B85-R$5&lt;0),"",ROUND(($B85-R$5)*'점수 계산기'!$C$21+R$5*'점수 계산기'!$C$23+'점수 계산기'!$C$25,0))</f>
        <v>65</v>
      </c>
      <c r="S85" s="207">
        <f>IF(OR($B85-S$5&gt;76, $B85-S$5=75, $B85-S$5=1, $B85-S$5&lt;0),"",ROUND(($B85-S$5)*'점수 계산기'!$C$21+S$5*'점수 계산기'!$C$23+'점수 계산기'!$C$25,0))</f>
        <v>65</v>
      </c>
      <c r="T85" s="207">
        <f>IF(OR($B85-T$5&gt;76, $B85-T$5=75, $B85-T$5=1, $B85-T$5&lt;0),"",ROUND(($B85-T$5)*'점수 계산기'!$C$21+T$5*'점수 계산기'!$C$23+'점수 계산기'!$C$25,0))</f>
        <v>66</v>
      </c>
      <c r="U85" s="207">
        <f>IF(OR($B85-U$5&gt;76, $B85-U$5=75, $B85-U$5=1, $B85-U$5&lt;0),"",ROUND(($B85-U$5)*'점수 계산기'!$C$21+U$5*'점수 계산기'!$C$23+'점수 계산기'!$C$25,0))</f>
        <v>66</v>
      </c>
      <c r="V85" s="207">
        <f>IF(OR($B85-V$5&gt;76, $B85-V$5=75, $B85-V$5=1, $B85-V$5&lt;0),"",ROUND(($B85-V$5)*'점수 계산기'!$C$21+V$5*'점수 계산기'!$C$23+'점수 계산기'!$C$25,0))</f>
        <v>66</v>
      </c>
      <c r="W85" s="207">
        <f>IF(OR($B85-W$5&gt;76, $B85-W$5=75, $B85-W$5=1, $B85-W$5&lt;0),"",ROUND(($B85-W$5)*'점수 계산기'!$C$21+W$5*'점수 계산기'!$C$23+'점수 계산기'!$C$25,0))</f>
        <v>66</v>
      </c>
      <c r="X85" s="207">
        <f>IF(OR($B85-X$5&gt;76, $B85-X$5=75, $B85-X$5=1, $B85-X$5&lt;0),"",ROUND(($B85-X$5)*'점수 계산기'!$C$21+X$5*'점수 계산기'!$C$23+'점수 계산기'!$C$25,0))</f>
        <v>66</v>
      </c>
      <c r="Y85" s="208">
        <f>IF(OR($B85-Y$5&gt;76, $B85-Y$5=75, $B85-Y$5=1, $B85-Y$5&lt;0),"",ROUND(($B85-Y$5)*'점수 계산기'!$C$21+Y$5*'점수 계산기'!$C$23+'점수 계산기'!$C$25,0))</f>
        <v>66</v>
      </c>
      <c r="Z85" s="153"/>
      <c r="AA85" s="195">
        <v>22</v>
      </c>
      <c r="AB85" s="195">
        <f t="shared" si="2"/>
        <v>64</v>
      </c>
      <c r="AC85" s="195" cm="1">
        <f t="array" ref="AC85">INDEX($AD$6:$AD$106, AA85, 1)</f>
        <v>119</v>
      </c>
      <c r="AD85" s="195">
        <f t="shared" si="3"/>
        <v>66</v>
      </c>
      <c r="AE85" s="195">
        <v>21</v>
      </c>
      <c r="AF85" s="195">
        <v>79</v>
      </c>
    </row>
    <row r="86" spans="1:32" s="161" customFormat="1" ht="21" customHeight="1">
      <c r="A86" s="153"/>
      <c r="B86" s="196">
        <v>20</v>
      </c>
      <c r="C86" s="193" t="str">
        <f>IF(OR($B86-C$5&gt;76, $B86-C$5=75, $B86-C$5=1, $B86-C$5&lt;0),"",ROUND(($B86-C$5)*'점수 계산기'!$C$21+C$5*'점수 계산기'!$C$23+'점수 계산기'!$C$25,0))</f>
        <v/>
      </c>
      <c r="D86" s="193" t="str">
        <f>IF(OR($B86-D$5&gt;76, $B86-D$5=75, $B86-D$5=1, $B86-D$5&lt;0),"",ROUND(($B86-D$5)*'점수 계산기'!$C$21+D$5*'점수 계산기'!$C$23+'점수 계산기'!$C$25,0))</f>
        <v/>
      </c>
      <c r="E86" s="193" t="str">
        <f>IF(OR($B86-E$5&gt;76, $B86-E$5=75, $B86-E$5=1, $B86-E$5&lt;0),"",ROUND(($B86-E$5)*'점수 계산기'!$C$21+E$5*'점수 계산기'!$C$23+'점수 계산기'!$C$25,0))</f>
        <v/>
      </c>
      <c r="F86" s="193">
        <f>IF(OR($B86-F$5&gt;76, $B86-F$5=75, $B86-F$5=1, $B86-F$5&lt;0),"",ROUND(($B86-F$5)*'점수 계산기'!$C$21+F$5*'점수 계산기'!$C$23+'점수 계산기'!$C$25,0))</f>
        <v>63</v>
      </c>
      <c r="G86" s="193" t="str">
        <f>IF(OR($B86-G$5&gt;76, $B86-G$5=75, $B86-G$5=1, $B86-G$5&lt;0),"",ROUND(($B86-G$5)*'점수 계산기'!$C$21+G$5*'점수 계산기'!$C$23+'점수 계산기'!$C$25,0))</f>
        <v/>
      </c>
      <c r="H86" s="193">
        <f>IF(OR($B86-H$5&gt;76, $B86-H$5=75, $B86-H$5=1, $B86-H$5&lt;0),"",ROUND(($B86-H$5)*'점수 계산기'!$C$21+H$5*'점수 계산기'!$C$23+'점수 계산기'!$C$25,0))</f>
        <v>63</v>
      </c>
      <c r="I86" s="193">
        <f>IF(OR($B86-I$5&gt;76, $B86-I$5=75, $B86-I$5=1, $B86-I$5&lt;0),"",ROUND(($B86-I$5)*'점수 계산기'!$C$21+I$5*'점수 계산기'!$C$23+'점수 계산기'!$C$25,0))</f>
        <v>63</v>
      </c>
      <c r="J86" s="193">
        <f>IF(OR($B86-J$5&gt;76, $B86-J$5=75, $B86-J$5=1, $B86-J$5&lt;0),"",ROUND(($B86-J$5)*'점수 계산기'!$C$21+J$5*'점수 계산기'!$C$23+'점수 계산기'!$C$25,0))</f>
        <v>63</v>
      </c>
      <c r="K86" s="193">
        <f>IF(OR($B86-K$5&gt;76, $B86-K$5=75, $B86-K$5=1, $B86-K$5&lt;0),"",ROUND(($B86-K$5)*'점수 계산기'!$C$21+K$5*'점수 계산기'!$C$23+'점수 계산기'!$C$25,0))</f>
        <v>64</v>
      </c>
      <c r="L86" s="193">
        <f>IF(OR($B86-L$5&gt;76, $B86-L$5=75, $B86-L$5=1, $B86-L$5&lt;0),"",ROUND(($B86-L$5)*'점수 계산기'!$C$21+L$5*'점수 계산기'!$C$23+'점수 계산기'!$C$25,0))</f>
        <v>64</v>
      </c>
      <c r="M86" s="193">
        <f>IF(OR($B86-M$5&gt;76, $B86-M$5=75, $B86-M$5=1, $B86-M$5&lt;0),"",ROUND(($B86-M$5)*'점수 계산기'!$C$21+M$5*'점수 계산기'!$C$23+'점수 계산기'!$C$25,0))</f>
        <v>64</v>
      </c>
      <c r="N86" s="193">
        <f>IF(OR($B86-N$5&gt;76, $B86-N$5=75, $B86-N$5=1, $B86-N$5&lt;0),"",ROUND(($B86-N$5)*'점수 계산기'!$C$21+N$5*'점수 계산기'!$C$23+'점수 계산기'!$C$25,0))</f>
        <v>64</v>
      </c>
      <c r="O86" s="193">
        <f>IF(OR($B86-O$5&gt;76, $B86-O$5=75, $B86-O$5=1, $B86-O$5&lt;0),"",ROUND(($B86-O$5)*'점수 계산기'!$C$21+O$5*'점수 계산기'!$C$23+'점수 계산기'!$C$25,0))</f>
        <v>64</v>
      </c>
      <c r="P86" s="193">
        <f>IF(OR($B86-P$5&gt;76, $B86-P$5=75, $B86-P$5=1, $B86-P$5&lt;0),"",ROUND(($B86-P$5)*'점수 계산기'!$C$21+P$5*'점수 계산기'!$C$23+'점수 계산기'!$C$25,0))</f>
        <v>64</v>
      </c>
      <c r="Q86" s="193">
        <f>IF(OR($B86-Q$5&gt;76, $B86-Q$5=75, $B86-Q$5=1, $B86-Q$5&lt;0),"",ROUND(($B86-Q$5)*'점수 계산기'!$C$21+Q$5*'점수 계산기'!$C$23+'점수 계산기'!$C$25,0))</f>
        <v>64</v>
      </c>
      <c r="R86" s="193">
        <f>IF(OR($B86-R$5&gt;76, $B86-R$5=75, $B86-R$5=1, $B86-R$5&lt;0),"",ROUND(($B86-R$5)*'점수 계산기'!$C$21+R$5*'점수 계산기'!$C$23+'점수 계산기'!$C$25,0))</f>
        <v>64</v>
      </c>
      <c r="S86" s="193">
        <f>IF(OR($B86-S$5&gt;76, $B86-S$5=75, $B86-S$5=1, $B86-S$5&lt;0),"",ROUND(($B86-S$5)*'점수 계산기'!$C$21+S$5*'점수 계산기'!$C$23+'점수 계산기'!$C$25,0))</f>
        <v>65</v>
      </c>
      <c r="T86" s="193">
        <f>IF(OR($B86-T$5&gt;76, $B86-T$5=75, $B86-T$5=1, $B86-T$5&lt;0),"",ROUND(($B86-T$5)*'점수 계산기'!$C$21+T$5*'점수 계산기'!$C$23+'점수 계산기'!$C$25,0))</f>
        <v>65</v>
      </c>
      <c r="U86" s="193">
        <f>IF(OR($B86-U$5&gt;76, $B86-U$5=75, $B86-U$5=1, $B86-U$5&lt;0),"",ROUND(($B86-U$5)*'점수 계산기'!$C$21+U$5*'점수 계산기'!$C$23+'점수 계산기'!$C$25,0))</f>
        <v>65</v>
      </c>
      <c r="V86" s="193">
        <f>IF(OR($B86-V$5&gt;76, $B86-V$5=75, $B86-V$5=1, $B86-V$5&lt;0),"",ROUND(($B86-V$5)*'점수 계산기'!$C$21+V$5*'점수 계산기'!$C$23+'점수 계산기'!$C$25,0))</f>
        <v>65</v>
      </c>
      <c r="W86" s="193">
        <f>IF(OR($B86-W$5&gt;76, $B86-W$5=75, $B86-W$5=1, $B86-W$5&lt;0),"",ROUND(($B86-W$5)*'점수 계산기'!$C$21+W$5*'점수 계산기'!$C$23+'점수 계산기'!$C$25,0))</f>
        <v>65</v>
      </c>
      <c r="X86" s="193">
        <f>IF(OR($B86-X$5&gt;76, $B86-X$5=75, $B86-X$5=1, $B86-X$5&lt;0),"",ROUND(($B86-X$5)*'점수 계산기'!$C$21+X$5*'점수 계산기'!$C$23+'점수 계산기'!$C$25,0))</f>
        <v>65</v>
      </c>
      <c r="Y86" s="194">
        <f>IF(OR($B86-Y$5&gt;76, $B86-Y$5=75, $B86-Y$5=1, $B86-Y$5&lt;0),"",ROUND(($B86-Y$5)*'점수 계산기'!$C$21+Y$5*'점수 계산기'!$C$23+'점수 계산기'!$C$25,0))</f>
        <v>65</v>
      </c>
      <c r="Z86" s="153"/>
      <c r="AA86" s="195">
        <v>21</v>
      </c>
      <c r="AB86" s="195">
        <f t="shared" si="2"/>
        <v>63</v>
      </c>
      <c r="AC86" s="195" cm="1">
        <f t="array" ref="AC86">INDEX($AD$6:$AD$106, AA86, 1)</f>
        <v>120</v>
      </c>
      <c r="AD86" s="195">
        <f t="shared" si="3"/>
        <v>65</v>
      </c>
      <c r="AE86" s="195">
        <v>20</v>
      </c>
      <c r="AF86" s="195">
        <v>80</v>
      </c>
    </row>
    <row r="87" spans="1:32" s="161" customFormat="1" ht="21" customHeight="1">
      <c r="A87" s="153"/>
      <c r="B87" s="196">
        <v>19</v>
      </c>
      <c r="C87" s="193" t="str">
        <f>IF(OR($B87-C$5&gt;76, $B87-C$5=75, $B87-C$5=1, $B87-C$5&lt;0),"",ROUND(($B87-C$5)*'점수 계산기'!$C$21+C$5*'점수 계산기'!$C$23+'점수 계산기'!$C$25,0))</f>
        <v/>
      </c>
      <c r="D87" s="193" t="str">
        <f>IF(OR($B87-D$5&gt;76, $B87-D$5=75, $B87-D$5=1, $B87-D$5&lt;0),"",ROUND(($B87-D$5)*'점수 계산기'!$C$21+D$5*'점수 계산기'!$C$23+'점수 계산기'!$C$25,0))</f>
        <v/>
      </c>
      <c r="E87" s="193" t="str">
        <f>IF(OR($B87-E$5&gt;76, $B87-E$5=75, $B87-E$5=1, $B87-E$5&lt;0),"",ROUND(($B87-E$5)*'점수 계산기'!$C$21+E$5*'점수 계산기'!$C$23+'점수 계산기'!$C$25,0))</f>
        <v/>
      </c>
      <c r="F87" s="193" t="str">
        <f>IF(OR($B87-F$5&gt;76, $B87-F$5=75, $B87-F$5=1, $B87-F$5&lt;0),"",ROUND(($B87-F$5)*'점수 계산기'!$C$21+F$5*'점수 계산기'!$C$23+'점수 계산기'!$C$25,0))</f>
        <v/>
      </c>
      <c r="G87" s="193">
        <f>IF(OR($B87-G$5&gt;76, $B87-G$5=75, $B87-G$5=1, $B87-G$5&lt;0),"",ROUND(($B87-G$5)*'점수 계산기'!$C$21+G$5*'점수 계산기'!$C$23+'점수 계산기'!$C$25,0))</f>
        <v>62</v>
      </c>
      <c r="H87" s="193" t="str">
        <f>IF(OR($B87-H$5&gt;76, $B87-H$5=75, $B87-H$5=1, $B87-H$5&lt;0),"",ROUND(($B87-H$5)*'점수 계산기'!$C$21+H$5*'점수 계산기'!$C$23+'점수 계산기'!$C$25,0))</f>
        <v/>
      </c>
      <c r="I87" s="193">
        <f>IF(OR($B87-I$5&gt;76, $B87-I$5=75, $B87-I$5=1, $B87-I$5&lt;0),"",ROUND(($B87-I$5)*'점수 계산기'!$C$21+I$5*'점수 계산기'!$C$23+'점수 계산기'!$C$25,0))</f>
        <v>62</v>
      </c>
      <c r="J87" s="193">
        <f>IF(OR($B87-J$5&gt;76, $B87-J$5=75, $B87-J$5=1, $B87-J$5&lt;0),"",ROUND(($B87-J$5)*'점수 계산기'!$C$21+J$5*'점수 계산기'!$C$23+'점수 계산기'!$C$25,0))</f>
        <v>63</v>
      </c>
      <c r="K87" s="193">
        <f>IF(OR($B87-K$5&gt;76, $B87-K$5=75, $B87-K$5=1, $B87-K$5&lt;0),"",ROUND(($B87-K$5)*'점수 계산기'!$C$21+K$5*'점수 계산기'!$C$23+'점수 계산기'!$C$25,0))</f>
        <v>63</v>
      </c>
      <c r="L87" s="193">
        <f>IF(OR($B87-L$5&gt;76, $B87-L$5=75, $B87-L$5=1, $B87-L$5&lt;0),"",ROUND(($B87-L$5)*'점수 계산기'!$C$21+L$5*'점수 계산기'!$C$23+'점수 계산기'!$C$25,0))</f>
        <v>63</v>
      </c>
      <c r="M87" s="193">
        <f>IF(OR($B87-M$5&gt;76, $B87-M$5=75, $B87-M$5=1, $B87-M$5&lt;0),"",ROUND(($B87-M$5)*'점수 계산기'!$C$21+M$5*'점수 계산기'!$C$23+'점수 계산기'!$C$25,0))</f>
        <v>63</v>
      </c>
      <c r="N87" s="193">
        <f>IF(OR($B87-N$5&gt;76, $B87-N$5=75, $B87-N$5=1, $B87-N$5&lt;0),"",ROUND(($B87-N$5)*'점수 계산기'!$C$21+N$5*'점수 계산기'!$C$23+'점수 계산기'!$C$25,0))</f>
        <v>63</v>
      </c>
      <c r="O87" s="193">
        <f>IF(OR($B87-O$5&gt;76, $B87-O$5=75, $B87-O$5=1, $B87-O$5&lt;0),"",ROUND(($B87-O$5)*'점수 계산기'!$C$21+O$5*'점수 계산기'!$C$23+'점수 계산기'!$C$25,0))</f>
        <v>63</v>
      </c>
      <c r="P87" s="193">
        <f>IF(OR($B87-P$5&gt;76, $B87-P$5=75, $B87-P$5=1, $B87-P$5&lt;0),"",ROUND(($B87-P$5)*'점수 계산기'!$C$21+P$5*'점수 계산기'!$C$23+'점수 계산기'!$C$25,0))</f>
        <v>63</v>
      </c>
      <c r="Q87" s="193">
        <f>IF(OR($B87-Q$5&gt;76, $B87-Q$5=75, $B87-Q$5=1, $B87-Q$5&lt;0),"",ROUND(($B87-Q$5)*'점수 계산기'!$C$21+Q$5*'점수 계산기'!$C$23+'점수 계산기'!$C$25,0))</f>
        <v>63</v>
      </c>
      <c r="R87" s="193">
        <f>IF(OR($B87-R$5&gt;76, $B87-R$5=75, $B87-R$5=1, $B87-R$5&lt;0),"",ROUND(($B87-R$5)*'점수 계산기'!$C$21+R$5*'점수 계산기'!$C$23+'점수 계산기'!$C$25,0))</f>
        <v>63</v>
      </c>
      <c r="S87" s="193">
        <f>IF(OR($B87-S$5&gt;76, $B87-S$5=75, $B87-S$5=1, $B87-S$5&lt;0),"",ROUND(($B87-S$5)*'점수 계산기'!$C$21+S$5*'점수 계산기'!$C$23+'점수 계산기'!$C$25,0))</f>
        <v>64</v>
      </c>
      <c r="T87" s="193">
        <f>IF(OR($B87-T$5&gt;76, $B87-T$5=75, $B87-T$5=1, $B87-T$5&lt;0),"",ROUND(($B87-T$5)*'점수 계산기'!$C$21+T$5*'점수 계산기'!$C$23+'점수 계산기'!$C$25,0))</f>
        <v>64</v>
      </c>
      <c r="U87" s="193">
        <f>IF(OR($B87-U$5&gt;76, $B87-U$5=75, $B87-U$5=1, $B87-U$5&lt;0),"",ROUND(($B87-U$5)*'점수 계산기'!$C$21+U$5*'점수 계산기'!$C$23+'점수 계산기'!$C$25,0))</f>
        <v>64</v>
      </c>
      <c r="V87" s="193">
        <f>IF(OR($B87-V$5&gt;76, $B87-V$5=75, $B87-V$5=1, $B87-V$5&lt;0),"",ROUND(($B87-V$5)*'점수 계산기'!$C$21+V$5*'점수 계산기'!$C$23+'점수 계산기'!$C$25,0))</f>
        <v>64</v>
      </c>
      <c r="W87" s="193">
        <f>IF(OR($B87-W$5&gt;76, $B87-W$5=75, $B87-W$5=1, $B87-W$5&lt;0),"",ROUND(($B87-W$5)*'점수 계산기'!$C$21+W$5*'점수 계산기'!$C$23+'점수 계산기'!$C$25,0))</f>
        <v>64</v>
      </c>
      <c r="X87" s="193">
        <f>IF(OR($B87-X$5&gt;76, $B87-X$5=75, $B87-X$5=1, $B87-X$5&lt;0),"",ROUND(($B87-X$5)*'점수 계산기'!$C$21+X$5*'점수 계산기'!$C$23+'점수 계산기'!$C$25,0))</f>
        <v>64</v>
      </c>
      <c r="Y87" s="194">
        <f>IF(OR($B87-Y$5&gt;76, $B87-Y$5=75, $B87-Y$5=1, $B87-Y$5&lt;0),"",ROUND(($B87-Y$5)*'점수 계산기'!$C$21+Y$5*'점수 계산기'!$C$23+'점수 계산기'!$C$25,0))</f>
        <v>64</v>
      </c>
      <c r="Z87" s="153"/>
      <c r="AA87" s="195">
        <v>20</v>
      </c>
      <c r="AB87" s="195">
        <f t="shared" si="2"/>
        <v>62</v>
      </c>
      <c r="AC87" s="195" cm="1">
        <f t="array" ref="AC87">INDEX($AD$6:$AD$106, AA87, 1)</f>
        <v>121</v>
      </c>
      <c r="AD87" s="195">
        <f t="shared" si="3"/>
        <v>64</v>
      </c>
      <c r="AE87" s="195">
        <v>19</v>
      </c>
      <c r="AF87" s="195">
        <v>81</v>
      </c>
    </row>
    <row r="88" spans="1:32" s="161" customFormat="1" ht="21" customHeight="1">
      <c r="A88" s="153"/>
      <c r="B88" s="196">
        <v>18</v>
      </c>
      <c r="C88" s="193" t="str">
        <f>IF(OR($B88-C$5&gt;76, $B88-C$5=75, $B88-C$5=1, $B88-C$5&lt;0),"",ROUND(($B88-C$5)*'점수 계산기'!$C$21+C$5*'점수 계산기'!$C$23+'점수 계산기'!$C$25,0))</f>
        <v/>
      </c>
      <c r="D88" s="193" t="str">
        <f>IF(OR($B88-D$5&gt;76, $B88-D$5=75, $B88-D$5=1, $B88-D$5&lt;0),"",ROUND(($B88-D$5)*'점수 계산기'!$C$21+D$5*'점수 계산기'!$C$23+'점수 계산기'!$C$25,0))</f>
        <v/>
      </c>
      <c r="E88" s="193" t="str">
        <f>IF(OR($B88-E$5&gt;76, $B88-E$5=75, $B88-E$5=1, $B88-E$5&lt;0),"",ROUND(($B88-E$5)*'점수 계산기'!$C$21+E$5*'점수 계산기'!$C$23+'점수 계산기'!$C$25,0))</f>
        <v/>
      </c>
      <c r="F88" s="193" t="str">
        <f>IF(OR($B88-F$5&gt;76, $B88-F$5=75, $B88-F$5=1, $B88-F$5&lt;0),"",ROUND(($B88-F$5)*'점수 계산기'!$C$21+F$5*'점수 계산기'!$C$23+'점수 계산기'!$C$25,0))</f>
        <v/>
      </c>
      <c r="G88" s="193" t="str">
        <f>IF(OR($B88-G$5&gt;76, $B88-G$5=75, $B88-G$5=1, $B88-G$5&lt;0),"",ROUND(($B88-G$5)*'점수 계산기'!$C$21+G$5*'점수 계산기'!$C$23+'점수 계산기'!$C$25,0))</f>
        <v/>
      </c>
      <c r="H88" s="193">
        <f>IF(OR($B88-H$5&gt;76, $B88-H$5=75, $B88-H$5=1, $B88-H$5&lt;0),"",ROUND(($B88-H$5)*'점수 계산기'!$C$21+H$5*'점수 계산기'!$C$23+'점수 계산기'!$C$25,0))</f>
        <v>61</v>
      </c>
      <c r="I88" s="193" t="str">
        <f>IF(OR($B88-I$5&gt;76, $B88-I$5=75, $B88-I$5=1, $B88-I$5&lt;0),"",ROUND(($B88-I$5)*'점수 계산기'!$C$21+I$5*'점수 계산기'!$C$23+'점수 계산기'!$C$25,0))</f>
        <v/>
      </c>
      <c r="J88" s="193">
        <f>IF(OR($B88-J$5&gt;76, $B88-J$5=75, $B88-J$5=1, $B88-J$5&lt;0),"",ROUND(($B88-J$5)*'점수 계산기'!$C$21+J$5*'점수 계산기'!$C$23+'점수 계산기'!$C$25,0))</f>
        <v>62</v>
      </c>
      <c r="K88" s="193">
        <f>IF(OR($B88-K$5&gt;76, $B88-K$5=75, $B88-K$5=1, $B88-K$5&lt;0),"",ROUND(($B88-K$5)*'점수 계산기'!$C$21+K$5*'점수 계산기'!$C$23+'점수 계산기'!$C$25,0))</f>
        <v>62</v>
      </c>
      <c r="L88" s="193">
        <f>IF(OR($B88-L$5&gt;76, $B88-L$5=75, $B88-L$5=1, $B88-L$5&lt;0),"",ROUND(($B88-L$5)*'점수 계산기'!$C$21+L$5*'점수 계산기'!$C$23+'점수 계산기'!$C$25,0))</f>
        <v>62</v>
      </c>
      <c r="M88" s="193">
        <f>IF(OR($B88-M$5&gt;76, $B88-M$5=75, $B88-M$5=1, $B88-M$5&lt;0),"",ROUND(($B88-M$5)*'점수 계산기'!$C$21+M$5*'점수 계산기'!$C$23+'점수 계산기'!$C$25,0))</f>
        <v>62</v>
      </c>
      <c r="N88" s="193">
        <f>IF(OR($B88-N$5&gt;76, $B88-N$5=75, $B88-N$5=1, $B88-N$5&lt;0),"",ROUND(($B88-N$5)*'점수 계산기'!$C$21+N$5*'점수 계산기'!$C$23+'점수 계산기'!$C$25,0))</f>
        <v>62</v>
      </c>
      <c r="O88" s="193">
        <f>IF(OR($B88-O$5&gt;76, $B88-O$5=75, $B88-O$5=1, $B88-O$5&lt;0),"",ROUND(($B88-O$5)*'점수 계산기'!$C$21+O$5*'점수 계산기'!$C$23+'점수 계산기'!$C$25,0))</f>
        <v>62</v>
      </c>
      <c r="P88" s="193">
        <f>IF(OR($B88-P$5&gt;76, $B88-P$5=75, $B88-P$5=1, $B88-P$5&lt;0),"",ROUND(($B88-P$5)*'점수 계산기'!$C$21+P$5*'점수 계산기'!$C$23+'점수 계산기'!$C$25,0))</f>
        <v>62</v>
      </c>
      <c r="Q88" s="193">
        <f>IF(OR($B88-Q$5&gt;76, $B88-Q$5=75, $B88-Q$5=1, $B88-Q$5&lt;0),"",ROUND(($B88-Q$5)*'점수 계산기'!$C$21+Q$5*'점수 계산기'!$C$23+'점수 계산기'!$C$25,0))</f>
        <v>62</v>
      </c>
      <c r="R88" s="193">
        <f>IF(OR($B88-R$5&gt;76, $B88-R$5=75, $B88-R$5=1, $B88-R$5&lt;0),"",ROUND(($B88-R$5)*'점수 계산기'!$C$21+R$5*'점수 계산기'!$C$23+'점수 계산기'!$C$25,0))</f>
        <v>63</v>
      </c>
      <c r="S88" s="193">
        <f>IF(OR($B88-S$5&gt;76, $B88-S$5=75, $B88-S$5=1, $B88-S$5&lt;0),"",ROUND(($B88-S$5)*'점수 계산기'!$C$21+S$5*'점수 계산기'!$C$23+'점수 계산기'!$C$25,0))</f>
        <v>63</v>
      </c>
      <c r="T88" s="193">
        <f>IF(OR($B88-T$5&gt;76, $B88-T$5=75, $B88-T$5=1, $B88-T$5&lt;0),"",ROUND(($B88-T$5)*'점수 계산기'!$C$21+T$5*'점수 계산기'!$C$23+'점수 계산기'!$C$25,0))</f>
        <v>63</v>
      </c>
      <c r="U88" s="193">
        <f>IF(OR($B88-U$5&gt;76, $B88-U$5=75, $B88-U$5=1, $B88-U$5&lt;0),"",ROUND(($B88-U$5)*'점수 계산기'!$C$21+U$5*'점수 계산기'!$C$23+'점수 계산기'!$C$25,0))</f>
        <v>63</v>
      </c>
      <c r="V88" s="193">
        <f>IF(OR($B88-V$5&gt;76, $B88-V$5=75, $B88-V$5=1, $B88-V$5&lt;0),"",ROUND(($B88-V$5)*'점수 계산기'!$C$21+V$5*'점수 계산기'!$C$23+'점수 계산기'!$C$25,0))</f>
        <v>63</v>
      </c>
      <c r="W88" s="193">
        <f>IF(OR($B88-W$5&gt;76, $B88-W$5=75, $B88-W$5=1, $B88-W$5&lt;0),"",ROUND(($B88-W$5)*'점수 계산기'!$C$21+W$5*'점수 계산기'!$C$23+'점수 계산기'!$C$25,0))</f>
        <v>63</v>
      </c>
      <c r="X88" s="193">
        <f>IF(OR($B88-X$5&gt;76, $B88-X$5=75, $B88-X$5=1, $B88-X$5&lt;0),"",ROUND(($B88-X$5)*'점수 계산기'!$C$21+X$5*'점수 계산기'!$C$23+'점수 계산기'!$C$25,0))</f>
        <v>63</v>
      </c>
      <c r="Y88" s="194">
        <f>IF(OR($B88-Y$5&gt;76, $B88-Y$5=75, $B88-Y$5=1, $B88-Y$5&lt;0),"",ROUND(($B88-Y$5)*'점수 계산기'!$C$21+Y$5*'점수 계산기'!$C$23+'점수 계산기'!$C$25,0))</f>
        <v>64</v>
      </c>
      <c r="Z88" s="153"/>
      <c r="AA88" s="195">
        <v>19</v>
      </c>
      <c r="AB88" s="195">
        <f t="shared" si="2"/>
        <v>61</v>
      </c>
      <c r="AC88" s="195" cm="1">
        <f t="array" ref="AC88">INDEX($AD$6:$AD$106, AA88, 1)</f>
        <v>121</v>
      </c>
      <c r="AD88" s="195">
        <f t="shared" si="3"/>
        <v>64</v>
      </c>
      <c r="AE88" s="195">
        <v>18</v>
      </c>
      <c r="AF88" s="195">
        <v>82</v>
      </c>
    </row>
    <row r="89" spans="1:32" s="161" customFormat="1" ht="21" customHeight="1">
      <c r="A89" s="153"/>
      <c r="B89" s="196">
        <v>17</v>
      </c>
      <c r="C89" s="193" t="str">
        <f>IF(OR($B89-C$5&gt;76, $B89-C$5=75, $B89-C$5=1, $B89-C$5&lt;0),"",ROUND(($B89-C$5)*'점수 계산기'!$C$21+C$5*'점수 계산기'!$C$23+'점수 계산기'!$C$25,0))</f>
        <v/>
      </c>
      <c r="D89" s="193" t="str">
        <f>IF(OR($B89-D$5&gt;76, $B89-D$5=75, $B89-D$5=1, $B89-D$5&lt;0),"",ROUND(($B89-D$5)*'점수 계산기'!$C$21+D$5*'점수 계산기'!$C$23+'점수 계산기'!$C$25,0))</f>
        <v/>
      </c>
      <c r="E89" s="193" t="str">
        <f>IF(OR($B89-E$5&gt;76, $B89-E$5=75, $B89-E$5=1, $B89-E$5&lt;0),"",ROUND(($B89-E$5)*'점수 계산기'!$C$21+E$5*'점수 계산기'!$C$23+'점수 계산기'!$C$25,0))</f>
        <v/>
      </c>
      <c r="F89" s="193" t="str">
        <f>IF(OR($B89-F$5&gt;76, $B89-F$5=75, $B89-F$5=1, $B89-F$5&lt;0),"",ROUND(($B89-F$5)*'점수 계산기'!$C$21+F$5*'점수 계산기'!$C$23+'점수 계산기'!$C$25,0))</f>
        <v/>
      </c>
      <c r="G89" s="193" t="str">
        <f>IF(OR($B89-G$5&gt;76, $B89-G$5=75, $B89-G$5=1, $B89-G$5&lt;0),"",ROUND(($B89-G$5)*'점수 계산기'!$C$21+G$5*'점수 계산기'!$C$23+'점수 계산기'!$C$25,0))</f>
        <v/>
      </c>
      <c r="H89" s="193" t="str">
        <f>IF(OR($B89-H$5&gt;76, $B89-H$5=75, $B89-H$5=1, $B89-H$5&lt;0),"",ROUND(($B89-H$5)*'점수 계산기'!$C$21+H$5*'점수 계산기'!$C$23+'점수 계산기'!$C$25,0))</f>
        <v/>
      </c>
      <c r="I89" s="193">
        <f>IF(OR($B89-I$5&gt;76, $B89-I$5=75, $B89-I$5=1, $B89-I$5&lt;0),"",ROUND(($B89-I$5)*'점수 계산기'!$C$21+I$5*'점수 계산기'!$C$23+'점수 계산기'!$C$25,0))</f>
        <v>61</v>
      </c>
      <c r="J89" s="193" t="str">
        <f>IF(OR($B89-J$5&gt;76, $B89-J$5=75, $B89-J$5=1, $B89-J$5&lt;0),"",ROUND(($B89-J$5)*'점수 계산기'!$C$21+J$5*'점수 계산기'!$C$23+'점수 계산기'!$C$25,0))</f>
        <v/>
      </c>
      <c r="K89" s="193">
        <f>IF(OR($B89-K$5&gt;76, $B89-K$5=75, $B89-K$5=1, $B89-K$5&lt;0),"",ROUND(($B89-K$5)*'점수 계산기'!$C$21+K$5*'점수 계산기'!$C$23+'점수 계산기'!$C$25,0))</f>
        <v>61</v>
      </c>
      <c r="L89" s="193">
        <f>IF(OR($B89-L$5&gt;76, $B89-L$5=75, $B89-L$5=1, $B89-L$5&lt;0),"",ROUND(($B89-L$5)*'점수 계산기'!$C$21+L$5*'점수 계산기'!$C$23+'점수 계산기'!$C$25,0))</f>
        <v>61</v>
      </c>
      <c r="M89" s="193">
        <f>IF(OR($B89-M$5&gt;76, $B89-M$5=75, $B89-M$5=1, $B89-M$5&lt;0),"",ROUND(($B89-M$5)*'점수 계산기'!$C$21+M$5*'점수 계산기'!$C$23+'점수 계산기'!$C$25,0))</f>
        <v>61</v>
      </c>
      <c r="N89" s="193">
        <f>IF(OR($B89-N$5&gt;76, $B89-N$5=75, $B89-N$5=1, $B89-N$5&lt;0),"",ROUND(($B89-N$5)*'점수 계산기'!$C$21+N$5*'점수 계산기'!$C$23+'점수 계산기'!$C$25,0))</f>
        <v>61</v>
      </c>
      <c r="O89" s="193">
        <f>IF(OR($B89-O$5&gt;76, $B89-O$5=75, $B89-O$5=1, $B89-O$5&lt;0),"",ROUND(($B89-O$5)*'점수 계산기'!$C$21+O$5*'점수 계산기'!$C$23+'점수 계산기'!$C$25,0))</f>
        <v>61</v>
      </c>
      <c r="P89" s="193">
        <f>IF(OR($B89-P$5&gt;76, $B89-P$5=75, $B89-P$5=1, $B89-P$5&lt;0),"",ROUND(($B89-P$5)*'점수 계산기'!$C$21+P$5*'점수 계산기'!$C$23+'점수 계산기'!$C$25,0))</f>
        <v>61</v>
      </c>
      <c r="Q89" s="193">
        <f>IF(OR($B89-Q$5&gt;76, $B89-Q$5=75, $B89-Q$5=1, $B89-Q$5&lt;0),"",ROUND(($B89-Q$5)*'점수 계산기'!$C$21+Q$5*'점수 계산기'!$C$23+'점수 계산기'!$C$25,0))</f>
        <v>62</v>
      </c>
      <c r="R89" s="193">
        <f>IF(OR($B89-R$5&gt;76, $B89-R$5=75, $B89-R$5=1, $B89-R$5&lt;0),"",ROUND(($B89-R$5)*'점수 계산기'!$C$21+R$5*'점수 계산기'!$C$23+'점수 계산기'!$C$25,0))</f>
        <v>62</v>
      </c>
      <c r="S89" s="193">
        <f>IF(OR($B89-S$5&gt;76, $B89-S$5=75, $B89-S$5=1, $B89-S$5&lt;0),"",ROUND(($B89-S$5)*'점수 계산기'!$C$21+S$5*'점수 계산기'!$C$23+'점수 계산기'!$C$25,0))</f>
        <v>62</v>
      </c>
      <c r="T89" s="193">
        <f>IF(OR($B89-T$5&gt;76, $B89-T$5=75, $B89-T$5=1, $B89-T$5&lt;0),"",ROUND(($B89-T$5)*'점수 계산기'!$C$21+T$5*'점수 계산기'!$C$23+'점수 계산기'!$C$25,0))</f>
        <v>62</v>
      </c>
      <c r="U89" s="193">
        <f>IF(OR($B89-U$5&gt;76, $B89-U$5=75, $B89-U$5=1, $B89-U$5&lt;0),"",ROUND(($B89-U$5)*'점수 계산기'!$C$21+U$5*'점수 계산기'!$C$23+'점수 계산기'!$C$25,0))</f>
        <v>62</v>
      </c>
      <c r="V89" s="193">
        <f>IF(OR($B89-V$5&gt;76, $B89-V$5=75, $B89-V$5=1, $B89-V$5&lt;0),"",ROUND(($B89-V$5)*'점수 계산기'!$C$21+V$5*'점수 계산기'!$C$23+'점수 계산기'!$C$25,0))</f>
        <v>62</v>
      </c>
      <c r="W89" s="193">
        <f>IF(OR($B89-W$5&gt;76, $B89-W$5=75, $B89-W$5=1, $B89-W$5&lt;0),"",ROUND(($B89-W$5)*'점수 계산기'!$C$21+W$5*'점수 계산기'!$C$23+'점수 계산기'!$C$25,0))</f>
        <v>62</v>
      </c>
      <c r="X89" s="193">
        <f>IF(OR($B89-X$5&gt;76, $B89-X$5=75, $B89-X$5=1, $B89-X$5&lt;0),"",ROUND(($B89-X$5)*'점수 계산기'!$C$21+X$5*'점수 계산기'!$C$23+'점수 계산기'!$C$25,0))</f>
        <v>62</v>
      </c>
      <c r="Y89" s="194">
        <f>IF(OR($B89-Y$5&gt;76, $B89-Y$5=75, $B89-Y$5=1, $B89-Y$5&lt;0),"",ROUND(($B89-Y$5)*'점수 계산기'!$C$21+Y$5*'점수 계산기'!$C$23+'점수 계산기'!$C$25,0))</f>
        <v>63</v>
      </c>
      <c r="Z89" s="153"/>
      <c r="AA89" s="195">
        <v>18</v>
      </c>
      <c r="AB89" s="195">
        <f t="shared" si="2"/>
        <v>61</v>
      </c>
      <c r="AC89" s="195" cm="1">
        <f t="array" ref="AC89">INDEX($AD$6:$AD$106, AA89, 1)</f>
        <v>122</v>
      </c>
      <c r="AD89" s="195">
        <f t="shared" si="3"/>
        <v>63</v>
      </c>
      <c r="AE89" s="195">
        <v>17</v>
      </c>
      <c r="AF89" s="195">
        <v>83</v>
      </c>
    </row>
    <row r="90" spans="1:32" s="161" customFormat="1" ht="21" customHeight="1">
      <c r="A90" s="153"/>
      <c r="B90" s="197">
        <v>16</v>
      </c>
      <c r="C90" s="198" t="str">
        <f>IF(OR($B90-C$5&gt;76, $B90-C$5=75, $B90-C$5=1, $B90-C$5&lt;0),"",ROUND(($B90-C$5)*'점수 계산기'!$C$21+C$5*'점수 계산기'!$C$23+'점수 계산기'!$C$25,0))</f>
        <v/>
      </c>
      <c r="D90" s="198" t="str">
        <f>IF(OR($B90-D$5&gt;76, $B90-D$5=75, $B90-D$5=1, $B90-D$5&lt;0),"",ROUND(($B90-D$5)*'점수 계산기'!$C$21+D$5*'점수 계산기'!$C$23+'점수 계산기'!$C$25,0))</f>
        <v/>
      </c>
      <c r="E90" s="198" t="str">
        <f>IF(OR($B90-E$5&gt;76, $B90-E$5=75, $B90-E$5=1, $B90-E$5&lt;0),"",ROUND(($B90-E$5)*'점수 계산기'!$C$21+E$5*'점수 계산기'!$C$23+'점수 계산기'!$C$25,0))</f>
        <v/>
      </c>
      <c r="F90" s="198" t="str">
        <f>IF(OR($B90-F$5&gt;76, $B90-F$5=75, $B90-F$5=1, $B90-F$5&lt;0),"",ROUND(($B90-F$5)*'점수 계산기'!$C$21+F$5*'점수 계산기'!$C$23+'점수 계산기'!$C$25,0))</f>
        <v/>
      </c>
      <c r="G90" s="198" t="str">
        <f>IF(OR($B90-G$5&gt;76, $B90-G$5=75, $B90-G$5=1, $B90-G$5&lt;0),"",ROUND(($B90-G$5)*'점수 계산기'!$C$21+G$5*'점수 계산기'!$C$23+'점수 계산기'!$C$25,0))</f>
        <v/>
      </c>
      <c r="H90" s="198" t="str">
        <f>IF(OR($B90-H$5&gt;76, $B90-H$5=75, $B90-H$5=1, $B90-H$5&lt;0),"",ROUND(($B90-H$5)*'점수 계산기'!$C$21+H$5*'점수 계산기'!$C$23+'점수 계산기'!$C$25,0))</f>
        <v/>
      </c>
      <c r="I90" s="198" t="str">
        <f>IF(OR($B90-I$5&gt;76, $B90-I$5=75, $B90-I$5=1, $B90-I$5&lt;0),"",ROUND(($B90-I$5)*'점수 계산기'!$C$21+I$5*'점수 계산기'!$C$23+'점수 계산기'!$C$25,0))</f>
        <v/>
      </c>
      <c r="J90" s="198">
        <f>IF(OR($B90-J$5&gt;76, $B90-J$5=75, $B90-J$5=1, $B90-J$5&lt;0),"",ROUND(($B90-J$5)*'점수 계산기'!$C$21+J$5*'점수 계산기'!$C$23+'점수 계산기'!$C$25,0))</f>
        <v>60</v>
      </c>
      <c r="K90" s="198" t="str">
        <f>IF(OR($B90-K$5&gt;76, $B90-K$5=75, $B90-K$5=1, $B90-K$5&lt;0),"",ROUND(($B90-K$5)*'점수 계산기'!$C$21+K$5*'점수 계산기'!$C$23+'점수 계산기'!$C$25,0))</f>
        <v/>
      </c>
      <c r="L90" s="198">
        <f>IF(OR($B90-L$5&gt;76, $B90-L$5=75, $B90-L$5=1, $B90-L$5&lt;0),"",ROUND(($B90-L$5)*'점수 계산기'!$C$21+L$5*'점수 계산기'!$C$23+'점수 계산기'!$C$25,0))</f>
        <v>60</v>
      </c>
      <c r="M90" s="198">
        <f>IF(OR($B90-M$5&gt;76, $B90-M$5=75, $B90-M$5=1, $B90-M$5&lt;0),"",ROUND(($B90-M$5)*'점수 계산기'!$C$21+M$5*'점수 계산기'!$C$23+'점수 계산기'!$C$25,0))</f>
        <v>60</v>
      </c>
      <c r="N90" s="198">
        <f>IF(OR($B90-N$5&gt;76, $B90-N$5=75, $B90-N$5=1, $B90-N$5&lt;0),"",ROUND(($B90-N$5)*'점수 계산기'!$C$21+N$5*'점수 계산기'!$C$23+'점수 계산기'!$C$25,0))</f>
        <v>60</v>
      </c>
      <c r="O90" s="198">
        <f>IF(OR($B90-O$5&gt;76, $B90-O$5=75, $B90-O$5=1, $B90-O$5&lt;0),"",ROUND(($B90-O$5)*'점수 계산기'!$C$21+O$5*'점수 계산기'!$C$23+'점수 계산기'!$C$25,0))</f>
        <v>60</v>
      </c>
      <c r="P90" s="198">
        <f>IF(OR($B90-P$5&gt;76, $B90-P$5=75, $B90-P$5=1, $B90-P$5&lt;0),"",ROUND(($B90-P$5)*'점수 계산기'!$C$21+P$5*'점수 계산기'!$C$23+'점수 계산기'!$C$25,0))</f>
        <v>60</v>
      </c>
      <c r="Q90" s="198">
        <f>IF(OR($B90-Q$5&gt;76, $B90-Q$5=75, $B90-Q$5=1, $B90-Q$5&lt;0),"",ROUND(($B90-Q$5)*'점수 계산기'!$C$21+Q$5*'점수 계산기'!$C$23+'점수 계산기'!$C$25,0))</f>
        <v>61</v>
      </c>
      <c r="R90" s="198">
        <f>IF(OR($B90-R$5&gt;76, $B90-R$5=75, $B90-R$5=1, $B90-R$5&lt;0),"",ROUND(($B90-R$5)*'점수 계산기'!$C$21+R$5*'점수 계산기'!$C$23+'점수 계산기'!$C$25,0))</f>
        <v>61</v>
      </c>
      <c r="S90" s="198">
        <f>IF(OR($B90-S$5&gt;76, $B90-S$5=75, $B90-S$5=1, $B90-S$5&lt;0),"",ROUND(($B90-S$5)*'점수 계산기'!$C$21+S$5*'점수 계산기'!$C$23+'점수 계산기'!$C$25,0))</f>
        <v>61</v>
      </c>
      <c r="T90" s="198">
        <f>IF(OR($B90-T$5&gt;76, $B90-T$5=75, $B90-T$5=1, $B90-T$5&lt;0),"",ROUND(($B90-T$5)*'점수 계산기'!$C$21+T$5*'점수 계산기'!$C$23+'점수 계산기'!$C$25,0))</f>
        <v>61</v>
      </c>
      <c r="U90" s="198">
        <f>IF(OR($B90-U$5&gt;76, $B90-U$5=75, $B90-U$5=1, $B90-U$5&lt;0),"",ROUND(($B90-U$5)*'점수 계산기'!$C$21+U$5*'점수 계산기'!$C$23+'점수 계산기'!$C$25,0))</f>
        <v>61</v>
      </c>
      <c r="V90" s="198">
        <f>IF(OR($B90-V$5&gt;76, $B90-V$5=75, $B90-V$5=1, $B90-V$5&lt;0),"",ROUND(($B90-V$5)*'점수 계산기'!$C$21+V$5*'점수 계산기'!$C$23+'점수 계산기'!$C$25,0))</f>
        <v>61</v>
      </c>
      <c r="W90" s="198">
        <f>IF(OR($B90-W$5&gt;76, $B90-W$5=75, $B90-W$5=1, $B90-W$5&lt;0),"",ROUND(($B90-W$5)*'점수 계산기'!$C$21+W$5*'점수 계산기'!$C$23+'점수 계산기'!$C$25,0))</f>
        <v>61</v>
      </c>
      <c r="X90" s="198">
        <f>IF(OR($B90-X$5&gt;76, $B90-X$5=75, $B90-X$5=1, $B90-X$5&lt;0),"",ROUND(($B90-X$5)*'점수 계산기'!$C$21+X$5*'점수 계산기'!$C$23+'점수 계산기'!$C$25,0))</f>
        <v>61</v>
      </c>
      <c r="Y90" s="199">
        <f>IF(OR($B90-Y$5&gt;76, $B90-Y$5=75, $B90-Y$5=1, $B90-Y$5&lt;0),"",ROUND(($B90-Y$5)*'점수 계산기'!$C$21+Y$5*'점수 계산기'!$C$23+'점수 계산기'!$C$25,0))</f>
        <v>62</v>
      </c>
      <c r="Z90" s="153"/>
      <c r="AA90" s="195">
        <v>17</v>
      </c>
      <c r="AB90" s="195">
        <f t="shared" si="2"/>
        <v>60</v>
      </c>
      <c r="AC90" s="195" cm="1">
        <f t="array" ref="AC90">INDEX($AD$6:$AD$106, AA90, 1)</f>
        <v>123</v>
      </c>
      <c r="AD90" s="195">
        <f t="shared" si="3"/>
        <v>62</v>
      </c>
      <c r="AE90" s="195">
        <v>16</v>
      </c>
      <c r="AF90" s="195">
        <v>84</v>
      </c>
    </row>
    <row r="91" spans="1:32" s="161" customFormat="1" ht="21" customHeight="1">
      <c r="A91" s="153"/>
      <c r="B91" s="197">
        <v>15</v>
      </c>
      <c r="C91" s="198" t="str">
        <f>IF(OR($B91-C$5&gt;76, $B91-C$5=75, $B91-C$5=1, $B91-C$5&lt;0),"",ROUND(($B91-C$5)*'점수 계산기'!$C$21+C$5*'점수 계산기'!$C$23+'점수 계산기'!$C$25,0))</f>
        <v/>
      </c>
      <c r="D91" s="198" t="str">
        <f>IF(OR($B91-D$5&gt;76, $B91-D$5=75, $B91-D$5=1, $B91-D$5&lt;0),"",ROUND(($B91-D$5)*'점수 계산기'!$C$21+D$5*'점수 계산기'!$C$23+'점수 계산기'!$C$25,0))</f>
        <v/>
      </c>
      <c r="E91" s="198" t="str">
        <f>IF(OR($B91-E$5&gt;76, $B91-E$5=75, $B91-E$5=1, $B91-E$5&lt;0),"",ROUND(($B91-E$5)*'점수 계산기'!$C$21+E$5*'점수 계산기'!$C$23+'점수 계산기'!$C$25,0))</f>
        <v/>
      </c>
      <c r="F91" s="198" t="str">
        <f>IF(OR($B91-F$5&gt;76, $B91-F$5=75, $B91-F$5=1, $B91-F$5&lt;0),"",ROUND(($B91-F$5)*'점수 계산기'!$C$21+F$5*'점수 계산기'!$C$23+'점수 계산기'!$C$25,0))</f>
        <v/>
      </c>
      <c r="G91" s="198" t="str">
        <f>IF(OR($B91-G$5&gt;76, $B91-G$5=75, $B91-G$5=1, $B91-G$5&lt;0),"",ROUND(($B91-G$5)*'점수 계산기'!$C$21+G$5*'점수 계산기'!$C$23+'점수 계산기'!$C$25,0))</f>
        <v/>
      </c>
      <c r="H91" s="198" t="str">
        <f>IF(OR($B91-H$5&gt;76, $B91-H$5=75, $B91-H$5=1, $B91-H$5&lt;0),"",ROUND(($B91-H$5)*'점수 계산기'!$C$21+H$5*'점수 계산기'!$C$23+'점수 계산기'!$C$25,0))</f>
        <v/>
      </c>
      <c r="I91" s="198" t="str">
        <f>IF(OR($B91-I$5&gt;76, $B91-I$5=75, $B91-I$5=1, $B91-I$5&lt;0),"",ROUND(($B91-I$5)*'점수 계산기'!$C$21+I$5*'점수 계산기'!$C$23+'점수 계산기'!$C$25,0))</f>
        <v/>
      </c>
      <c r="J91" s="198" t="str">
        <f>IF(OR($B91-J$5&gt;76, $B91-J$5=75, $B91-J$5=1, $B91-J$5&lt;0),"",ROUND(($B91-J$5)*'점수 계산기'!$C$21+J$5*'점수 계산기'!$C$23+'점수 계산기'!$C$25,0))</f>
        <v/>
      </c>
      <c r="K91" s="198">
        <f>IF(OR($B91-K$5&gt;76, $B91-K$5=75, $B91-K$5=1, $B91-K$5&lt;0),"",ROUND(($B91-K$5)*'점수 계산기'!$C$21+K$5*'점수 계산기'!$C$23+'점수 계산기'!$C$25,0))</f>
        <v>59</v>
      </c>
      <c r="L91" s="198" t="str">
        <f>IF(OR($B91-L$5&gt;76, $B91-L$5=75, $B91-L$5=1, $B91-L$5&lt;0),"",ROUND(($B91-L$5)*'점수 계산기'!$C$21+L$5*'점수 계산기'!$C$23+'점수 계산기'!$C$25,0))</f>
        <v/>
      </c>
      <c r="M91" s="198">
        <f>IF(OR($B91-M$5&gt;76, $B91-M$5=75, $B91-M$5=1, $B91-M$5&lt;0),"",ROUND(($B91-M$5)*'점수 계산기'!$C$21+M$5*'점수 계산기'!$C$23+'점수 계산기'!$C$25,0))</f>
        <v>59</v>
      </c>
      <c r="N91" s="198">
        <f>IF(OR($B91-N$5&gt;76, $B91-N$5=75, $B91-N$5=1, $B91-N$5&lt;0),"",ROUND(($B91-N$5)*'점수 계산기'!$C$21+N$5*'점수 계산기'!$C$23+'점수 계산기'!$C$25,0))</f>
        <v>59</v>
      </c>
      <c r="O91" s="198">
        <f>IF(OR($B91-O$5&gt;76, $B91-O$5=75, $B91-O$5=1, $B91-O$5&lt;0),"",ROUND(($B91-O$5)*'점수 계산기'!$C$21+O$5*'점수 계산기'!$C$23+'점수 계산기'!$C$25,0))</f>
        <v>59</v>
      </c>
      <c r="P91" s="198">
        <f>IF(OR($B91-P$5&gt;76, $B91-P$5=75, $B91-P$5=1, $B91-P$5&lt;0),"",ROUND(($B91-P$5)*'점수 계산기'!$C$21+P$5*'점수 계산기'!$C$23+'점수 계산기'!$C$25,0))</f>
        <v>60</v>
      </c>
      <c r="Q91" s="198">
        <f>IF(OR($B91-Q$5&gt;76, $B91-Q$5=75, $B91-Q$5=1, $B91-Q$5&lt;0),"",ROUND(($B91-Q$5)*'점수 계산기'!$C$21+Q$5*'점수 계산기'!$C$23+'점수 계산기'!$C$25,0))</f>
        <v>60</v>
      </c>
      <c r="R91" s="198">
        <f>IF(OR($B91-R$5&gt;76, $B91-R$5=75, $B91-R$5=1, $B91-R$5&lt;0),"",ROUND(($B91-R$5)*'점수 계산기'!$C$21+R$5*'점수 계산기'!$C$23+'점수 계산기'!$C$25,0))</f>
        <v>60</v>
      </c>
      <c r="S91" s="198">
        <f>IF(OR($B91-S$5&gt;76, $B91-S$5=75, $B91-S$5=1, $B91-S$5&lt;0),"",ROUND(($B91-S$5)*'점수 계산기'!$C$21+S$5*'점수 계산기'!$C$23+'점수 계산기'!$C$25,0))</f>
        <v>60</v>
      </c>
      <c r="T91" s="198">
        <f>IF(OR($B91-T$5&gt;76, $B91-T$5=75, $B91-T$5=1, $B91-T$5&lt;0),"",ROUND(($B91-T$5)*'점수 계산기'!$C$21+T$5*'점수 계산기'!$C$23+'점수 계산기'!$C$25,0))</f>
        <v>60</v>
      </c>
      <c r="U91" s="198">
        <f>IF(OR($B91-U$5&gt;76, $B91-U$5=75, $B91-U$5=1, $B91-U$5&lt;0),"",ROUND(($B91-U$5)*'점수 계산기'!$C$21+U$5*'점수 계산기'!$C$23+'점수 계산기'!$C$25,0))</f>
        <v>60</v>
      </c>
      <c r="V91" s="198">
        <f>IF(OR($B91-V$5&gt;76, $B91-V$5=75, $B91-V$5=1, $B91-V$5&lt;0),"",ROUND(($B91-V$5)*'점수 계산기'!$C$21+V$5*'점수 계산기'!$C$23+'점수 계산기'!$C$25,0))</f>
        <v>60</v>
      </c>
      <c r="W91" s="198">
        <f>IF(OR($B91-W$5&gt;76, $B91-W$5=75, $B91-W$5=1, $B91-W$5&lt;0),"",ROUND(($B91-W$5)*'점수 계산기'!$C$21+W$5*'점수 계산기'!$C$23+'점수 계산기'!$C$25,0))</f>
        <v>60</v>
      </c>
      <c r="X91" s="198">
        <f>IF(OR($B91-X$5&gt;76, $B91-X$5=75, $B91-X$5=1, $B91-X$5&lt;0),"",ROUND(($B91-X$5)*'점수 계산기'!$C$21+X$5*'점수 계산기'!$C$23+'점수 계산기'!$C$25,0))</f>
        <v>61</v>
      </c>
      <c r="Y91" s="199">
        <f>IF(OR($B91-Y$5&gt;76, $B91-Y$5=75, $B91-Y$5=1, $B91-Y$5&lt;0),"",ROUND(($B91-Y$5)*'점수 계산기'!$C$21+Y$5*'점수 계산기'!$C$23+'점수 계산기'!$C$25,0))</f>
        <v>61</v>
      </c>
      <c r="Z91" s="153"/>
      <c r="AA91" s="195">
        <v>16</v>
      </c>
      <c r="AB91" s="195">
        <f t="shared" si="2"/>
        <v>59</v>
      </c>
      <c r="AC91" s="195" cm="1">
        <f t="array" ref="AC91">INDEX($AD$6:$AD$106, AA91, 1)</f>
        <v>124</v>
      </c>
      <c r="AD91" s="195">
        <f t="shared" si="3"/>
        <v>61</v>
      </c>
      <c r="AE91" s="195">
        <v>15</v>
      </c>
      <c r="AF91" s="195">
        <v>85</v>
      </c>
    </row>
    <row r="92" spans="1:32" s="161" customFormat="1" ht="21" customHeight="1">
      <c r="A92" s="153"/>
      <c r="B92" s="197">
        <v>14</v>
      </c>
      <c r="C92" s="198" t="str">
        <f>IF(OR($B92-C$5&gt;76, $B92-C$5=75, $B92-C$5=1, $B92-C$5&lt;0),"",ROUND(($B92-C$5)*'점수 계산기'!$C$21+C$5*'점수 계산기'!$C$23+'점수 계산기'!$C$25,0))</f>
        <v/>
      </c>
      <c r="D92" s="198" t="str">
        <f>IF(OR($B92-D$5&gt;76, $B92-D$5=75, $B92-D$5=1, $B92-D$5&lt;0),"",ROUND(($B92-D$5)*'점수 계산기'!$C$21+D$5*'점수 계산기'!$C$23+'점수 계산기'!$C$25,0))</f>
        <v/>
      </c>
      <c r="E92" s="198" t="str">
        <f>IF(OR($B92-E$5&gt;76, $B92-E$5=75, $B92-E$5=1, $B92-E$5&lt;0),"",ROUND(($B92-E$5)*'점수 계산기'!$C$21+E$5*'점수 계산기'!$C$23+'점수 계산기'!$C$25,0))</f>
        <v/>
      </c>
      <c r="F92" s="198" t="str">
        <f>IF(OR($B92-F$5&gt;76, $B92-F$5=75, $B92-F$5=1, $B92-F$5&lt;0),"",ROUND(($B92-F$5)*'점수 계산기'!$C$21+F$5*'점수 계산기'!$C$23+'점수 계산기'!$C$25,0))</f>
        <v/>
      </c>
      <c r="G92" s="198" t="str">
        <f>IF(OR($B92-G$5&gt;76, $B92-G$5=75, $B92-G$5=1, $B92-G$5&lt;0),"",ROUND(($B92-G$5)*'점수 계산기'!$C$21+G$5*'점수 계산기'!$C$23+'점수 계산기'!$C$25,0))</f>
        <v/>
      </c>
      <c r="H92" s="198" t="str">
        <f>IF(OR($B92-H$5&gt;76, $B92-H$5=75, $B92-H$5=1, $B92-H$5&lt;0),"",ROUND(($B92-H$5)*'점수 계산기'!$C$21+H$5*'점수 계산기'!$C$23+'점수 계산기'!$C$25,0))</f>
        <v/>
      </c>
      <c r="I92" s="198" t="str">
        <f>IF(OR($B92-I$5&gt;76, $B92-I$5=75, $B92-I$5=1, $B92-I$5&lt;0),"",ROUND(($B92-I$5)*'점수 계산기'!$C$21+I$5*'점수 계산기'!$C$23+'점수 계산기'!$C$25,0))</f>
        <v/>
      </c>
      <c r="J92" s="198" t="str">
        <f>IF(OR($B92-J$5&gt;76, $B92-J$5=75, $B92-J$5=1, $B92-J$5&lt;0),"",ROUND(($B92-J$5)*'점수 계산기'!$C$21+J$5*'점수 계산기'!$C$23+'점수 계산기'!$C$25,0))</f>
        <v/>
      </c>
      <c r="K92" s="198" t="str">
        <f>IF(OR($B92-K$5&gt;76, $B92-K$5=75, $B92-K$5=1, $B92-K$5&lt;0),"",ROUND(($B92-K$5)*'점수 계산기'!$C$21+K$5*'점수 계산기'!$C$23+'점수 계산기'!$C$25,0))</f>
        <v/>
      </c>
      <c r="L92" s="198">
        <f>IF(OR($B92-L$5&gt;76, $B92-L$5=75, $B92-L$5=1, $B92-L$5&lt;0),"",ROUND(($B92-L$5)*'점수 계산기'!$C$21+L$5*'점수 계산기'!$C$23+'점수 계산기'!$C$25,0))</f>
        <v>58</v>
      </c>
      <c r="M92" s="198" t="str">
        <f>IF(OR($B92-M$5&gt;76, $B92-M$5=75, $B92-M$5=1, $B92-M$5&lt;0),"",ROUND(($B92-M$5)*'점수 계산기'!$C$21+M$5*'점수 계산기'!$C$23+'점수 계산기'!$C$25,0))</f>
        <v/>
      </c>
      <c r="N92" s="198">
        <f>IF(OR($B92-N$5&gt;76, $B92-N$5=75, $B92-N$5=1, $B92-N$5&lt;0),"",ROUND(($B92-N$5)*'점수 계산기'!$C$21+N$5*'점수 계산기'!$C$23+'점수 계산기'!$C$25,0))</f>
        <v>58</v>
      </c>
      <c r="O92" s="198">
        <f>IF(OR($B92-O$5&gt;76, $B92-O$5=75, $B92-O$5=1, $B92-O$5&lt;0),"",ROUND(($B92-O$5)*'점수 계산기'!$C$21+O$5*'점수 계산기'!$C$23+'점수 계산기'!$C$25,0))</f>
        <v>59</v>
      </c>
      <c r="P92" s="198">
        <f>IF(OR($B92-P$5&gt;76, $B92-P$5=75, $B92-P$5=1, $B92-P$5&lt;0),"",ROUND(($B92-P$5)*'점수 계산기'!$C$21+P$5*'점수 계산기'!$C$23+'점수 계산기'!$C$25,0))</f>
        <v>59</v>
      </c>
      <c r="Q92" s="198">
        <f>IF(OR($B92-Q$5&gt;76, $B92-Q$5=75, $B92-Q$5=1, $B92-Q$5&lt;0),"",ROUND(($B92-Q$5)*'점수 계산기'!$C$21+Q$5*'점수 계산기'!$C$23+'점수 계산기'!$C$25,0))</f>
        <v>59</v>
      </c>
      <c r="R92" s="198">
        <f>IF(OR($B92-R$5&gt;76, $B92-R$5=75, $B92-R$5=1, $B92-R$5&lt;0),"",ROUND(($B92-R$5)*'점수 계산기'!$C$21+R$5*'점수 계산기'!$C$23+'점수 계산기'!$C$25,0))</f>
        <v>59</v>
      </c>
      <c r="S92" s="198">
        <f>IF(OR($B92-S$5&gt;76, $B92-S$5=75, $B92-S$5=1, $B92-S$5&lt;0),"",ROUND(($B92-S$5)*'점수 계산기'!$C$21+S$5*'점수 계산기'!$C$23+'점수 계산기'!$C$25,0))</f>
        <v>59</v>
      </c>
      <c r="T92" s="198">
        <f>IF(OR($B92-T$5&gt;76, $B92-T$5=75, $B92-T$5=1, $B92-T$5&lt;0),"",ROUND(($B92-T$5)*'점수 계산기'!$C$21+T$5*'점수 계산기'!$C$23+'점수 계산기'!$C$25,0))</f>
        <v>59</v>
      </c>
      <c r="U92" s="198">
        <f>IF(OR($B92-U$5&gt;76, $B92-U$5=75, $B92-U$5=1, $B92-U$5&lt;0),"",ROUND(($B92-U$5)*'점수 계산기'!$C$21+U$5*'점수 계산기'!$C$23+'점수 계산기'!$C$25,0))</f>
        <v>59</v>
      </c>
      <c r="V92" s="198">
        <f>IF(OR($B92-V$5&gt;76, $B92-V$5=75, $B92-V$5=1, $B92-V$5&lt;0),"",ROUND(($B92-V$5)*'점수 계산기'!$C$21+V$5*'점수 계산기'!$C$23+'점수 계산기'!$C$25,0))</f>
        <v>59</v>
      </c>
      <c r="W92" s="198">
        <f>IF(OR($B92-W$5&gt;76, $B92-W$5=75, $B92-W$5=1, $B92-W$5&lt;0),"",ROUND(($B92-W$5)*'점수 계산기'!$C$21+W$5*'점수 계산기'!$C$23+'점수 계산기'!$C$25,0))</f>
        <v>59</v>
      </c>
      <c r="X92" s="198">
        <f>IF(OR($B92-X$5&gt;76, $B92-X$5=75, $B92-X$5=1, $B92-X$5&lt;0),"",ROUND(($B92-X$5)*'점수 계산기'!$C$21+X$5*'점수 계산기'!$C$23+'점수 계산기'!$C$25,0))</f>
        <v>60</v>
      </c>
      <c r="Y92" s="199">
        <f>IF(OR($B92-Y$5&gt;76, $B92-Y$5=75, $B92-Y$5=1, $B92-Y$5&lt;0),"",ROUND(($B92-Y$5)*'점수 계산기'!$C$21+Y$5*'점수 계산기'!$C$23+'점수 계산기'!$C$25,0))</f>
        <v>60</v>
      </c>
      <c r="Z92" s="153"/>
      <c r="AA92" s="195">
        <v>15</v>
      </c>
      <c r="AB92" s="195">
        <f t="shared" si="2"/>
        <v>58</v>
      </c>
      <c r="AC92" s="195" cm="1">
        <f t="array" ref="AC92">INDEX($AD$6:$AD$106, AA92, 1)</f>
        <v>125</v>
      </c>
      <c r="AD92" s="195">
        <f t="shared" si="3"/>
        <v>60</v>
      </c>
      <c r="AE92" s="195">
        <v>14</v>
      </c>
      <c r="AF92" s="195">
        <v>86</v>
      </c>
    </row>
    <row r="93" spans="1:32" s="161" customFormat="1" ht="21" customHeight="1">
      <c r="A93" s="153"/>
      <c r="B93" s="197">
        <v>13</v>
      </c>
      <c r="C93" s="198" t="str">
        <f>IF(OR($B93-C$5&gt;76, $B93-C$5=75, $B93-C$5=1, $B93-C$5&lt;0),"",ROUND(($B93-C$5)*'점수 계산기'!$C$21+C$5*'점수 계산기'!$C$23+'점수 계산기'!$C$25,0))</f>
        <v/>
      </c>
      <c r="D93" s="198" t="str">
        <f>IF(OR($B93-D$5&gt;76, $B93-D$5=75, $B93-D$5=1, $B93-D$5&lt;0),"",ROUND(($B93-D$5)*'점수 계산기'!$C$21+D$5*'점수 계산기'!$C$23+'점수 계산기'!$C$25,0))</f>
        <v/>
      </c>
      <c r="E93" s="198" t="str">
        <f>IF(OR($B93-E$5&gt;76, $B93-E$5=75, $B93-E$5=1, $B93-E$5&lt;0),"",ROUND(($B93-E$5)*'점수 계산기'!$C$21+E$5*'점수 계산기'!$C$23+'점수 계산기'!$C$25,0))</f>
        <v/>
      </c>
      <c r="F93" s="198" t="str">
        <f>IF(OR($B93-F$5&gt;76, $B93-F$5=75, $B93-F$5=1, $B93-F$5&lt;0),"",ROUND(($B93-F$5)*'점수 계산기'!$C$21+F$5*'점수 계산기'!$C$23+'점수 계산기'!$C$25,0))</f>
        <v/>
      </c>
      <c r="G93" s="198" t="str">
        <f>IF(OR($B93-G$5&gt;76, $B93-G$5=75, $B93-G$5=1, $B93-G$5&lt;0),"",ROUND(($B93-G$5)*'점수 계산기'!$C$21+G$5*'점수 계산기'!$C$23+'점수 계산기'!$C$25,0))</f>
        <v/>
      </c>
      <c r="H93" s="198" t="str">
        <f>IF(OR($B93-H$5&gt;76, $B93-H$5=75, $B93-H$5=1, $B93-H$5&lt;0),"",ROUND(($B93-H$5)*'점수 계산기'!$C$21+H$5*'점수 계산기'!$C$23+'점수 계산기'!$C$25,0))</f>
        <v/>
      </c>
      <c r="I93" s="198" t="str">
        <f>IF(OR($B93-I$5&gt;76, $B93-I$5=75, $B93-I$5=1, $B93-I$5&lt;0),"",ROUND(($B93-I$5)*'점수 계산기'!$C$21+I$5*'점수 계산기'!$C$23+'점수 계산기'!$C$25,0))</f>
        <v/>
      </c>
      <c r="J93" s="198" t="str">
        <f>IF(OR($B93-J$5&gt;76, $B93-J$5=75, $B93-J$5=1, $B93-J$5&lt;0),"",ROUND(($B93-J$5)*'점수 계산기'!$C$21+J$5*'점수 계산기'!$C$23+'점수 계산기'!$C$25,0))</f>
        <v/>
      </c>
      <c r="K93" s="198" t="str">
        <f>IF(OR($B93-K$5&gt;76, $B93-K$5=75, $B93-K$5=1, $B93-K$5&lt;0),"",ROUND(($B93-K$5)*'점수 계산기'!$C$21+K$5*'점수 계산기'!$C$23+'점수 계산기'!$C$25,0))</f>
        <v/>
      </c>
      <c r="L93" s="198" t="str">
        <f>IF(OR($B93-L$5&gt;76, $B93-L$5=75, $B93-L$5=1, $B93-L$5&lt;0),"",ROUND(($B93-L$5)*'점수 계산기'!$C$21+L$5*'점수 계산기'!$C$23+'점수 계산기'!$C$25,0))</f>
        <v/>
      </c>
      <c r="M93" s="198">
        <f>IF(OR($B93-M$5&gt;76, $B93-M$5=75, $B93-M$5=1, $B93-M$5&lt;0),"",ROUND(($B93-M$5)*'점수 계산기'!$C$21+M$5*'점수 계산기'!$C$23+'점수 계산기'!$C$25,0))</f>
        <v>57</v>
      </c>
      <c r="N93" s="198" t="str">
        <f>IF(OR($B93-N$5&gt;76, $B93-N$5=75, $B93-N$5=1, $B93-N$5&lt;0),"",ROUND(($B93-N$5)*'점수 계산기'!$C$21+N$5*'점수 계산기'!$C$23+'점수 계산기'!$C$25,0))</f>
        <v/>
      </c>
      <c r="O93" s="198">
        <f>IF(OR($B93-O$5&gt;76, $B93-O$5=75, $B93-O$5=1, $B93-O$5&lt;0),"",ROUND(($B93-O$5)*'점수 계산기'!$C$21+O$5*'점수 계산기'!$C$23+'점수 계산기'!$C$25,0))</f>
        <v>58</v>
      </c>
      <c r="P93" s="198">
        <f>IF(OR($B93-P$5&gt;76, $B93-P$5=75, $B93-P$5=1, $B93-P$5&lt;0),"",ROUND(($B93-P$5)*'점수 계산기'!$C$21+P$5*'점수 계산기'!$C$23+'점수 계산기'!$C$25,0))</f>
        <v>58</v>
      </c>
      <c r="Q93" s="198">
        <f>IF(OR($B93-Q$5&gt;76, $B93-Q$5=75, $B93-Q$5=1, $B93-Q$5&lt;0),"",ROUND(($B93-Q$5)*'점수 계산기'!$C$21+Q$5*'점수 계산기'!$C$23+'점수 계산기'!$C$25,0))</f>
        <v>58</v>
      </c>
      <c r="R93" s="198">
        <f>IF(OR($B93-R$5&gt;76, $B93-R$5=75, $B93-R$5=1, $B93-R$5&lt;0),"",ROUND(($B93-R$5)*'점수 계산기'!$C$21+R$5*'점수 계산기'!$C$23+'점수 계산기'!$C$25,0))</f>
        <v>58</v>
      </c>
      <c r="S93" s="198">
        <f>IF(OR($B93-S$5&gt;76, $B93-S$5=75, $B93-S$5=1, $B93-S$5&lt;0),"",ROUND(($B93-S$5)*'점수 계산기'!$C$21+S$5*'점수 계산기'!$C$23+'점수 계산기'!$C$25,0))</f>
        <v>58</v>
      </c>
      <c r="T93" s="198">
        <f>IF(OR($B93-T$5&gt;76, $B93-T$5=75, $B93-T$5=1, $B93-T$5&lt;0),"",ROUND(($B93-T$5)*'점수 계산기'!$C$21+T$5*'점수 계산기'!$C$23+'점수 계산기'!$C$25,0))</f>
        <v>58</v>
      </c>
      <c r="U93" s="198">
        <f>IF(OR($B93-U$5&gt;76, $B93-U$5=75, $B93-U$5=1, $B93-U$5&lt;0),"",ROUND(($B93-U$5)*'점수 계산기'!$C$21+U$5*'점수 계산기'!$C$23+'점수 계산기'!$C$25,0))</f>
        <v>58</v>
      </c>
      <c r="V93" s="198">
        <f>IF(OR($B93-V$5&gt;76, $B93-V$5=75, $B93-V$5=1, $B93-V$5&lt;0),"",ROUND(($B93-V$5)*'점수 계산기'!$C$21+V$5*'점수 계산기'!$C$23+'점수 계산기'!$C$25,0))</f>
        <v>58</v>
      </c>
      <c r="W93" s="198">
        <f>IF(OR($B93-W$5&gt;76, $B93-W$5=75, $B93-W$5=1, $B93-W$5&lt;0),"",ROUND(($B93-W$5)*'점수 계산기'!$C$21+W$5*'점수 계산기'!$C$23+'점수 계산기'!$C$25,0))</f>
        <v>59</v>
      </c>
      <c r="X93" s="198">
        <f>IF(OR($B93-X$5&gt;76, $B93-X$5=75, $B93-X$5=1, $B93-X$5&lt;0),"",ROUND(($B93-X$5)*'점수 계산기'!$C$21+X$5*'점수 계산기'!$C$23+'점수 계산기'!$C$25,0))</f>
        <v>59</v>
      </c>
      <c r="Y93" s="199">
        <f>IF(OR($B93-Y$5&gt;76, $B93-Y$5=75, $B93-Y$5=1, $B93-Y$5&lt;0),"",ROUND(($B93-Y$5)*'점수 계산기'!$C$21+Y$5*'점수 계산기'!$C$23+'점수 계산기'!$C$25,0))</f>
        <v>59</v>
      </c>
      <c r="Z93" s="153"/>
      <c r="AA93" s="195">
        <v>14</v>
      </c>
      <c r="AB93" s="195">
        <f t="shared" si="2"/>
        <v>57</v>
      </c>
      <c r="AC93" s="195" cm="1">
        <f t="array" ref="AC93">INDEX($AD$6:$AD$106, AA93, 1)</f>
        <v>125</v>
      </c>
      <c r="AD93" s="195">
        <f t="shared" si="3"/>
        <v>59</v>
      </c>
      <c r="AE93" s="195">
        <v>13</v>
      </c>
      <c r="AF93" s="195">
        <v>87</v>
      </c>
    </row>
    <row r="94" spans="1:32" s="161" customFormat="1" ht="21" customHeight="1">
      <c r="A94" s="153"/>
      <c r="B94" s="200">
        <v>12</v>
      </c>
      <c r="C94" s="201" t="str">
        <f>IF(OR($B94-C$5&gt;76, $B94-C$5=75, $B94-C$5=1, $B94-C$5&lt;0),"",ROUND(($B94-C$5)*'점수 계산기'!$C$21+C$5*'점수 계산기'!$C$23+'점수 계산기'!$C$25,0))</f>
        <v/>
      </c>
      <c r="D94" s="201" t="str">
        <f>IF(OR($B94-D$5&gt;76, $B94-D$5=75, $B94-D$5=1, $B94-D$5&lt;0),"",ROUND(($B94-D$5)*'점수 계산기'!$C$21+D$5*'점수 계산기'!$C$23+'점수 계산기'!$C$25,0))</f>
        <v/>
      </c>
      <c r="E94" s="201" t="str">
        <f>IF(OR($B94-E$5&gt;76, $B94-E$5=75, $B94-E$5=1, $B94-E$5&lt;0),"",ROUND(($B94-E$5)*'점수 계산기'!$C$21+E$5*'점수 계산기'!$C$23+'점수 계산기'!$C$25,0))</f>
        <v/>
      </c>
      <c r="F94" s="201" t="str">
        <f>IF(OR($B94-F$5&gt;76, $B94-F$5=75, $B94-F$5=1, $B94-F$5&lt;0),"",ROUND(($B94-F$5)*'점수 계산기'!$C$21+F$5*'점수 계산기'!$C$23+'점수 계산기'!$C$25,0))</f>
        <v/>
      </c>
      <c r="G94" s="201" t="str">
        <f>IF(OR($B94-G$5&gt;76, $B94-G$5=75, $B94-G$5=1, $B94-G$5&lt;0),"",ROUND(($B94-G$5)*'점수 계산기'!$C$21+G$5*'점수 계산기'!$C$23+'점수 계산기'!$C$25,0))</f>
        <v/>
      </c>
      <c r="H94" s="201" t="str">
        <f>IF(OR($B94-H$5&gt;76, $B94-H$5=75, $B94-H$5=1, $B94-H$5&lt;0),"",ROUND(($B94-H$5)*'점수 계산기'!$C$21+H$5*'점수 계산기'!$C$23+'점수 계산기'!$C$25,0))</f>
        <v/>
      </c>
      <c r="I94" s="201" t="str">
        <f>IF(OR($B94-I$5&gt;76, $B94-I$5=75, $B94-I$5=1, $B94-I$5&lt;0),"",ROUND(($B94-I$5)*'점수 계산기'!$C$21+I$5*'점수 계산기'!$C$23+'점수 계산기'!$C$25,0))</f>
        <v/>
      </c>
      <c r="J94" s="201" t="str">
        <f>IF(OR($B94-J$5&gt;76, $B94-J$5=75, $B94-J$5=1, $B94-J$5&lt;0),"",ROUND(($B94-J$5)*'점수 계산기'!$C$21+J$5*'점수 계산기'!$C$23+'점수 계산기'!$C$25,0))</f>
        <v/>
      </c>
      <c r="K94" s="201" t="str">
        <f>IF(OR($B94-K$5&gt;76, $B94-K$5=75, $B94-K$5=1, $B94-K$5&lt;0),"",ROUND(($B94-K$5)*'점수 계산기'!$C$21+K$5*'점수 계산기'!$C$23+'점수 계산기'!$C$25,0))</f>
        <v/>
      </c>
      <c r="L94" s="201" t="str">
        <f>IF(OR($B94-L$5&gt;76, $B94-L$5=75, $B94-L$5=1, $B94-L$5&lt;0),"",ROUND(($B94-L$5)*'점수 계산기'!$C$21+L$5*'점수 계산기'!$C$23+'점수 계산기'!$C$25,0))</f>
        <v/>
      </c>
      <c r="M94" s="201" t="str">
        <f>IF(OR($B94-M$5&gt;76, $B94-M$5=75, $B94-M$5=1, $B94-M$5&lt;0),"",ROUND(($B94-M$5)*'점수 계산기'!$C$21+M$5*'점수 계산기'!$C$23+'점수 계산기'!$C$25,0))</f>
        <v/>
      </c>
      <c r="N94" s="201">
        <f>IF(OR($B94-N$5&gt;76, $B94-N$5=75, $B94-N$5=1, $B94-N$5&lt;0),"",ROUND(($B94-N$5)*'점수 계산기'!$C$21+N$5*'점수 계산기'!$C$23+'점수 계산기'!$C$25,0))</f>
        <v>57</v>
      </c>
      <c r="O94" s="201" t="str">
        <f>IF(OR($B94-O$5&gt;76, $B94-O$5=75, $B94-O$5=1, $B94-O$5&lt;0),"",ROUND(($B94-O$5)*'점수 계산기'!$C$21+O$5*'점수 계산기'!$C$23+'점수 계산기'!$C$25,0))</f>
        <v/>
      </c>
      <c r="P94" s="201">
        <f>IF(OR($B94-P$5&gt;76, $B94-P$5=75, $B94-P$5=1, $B94-P$5&lt;0),"",ROUND(($B94-P$5)*'점수 계산기'!$C$21+P$5*'점수 계산기'!$C$23+'점수 계산기'!$C$25,0))</f>
        <v>57</v>
      </c>
      <c r="Q94" s="201">
        <f>IF(OR($B94-Q$5&gt;76, $B94-Q$5=75, $B94-Q$5=1, $B94-Q$5&lt;0),"",ROUND(($B94-Q$5)*'점수 계산기'!$C$21+Q$5*'점수 계산기'!$C$23+'점수 계산기'!$C$25,0))</f>
        <v>57</v>
      </c>
      <c r="R94" s="201">
        <f>IF(OR($B94-R$5&gt;76, $B94-R$5=75, $B94-R$5=1, $B94-R$5&lt;0),"",ROUND(($B94-R$5)*'점수 계산기'!$C$21+R$5*'점수 계산기'!$C$23+'점수 계산기'!$C$25,0))</f>
        <v>57</v>
      </c>
      <c r="S94" s="201">
        <f>IF(OR($B94-S$5&gt;76, $B94-S$5=75, $B94-S$5=1, $B94-S$5&lt;0),"",ROUND(($B94-S$5)*'점수 계산기'!$C$21+S$5*'점수 계산기'!$C$23+'점수 계산기'!$C$25,0))</f>
        <v>57</v>
      </c>
      <c r="T94" s="201">
        <f>IF(OR($B94-T$5&gt;76, $B94-T$5=75, $B94-T$5=1, $B94-T$5&lt;0),"",ROUND(($B94-T$5)*'점수 계산기'!$C$21+T$5*'점수 계산기'!$C$23+'점수 계산기'!$C$25,0))</f>
        <v>57</v>
      </c>
      <c r="U94" s="201">
        <f>IF(OR($B94-U$5&gt;76, $B94-U$5=75, $B94-U$5=1, $B94-U$5&lt;0),"",ROUND(($B94-U$5)*'점수 계산기'!$C$21+U$5*'점수 계산기'!$C$23+'점수 계산기'!$C$25,0))</f>
        <v>57</v>
      </c>
      <c r="V94" s="201">
        <f>IF(OR($B94-V$5&gt;76, $B94-V$5=75, $B94-V$5=1, $B94-V$5&lt;0),"",ROUND(($B94-V$5)*'점수 계산기'!$C$21+V$5*'점수 계산기'!$C$23+'점수 계산기'!$C$25,0))</f>
        <v>58</v>
      </c>
      <c r="W94" s="201">
        <f>IF(OR($B94-W$5&gt;76, $B94-W$5=75, $B94-W$5=1, $B94-W$5&lt;0),"",ROUND(($B94-W$5)*'점수 계산기'!$C$21+W$5*'점수 계산기'!$C$23+'점수 계산기'!$C$25,0))</f>
        <v>58</v>
      </c>
      <c r="X94" s="201">
        <f>IF(OR($B94-X$5&gt;76, $B94-X$5=75, $B94-X$5=1, $B94-X$5&lt;0),"",ROUND(($B94-X$5)*'점수 계산기'!$C$21+X$5*'점수 계산기'!$C$23+'점수 계산기'!$C$25,0))</f>
        <v>58</v>
      </c>
      <c r="Y94" s="202">
        <f>IF(OR($B94-Y$5&gt;76, $B94-Y$5=75, $B94-Y$5=1, $B94-Y$5&lt;0),"",ROUND(($B94-Y$5)*'점수 계산기'!$C$21+Y$5*'점수 계산기'!$C$23+'점수 계산기'!$C$25,0))</f>
        <v>58</v>
      </c>
      <c r="Z94" s="153"/>
      <c r="AA94" s="195">
        <v>13</v>
      </c>
      <c r="AB94" s="195">
        <f t="shared" si="2"/>
        <v>57</v>
      </c>
      <c r="AC94" s="195" cm="1">
        <f t="array" ref="AC94">INDEX($AD$6:$AD$106, AA94, 1)</f>
        <v>126</v>
      </c>
      <c r="AD94" s="195">
        <f t="shared" si="3"/>
        <v>58</v>
      </c>
      <c r="AE94" s="195">
        <v>12</v>
      </c>
      <c r="AF94" s="195">
        <v>88</v>
      </c>
    </row>
    <row r="95" spans="1:32" s="161" customFormat="1" ht="21" customHeight="1">
      <c r="A95" s="153"/>
      <c r="B95" s="200">
        <v>11</v>
      </c>
      <c r="C95" s="201" t="str">
        <f>IF(OR($B95-C$5&gt;76, $B95-C$5=75, $B95-C$5=1, $B95-C$5&lt;0),"",ROUND(($B95-C$5)*'점수 계산기'!$C$21+C$5*'점수 계산기'!$C$23+'점수 계산기'!$C$25,0))</f>
        <v/>
      </c>
      <c r="D95" s="201" t="str">
        <f>IF(OR($B95-D$5&gt;76, $B95-D$5=75, $B95-D$5=1, $B95-D$5&lt;0),"",ROUND(($B95-D$5)*'점수 계산기'!$C$21+D$5*'점수 계산기'!$C$23+'점수 계산기'!$C$25,0))</f>
        <v/>
      </c>
      <c r="E95" s="201" t="str">
        <f>IF(OR($B95-E$5&gt;76, $B95-E$5=75, $B95-E$5=1, $B95-E$5&lt;0),"",ROUND(($B95-E$5)*'점수 계산기'!$C$21+E$5*'점수 계산기'!$C$23+'점수 계산기'!$C$25,0))</f>
        <v/>
      </c>
      <c r="F95" s="201" t="str">
        <f>IF(OR($B95-F$5&gt;76, $B95-F$5=75, $B95-F$5=1, $B95-F$5&lt;0),"",ROUND(($B95-F$5)*'점수 계산기'!$C$21+F$5*'점수 계산기'!$C$23+'점수 계산기'!$C$25,0))</f>
        <v/>
      </c>
      <c r="G95" s="201" t="str">
        <f>IF(OR($B95-G$5&gt;76, $B95-G$5=75, $B95-G$5=1, $B95-G$5&lt;0),"",ROUND(($B95-G$5)*'점수 계산기'!$C$21+G$5*'점수 계산기'!$C$23+'점수 계산기'!$C$25,0))</f>
        <v/>
      </c>
      <c r="H95" s="201" t="str">
        <f>IF(OR($B95-H$5&gt;76, $B95-H$5=75, $B95-H$5=1, $B95-H$5&lt;0),"",ROUND(($B95-H$5)*'점수 계산기'!$C$21+H$5*'점수 계산기'!$C$23+'점수 계산기'!$C$25,0))</f>
        <v/>
      </c>
      <c r="I95" s="201" t="str">
        <f>IF(OR($B95-I$5&gt;76, $B95-I$5=75, $B95-I$5=1, $B95-I$5&lt;0),"",ROUND(($B95-I$5)*'점수 계산기'!$C$21+I$5*'점수 계산기'!$C$23+'점수 계산기'!$C$25,0))</f>
        <v/>
      </c>
      <c r="J95" s="201" t="str">
        <f>IF(OR($B95-J$5&gt;76, $B95-J$5=75, $B95-J$5=1, $B95-J$5&lt;0),"",ROUND(($B95-J$5)*'점수 계산기'!$C$21+J$5*'점수 계산기'!$C$23+'점수 계산기'!$C$25,0))</f>
        <v/>
      </c>
      <c r="K95" s="201" t="str">
        <f>IF(OR($B95-K$5&gt;76, $B95-K$5=75, $B95-K$5=1, $B95-K$5&lt;0),"",ROUND(($B95-K$5)*'점수 계산기'!$C$21+K$5*'점수 계산기'!$C$23+'점수 계산기'!$C$25,0))</f>
        <v/>
      </c>
      <c r="L95" s="201" t="str">
        <f>IF(OR($B95-L$5&gt;76, $B95-L$5=75, $B95-L$5=1, $B95-L$5&lt;0),"",ROUND(($B95-L$5)*'점수 계산기'!$C$21+L$5*'점수 계산기'!$C$23+'점수 계산기'!$C$25,0))</f>
        <v/>
      </c>
      <c r="M95" s="201" t="str">
        <f>IF(OR($B95-M$5&gt;76, $B95-M$5=75, $B95-M$5=1, $B95-M$5&lt;0),"",ROUND(($B95-M$5)*'점수 계산기'!$C$21+M$5*'점수 계산기'!$C$23+'점수 계산기'!$C$25,0))</f>
        <v/>
      </c>
      <c r="N95" s="201" t="str">
        <f>IF(OR($B95-N$5&gt;76, $B95-N$5=75, $B95-N$5=1, $B95-N$5&lt;0),"",ROUND(($B95-N$5)*'점수 계산기'!$C$21+N$5*'점수 계산기'!$C$23+'점수 계산기'!$C$25,0))</f>
        <v/>
      </c>
      <c r="O95" s="201">
        <f>IF(OR($B95-O$5&gt;76, $B95-O$5=75, $B95-O$5=1, $B95-O$5&lt;0),"",ROUND(($B95-O$5)*'점수 계산기'!$C$21+O$5*'점수 계산기'!$C$23+'점수 계산기'!$C$25,0))</f>
        <v>56</v>
      </c>
      <c r="P95" s="201" t="str">
        <f>IF(OR($B95-P$5&gt;76, $B95-P$5=75, $B95-P$5=1, $B95-P$5&lt;0),"",ROUND(($B95-P$5)*'점수 계산기'!$C$21+P$5*'점수 계산기'!$C$23+'점수 계산기'!$C$25,0))</f>
        <v/>
      </c>
      <c r="Q95" s="201">
        <f>IF(OR($B95-Q$5&gt;76, $B95-Q$5=75, $B95-Q$5=1, $B95-Q$5&lt;0),"",ROUND(($B95-Q$5)*'점수 계산기'!$C$21+Q$5*'점수 계산기'!$C$23+'점수 계산기'!$C$25,0))</f>
        <v>56</v>
      </c>
      <c r="R95" s="201">
        <f>IF(OR($B95-R$5&gt;76, $B95-R$5=75, $B95-R$5=1, $B95-R$5&lt;0),"",ROUND(($B95-R$5)*'점수 계산기'!$C$21+R$5*'점수 계산기'!$C$23+'점수 계산기'!$C$25,0))</f>
        <v>56</v>
      </c>
      <c r="S95" s="201">
        <f>IF(OR($B95-S$5&gt;76, $B95-S$5=75, $B95-S$5=1, $B95-S$5&lt;0),"",ROUND(($B95-S$5)*'점수 계산기'!$C$21+S$5*'점수 계산기'!$C$23+'점수 계산기'!$C$25,0))</f>
        <v>56</v>
      </c>
      <c r="T95" s="201">
        <f>IF(OR($B95-T$5&gt;76, $B95-T$5=75, $B95-T$5=1, $B95-T$5&lt;0),"",ROUND(($B95-T$5)*'점수 계산기'!$C$21+T$5*'점수 계산기'!$C$23+'점수 계산기'!$C$25,0))</f>
        <v>56</v>
      </c>
      <c r="U95" s="201">
        <f>IF(OR($B95-U$5&gt;76, $B95-U$5=75, $B95-U$5=1, $B95-U$5&lt;0),"",ROUND(($B95-U$5)*'점수 계산기'!$C$21+U$5*'점수 계산기'!$C$23+'점수 계산기'!$C$25,0))</f>
        <v>56</v>
      </c>
      <c r="V95" s="201">
        <f>IF(OR($B95-V$5&gt;76, $B95-V$5=75, $B95-V$5=1, $B95-V$5&lt;0),"",ROUND(($B95-V$5)*'점수 계산기'!$C$21+V$5*'점수 계산기'!$C$23+'점수 계산기'!$C$25,0))</f>
        <v>57</v>
      </c>
      <c r="W95" s="201">
        <f>IF(OR($B95-W$5&gt;76, $B95-W$5=75, $B95-W$5=1, $B95-W$5&lt;0),"",ROUND(($B95-W$5)*'점수 계산기'!$C$21+W$5*'점수 계산기'!$C$23+'점수 계산기'!$C$25,0))</f>
        <v>57</v>
      </c>
      <c r="X95" s="201">
        <f>IF(OR($B95-X$5&gt;76, $B95-X$5=75, $B95-X$5=1, $B95-X$5&lt;0),"",ROUND(($B95-X$5)*'점수 계산기'!$C$21+X$5*'점수 계산기'!$C$23+'점수 계산기'!$C$25,0))</f>
        <v>57</v>
      </c>
      <c r="Y95" s="202">
        <f>IF(OR($B95-Y$5&gt;76, $B95-Y$5=75, $B95-Y$5=1, $B95-Y$5&lt;0),"",ROUND(($B95-Y$5)*'점수 계산기'!$C$21+Y$5*'점수 계산기'!$C$23+'점수 계산기'!$C$25,0))</f>
        <v>57</v>
      </c>
      <c r="Z95" s="153"/>
      <c r="AA95" s="195">
        <v>12</v>
      </c>
      <c r="AB95" s="195">
        <f t="shared" si="2"/>
        <v>56</v>
      </c>
      <c r="AC95" s="195" cm="1">
        <f t="array" ref="AC95">INDEX($AD$6:$AD$106, AA95, 1)</f>
        <v>127</v>
      </c>
      <c r="AD95" s="195">
        <f t="shared" si="3"/>
        <v>57</v>
      </c>
      <c r="AE95" s="195">
        <v>11</v>
      </c>
      <c r="AF95" s="195">
        <v>89</v>
      </c>
    </row>
    <row r="96" spans="1:32" s="161" customFormat="1" ht="21" customHeight="1">
      <c r="A96" s="153"/>
      <c r="B96" s="200">
        <v>10</v>
      </c>
      <c r="C96" s="201" t="str">
        <f>IF(OR($B96-C$5&gt;76, $B96-C$5=75, $B96-C$5=1, $B96-C$5&lt;0),"",ROUND(($B96-C$5)*'점수 계산기'!$C$21+C$5*'점수 계산기'!$C$23+'점수 계산기'!$C$25,0))</f>
        <v/>
      </c>
      <c r="D96" s="201" t="str">
        <f>IF(OR($B96-D$5&gt;76, $B96-D$5=75, $B96-D$5=1, $B96-D$5&lt;0),"",ROUND(($B96-D$5)*'점수 계산기'!$C$21+D$5*'점수 계산기'!$C$23+'점수 계산기'!$C$25,0))</f>
        <v/>
      </c>
      <c r="E96" s="201" t="str">
        <f>IF(OR($B96-E$5&gt;76, $B96-E$5=75, $B96-E$5=1, $B96-E$5&lt;0),"",ROUND(($B96-E$5)*'점수 계산기'!$C$21+E$5*'점수 계산기'!$C$23+'점수 계산기'!$C$25,0))</f>
        <v/>
      </c>
      <c r="F96" s="201" t="str">
        <f>IF(OR($B96-F$5&gt;76, $B96-F$5=75, $B96-F$5=1, $B96-F$5&lt;0),"",ROUND(($B96-F$5)*'점수 계산기'!$C$21+F$5*'점수 계산기'!$C$23+'점수 계산기'!$C$25,0))</f>
        <v/>
      </c>
      <c r="G96" s="201" t="str">
        <f>IF(OR($B96-G$5&gt;76, $B96-G$5=75, $B96-G$5=1, $B96-G$5&lt;0),"",ROUND(($B96-G$5)*'점수 계산기'!$C$21+G$5*'점수 계산기'!$C$23+'점수 계산기'!$C$25,0))</f>
        <v/>
      </c>
      <c r="H96" s="201" t="str">
        <f>IF(OR($B96-H$5&gt;76, $B96-H$5=75, $B96-H$5=1, $B96-H$5&lt;0),"",ROUND(($B96-H$5)*'점수 계산기'!$C$21+H$5*'점수 계산기'!$C$23+'점수 계산기'!$C$25,0))</f>
        <v/>
      </c>
      <c r="I96" s="201" t="str">
        <f>IF(OR($B96-I$5&gt;76, $B96-I$5=75, $B96-I$5=1, $B96-I$5&lt;0),"",ROUND(($B96-I$5)*'점수 계산기'!$C$21+I$5*'점수 계산기'!$C$23+'점수 계산기'!$C$25,0))</f>
        <v/>
      </c>
      <c r="J96" s="201" t="str">
        <f>IF(OR($B96-J$5&gt;76, $B96-J$5=75, $B96-J$5=1, $B96-J$5&lt;0),"",ROUND(($B96-J$5)*'점수 계산기'!$C$21+J$5*'점수 계산기'!$C$23+'점수 계산기'!$C$25,0))</f>
        <v/>
      </c>
      <c r="K96" s="201" t="str">
        <f>IF(OR($B96-K$5&gt;76, $B96-K$5=75, $B96-K$5=1, $B96-K$5&lt;0),"",ROUND(($B96-K$5)*'점수 계산기'!$C$21+K$5*'점수 계산기'!$C$23+'점수 계산기'!$C$25,0))</f>
        <v/>
      </c>
      <c r="L96" s="201" t="str">
        <f>IF(OR($B96-L$5&gt;76, $B96-L$5=75, $B96-L$5=1, $B96-L$5&lt;0),"",ROUND(($B96-L$5)*'점수 계산기'!$C$21+L$5*'점수 계산기'!$C$23+'점수 계산기'!$C$25,0))</f>
        <v/>
      </c>
      <c r="M96" s="201" t="str">
        <f>IF(OR($B96-M$5&gt;76, $B96-M$5=75, $B96-M$5=1, $B96-M$5&lt;0),"",ROUND(($B96-M$5)*'점수 계산기'!$C$21+M$5*'점수 계산기'!$C$23+'점수 계산기'!$C$25,0))</f>
        <v/>
      </c>
      <c r="N96" s="201" t="str">
        <f>IF(OR($B96-N$5&gt;76, $B96-N$5=75, $B96-N$5=1, $B96-N$5&lt;0),"",ROUND(($B96-N$5)*'점수 계산기'!$C$21+N$5*'점수 계산기'!$C$23+'점수 계산기'!$C$25,0))</f>
        <v/>
      </c>
      <c r="O96" s="201" t="str">
        <f>IF(OR($B96-O$5&gt;76, $B96-O$5=75, $B96-O$5=1, $B96-O$5&lt;0),"",ROUND(($B96-O$5)*'점수 계산기'!$C$21+O$5*'점수 계산기'!$C$23+'점수 계산기'!$C$25,0))</f>
        <v/>
      </c>
      <c r="P96" s="201">
        <f>IF(OR($B96-P$5&gt;76, $B96-P$5=75, $B96-P$5=1, $B96-P$5&lt;0),"",ROUND(($B96-P$5)*'점수 계산기'!$C$21+P$5*'점수 계산기'!$C$23+'점수 계산기'!$C$25,0))</f>
        <v>55</v>
      </c>
      <c r="Q96" s="201" t="str">
        <f>IF(OR($B96-Q$5&gt;76, $B96-Q$5=75, $B96-Q$5=1, $B96-Q$5&lt;0),"",ROUND(($B96-Q$5)*'점수 계산기'!$C$21+Q$5*'점수 계산기'!$C$23+'점수 계산기'!$C$25,0))</f>
        <v/>
      </c>
      <c r="R96" s="201">
        <f>IF(OR($B96-R$5&gt;76, $B96-R$5=75, $B96-R$5=1, $B96-R$5&lt;0),"",ROUND(($B96-R$5)*'점수 계산기'!$C$21+R$5*'점수 계산기'!$C$23+'점수 계산기'!$C$25,0))</f>
        <v>55</v>
      </c>
      <c r="S96" s="201">
        <f>IF(OR($B96-S$5&gt;76, $B96-S$5=75, $B96-S$5=1, $B96-S$5&lt;0),"",ROUND(($B96-S$5)*'점수 계산기'!$C$21+S$5*'점수 계산기'!$C$23+'점수 계산기'!$C$25,0))</f>
        <v>55</v>
      </c>
      <c r="T96" s="201">
        <f>IF(OR($B96-T$5&gt;76, $B96-T$5=75, $B96-T$5=1, $B96-T$5&lt;0),"",ROUND(($B96-T$5)*'점수 계산기'!$C$21+T$5*'점수 계산기'!$C$23+'점수 계산기'!$C$25,0))</f>
        <v>55</v>
      </c>
      <c r="U96" s="201">
        <f>IF(OR($B96-U$5&gt;76, $B96-U$5=75, $B96-U$5=1, $B96-U$5&lt;0),"",ROUND(($B96-U$5)*'점수 계산기'!$C$21+U$5*'점수 계산기'!$C$23+'점수 계산기'!$C$25,0))</f>
        <v>56</v>
      </c>
      <c r="V96" s="201">
        <f>IF(OR($B96-V$5&gt;76, $B96-V$5=75, $B96-V$5=1, $B96-V$5&lt;0),"",ROUND(($B96-V$5)*'점수 계산기'!$C$21+V$5*'점수 계산기'!$C$23+'점수 계산기'!$C$25,0))</f>
        <v>56</v>
      </c>
      <c r="W96" s="201">
        <f>IF(OR($B96-W$5&gt;76, $B96-W$5=75, $B96-W$5=1, $B96-W$5&lt;0),"",ROUND(($B96-W$5)*'점수 계산기'!$C$21+W$5*'점수 계산기'!$C$23+'점수 계산기'!$C$25,0))</f>
        <v>56</v>
      </c>
      <c r="X96" s="201">
        <f>IF(OR($B96-X$5&gt;76, $B96-X$5=75, $B96-X$5=1, $B96-X$5&lt;0),"",ROUND(($B96-X$5)*'점수 계산기'!$C$21+X$5*'점수 계산기'!$C$23+'점수 계산기'!$C$25,0))</f>
        <v>56</v>
      </c>
      <c r="Y96" s="202">
        <f>IF(OR($B96-Y$5&gt;76, $B96-Y$5=75, $B96-Y$5=1, $B96-Y$5&lt;0),"",ROUND(($B96-Y$5)*'점수 계산기'!$C$21+Y$5*'점수 계산기'!$C$23+'점수 계산기'!$C$25,0))</f>
        <v>56</v>
      </c>
      <c r="Z96" s="153"/>
      <c r="AA96" s="195">
        <v>11</v>
      </c>
      <c r="AB96" s="195">
        <f t="shared" si="2"/>
        <v>55</v>
      </c>
      <c r="AC96" s="195" cm="1">
        <f t="array" ref="AC96">INDEX($AD$6:$AD$106, AA96, 1)</f>
        <v>128</v>
      </c>
      <c r="AD96" s="195">
        <f t="shared" si="3"/>
        <v>56</v>
      </c>
      <c r="AE96" s="195">
        <v>10</v>
      </c>
      <c r="AF96" s="195">
        <v>90</v>
      </c>
    </row>
    <row r="97" spans="1:32" s="161" customFormat="1" ht="21" customHeight="1">
      <c r="A97" s="153"/>
      <c r="B97" s="200">
        <v>9</v>
      </c>
      <c r="C97" s="201" t="str">
        <f>IF(OR($B97-C$5&gt;76, $B97-C$5=75, $B97-C$5=1, $B97-C$5&lt;0),"",ROUND(($B97-C$5)*'점수 계산기'!$C$21+C$5*'점수 계산기'!$C$23+'점수 계산기'!$C$25,0))</f>
        <v/>
      </c>
      <c r="D97" s="201" t="str">
        <f>IF(OR($B97-D$5&gt;76, $B97-D$5=75, $B97-D$5=1, $B97-D$5&lt;0),"",ROUND(($B97-D$5)*'점수 계산기'!$C$21+D$5*'점수 계산기'!$C$23+'점수 계산기'!$C$25,0))</f>
        <v/>
      </c>
      <c r="E97" s="201" t="str">
        <f>IF(OR($B97-E$5&gt;76, $B97-E$5=75, $B97-E$5=1, $B97-E$5&lt;0),"",ROUND(($B97-E$5)*'점수 계산기'!$C$21+E$5*'점수 계산기'!$C$23+'점수 계산기'!$C$25,0))</f>
        <v/>
      </c>
      <c r="F97" s="201" t="str">
        <f>IF(OR($B97-F$5&gt;76, $B97-F$5=75, $B97-F$5=1, $B97-F$5&lt;0),"",ROUND(($B97-F$5)*'점수 계산기'!$C$21+F$5*'점수 계산기'!$C$23+'점수 계산기'!$C$25,0))</f>
        <v/>
      </c>
      <c r="G97" s="201" t="str">
        <f>IF(OR($B97-G$5&gt;76, $B97-G$5=75, $B97-G$5=1, $B97-G$5&lt;0),"",ROUND(($B97-G$5)*'점수 계산기'!$C$21+G$5*'점수 계산기'!$C$23+'점수 계산기'!$C$25,0))</f>
        <v/>
      </c>
      <c r="H97" s="201" t="str">
        <f>IF(OR($B97-H$5&gt;76, $B97-H$5=75, $B97-H$5=1, $B97-H$5&lt;0),"",ROUND(($B97-H$5)*'점수 계산기'!$C$21+H$5*'점수 계산기'!$C$23+'점수 계산기'!$C$25,0))</f>
        <v/>
      </c>
      <c r="I97" s="201" t="str">
        <f>IF(OR($B97-I$5&gt;76, $B97-I$5=75, $B97-I$5=1, $B97-I$5&lt;0),"",ROUND(($B97-I$5)*'점수 계산기'!$C$21+I$5*'점수 계산기'!$C$23+'점수 계산기'!$C$25,0))</f>
        <v/>
      </c>
      <c r="J97" s="201" t="str">
        <f>IF(OR($B97-J$5&gt;76, $B97-J$5=75, $B97-J$5=1, $B97-J$5&lt;0),"",ROUND(($B97-J$5)*'점수 계산기'!$C$21+J$5*'점수 계산기'!$C$23+'점수 계산기'!$C$25,0))</f>
        <v/>
      </c>
      <c r="K97" s="201" t="str">
        <f>IF(OR($B97-K$5&gt;76, $B97-K$5=75, $B97-K$5=1, $B97-K$5&lt;0),"",ROUND(($B97-K$5)*'점수 계산기'!$C$21+K$5*'점수 계산기'!$C$23+'점수 계산기'!$C$25,0))</f>
        <v/>
      </c>
      <c r="L97" s="201" t="str">
        <f>IF(OR($B97-L$5&gt;76, $B97-L$5=75, $B97-L$5=1, $B97-L$5&lt;0),"",ROUND(($B97-L$5)*'점수 계산기'!$C$21+L$5*'점수 계산기'!$C$23+'점수 계산기'!$C$25,0))</f>
        <v/>
      </c>
      <c r="M97" s="201" t="str">
        <f>IF(OR($B97-M$5&gt;76, $B97-M$5=75, $B97-M$5=1, $B97-M$5&lt;0),"",ROUND(($B97-M$5)*'점수 계산기'!$C$21+M$5*'점수 계산기'!$C$23+'점수 계산기'!$C$25,0))</f>
        <v/>
      </c>
      <c r="N97" s="201" t="str">
        <f>IF(OR($B97-N$5&gt;76, $B97-N$5=75, $B97-N$5=1, $B97-N$5&lt;0),"",ROUND(($B97-N$5)*'점수 계산기'!$C$21+N$5*'점수 계산기'!$C$23+'점수 계산기'!$C$25,0))</f>
        <v/>
      </c>
      <c r="O97" s="201" t="str">
        <f>IF(OR($B97-O$5&gt;76, $B97-O$5=75, $B97-O$5=1, $B97-O$5&lt;0),"",ROUND(($B97-O$5)*'점수 계산기'!$C$21+O$5*'점수 계산기'!$C$23+'점수 계산기'!$C$25,0))</f>
        <v/>
      </c>
      <c r="P97" s="201" t="str">
        <f>IF(OR($B97-P$5&gt;76, $B97-P$5=75, $B97-P$5=1, $B97-P$5&lt;0),"",ROUND(($B97-P$5)*'점수 계산기'!$C$21+P$5*'점수 계산기'!$C$23+'점수 계산기'!$C$25,0))</f>
        <v/>
      </c>
      <c r="Q97" s="201">
        <f>IF(OR($B97-Q$5&gt;76, $B97-Q$5=75, $B97-Q$5=1, $B97-Q$5&lt;0),"",ROUND(($B97-Q$5)*'점수 계산기'!$C$21+Q$5*'점수 계산기'!$C$23+'점수 계산기'!$C$25,0))</f>
        <v>54</v>
      </c>
      <c r="R97" s="201" t="str">
        <f>IF(OR($B97-R$5&gt;76, $B97-R$5=75, $B97-R$5=1, $B97-R$5&lt;0),"",ROUND(($B97-R$5)*'점수 계산기'!$C$21+R$5*'점수 계산기'!$C$23+'점수 계산기'!$C$25,0))</f>
        <v/>
      </c>
      <c r="S97" s="201">
        <f>IF(OR($B97-S$5&gt;76, $B97-S$5=75, $B97-S$5=1, $B97-S$5&lt;0),"",ROUND(($B97-S$5)*'점수 계산기'!$C$21+S$5*'점수 계산기'!$C$23+'점수 계산기'!$C$25,0))</f>
        <v>54</v>
      </c>
      <c r="T97" s="201">
        <f>IF(OR($B97-T$5&gt;76, $B97-T$5=75, $B97-T$5=1, $B97-T$5&lt;0),"",ROUND(($B97-T$5)*'점수 계산기'!$C$21+T$5*'점수 계산기'!$C$23+'점수 계산기'!$C$25,0))</f>
        <v>55</v>
      </c>
      <c r="U97" s="201">
        <f>IF(OR($B97-U$5&gt;76, $B97-U$5=75, $B97-U$5=1, $B97-U$5&lt;0),"",ROUND(($B97-U$5)*'점수 계산기'!$C$21+U$5*'점수 계산기'!$C$23+'점수 계산기'!$C$25,0))</f>
        <v>55</v>
      </c>
      <c r="V97" s="201">
        <f>IF(OR($B97-V$5&gt;76, $B97-V$5=75, $B97-V$5=1, $B97-V$5&lt;0),"",ROUND(($B97-V$5)*'점수 계산기'!$C$21+V$5*'점수 계산기'!$C$23+'점수 계산기'!$C$25,0))</f>
        <v>55</v>
      </c>
      <c r="W97" s="201">
        <f>IF(OR($B97-W$5&gt;76, $B97-W$5=75, $B97-W$5=1, $B97-W$5&lt;0),"",ROUND(($B97-W$5)*'점수 계산기'!$C$21+W$5*'점수 계산기'!$C$23+'점수 계산기'!$C$25,0))</f>
        <v>55</v>
      </c>
      <c r="X97" s="201">
        <f>IF(OR($B97-X$5&gt;76, $B97-X$5=75, $B97-X$5=1, $B97-X$5&lt;0),"",ROUND(($B97-X$5)*'점수 계산기'!$C$21+X$5*'점수 계산기'!$C$23+'점수 계산기'!$C$25,0))</f>
        <v>55</v>
      </c>
      <c r="Y97" s="202">
        <f>IF(OR($B97-Y$5&gt;76, $B97-Y$5=75, $B97-Y$5=1, $B97-Y$5&lt;0),"",ROUND(($B97-Y$5)*'점수 계산기'!$C$21+Y$5*'점수 계산기'!$C$23+'점수 계산기'!$C$25,0))</f>
        <v>55</v>
      </c>
      <c r="Z97" s="153"/>
      <c r="AA97" s="195">
        <v>10</v>
      </c>
      <c r="AB97" s="195">
        <f t="shared" si="2"/>
        <v>54</v>
      </c>
      <c r="AC97" s="195" cm="1">
        <f t="array" ref="AC97">INDEX($AD$6:$AD$106, AA97, 1)</f>
        <v>129</v>
      </c>
      <c r="AD97" s="195">
        <f t="shared" si="3"/>
        <v>55</v>
      </c>
      <c r="AE97" s="195">
        <v>9</v>
      </c>
      <c r="AF97" s="195">
        <v>91</v>
      </c>
    </row>
    <row r="98" spans="1:32" s="161" customFormat="1" ht="21" customHeight="1">
      <c r="A98" s="153"/>
      <c r="B98" s="203">
        <v>8</v>
      </c>
      <c r="C98" s="204" t="str">
        <f>IF(OR($B98-C$5&gt;76, $B98-C$5=75, $B98-C$5=1, $B98-C$5&lt;0),"",ROUND(($B98-C$5)*'점수 계산기'!$C$21+C$5*'점수 계산기'!$C$23+'점수 계산기'!$C$25,0))</f>
        <v/>
      </c>
      <c r="D98" s="204" t="str">
        <f>IF(OR($B98-D$5&gt;76, $B98-D$5=75, $B98-D$5=1, $B98-D$5&lt;0),"",ROUND(($B98-D$5)*'점수 계산기'!$C$21+D$5*'점수 계산기'!$C$23+'점수 계산기'!$C$25,0))</f>
        <v/>
      </c>
      <c r="E98" s="204" t="str">
        <f>IF(OR($B98-E$5&gt;76, $B98-E$5=75, $B98-E$5=1, $B98-E$5&lt;0),"",ROUND(($B98-E$5)*'점수 계산기'!$C$21+E$5*'점수 계산기'!$C$23+'점수 계산기'!$C$25,0))</f>
        <v/>
      </c>
      <c r="F98" s="204" t="str">
        <f>IF(OR($B98-F$5&gt;76, $B98-F$5=75, $B98-F$5=1, $B98-F$5&lt;0),"",ROUND(($B98-F$5)*'점수 계산기'!$C$21+F$5*'점수 계산기'!$C$23+'점수 계산기'!$C$25,0))</f>
        <v/>
      </c>
      <c r="G98" s="204" t="str">
        <f>IF(OR($B98-G$5&gt;76, $B98-G$5=75, $B98-G$5=1, $B98-G$5&lt;0),"",ROUND(($B98-G$5)*'점수 계산기'!$C$21+G$5*'점수 계산기'!$C$23+'점수 계산기'!$C$25,0))</f>
        <v/>
      </c>
      <c r="H98" s="204" t="str">
        <f>IF(OR($B98-H$5&gt;76, $B98-H$5=75, $B98-H$5=1, $B98-H$5&lt;0),"",ROUND(($B98-H$5)*'점수 계산기'!$C$21+H$5*'점수 계산기'!$C$23+'점수 계산기'!$C$25,0))</f>
        <v/>
      </c>
      <c r="I98" s="204" t="str">
        <f>IF(OR($B98-I$5&gt;76, $B98-I$5=75, $B98-I$5=1, $B98-I$5&lt;0),"",ROUND(($B98-I$5)*'점수 계산기'!$C$21+I$5*'점수 계산기'!$C$23+'점수 계산기'!$C$25,0))</f>
        <v/>
      </c>
      <c r="J98" s="204" t="str">
        <f>IF(OR($B98-J$5&gt;76, $B98-J$5=75, $B98-J$5=1, $B98-J$5&lt;0),"",ROUND(($B98-J$5)*'점수 계산기'!$C$21+J$5*'점수 계산기'!$C$23+'점수 계산기'!$C$25,0))</f>
        <v/>
      </c>
      <c r="K98" s="204" t="str">
        <f>IF(OR($B98-K$5&gt;76, $B98-K$5=75, $B98-K$5=1, $B98-K$5&lt;0),"",ROUND(($B98-K$5)*'점수 계산기'!$C$21+K$5*'점수 계산기'!$C$23+'점수 계산기'!$C$25,0))</f>
        <v/>
      </c>
      <c r="L98" s="204" t="str">
        <f>IF(OR($B98-L$5&gt;76, $B98-L$5=75, $B98-L$5=1, $B98-L$5&lt;0),"",ROUND(($B98-L$5)*'점수 계산기'!$C$21+L$5*'점수 계산기'!$C$23+'점수 계산기'!$C$25,0))</f>
        <v/>
      </c>
      <c r="M98" s="204" t="str">
        <f>IF(OR($B98-M$5&gt;76, $B98-M$5=75, $B98-M$5=1, $B98-M$5&lt;0),"",ROUND(($B98-M$5)*'점수 계산기'!$C$21+M$5*'점수 계산기'!$C$23+'점수 계산기'!$C$25,0))</f>
        <v/>
      </c>
      <c r="N98" s="204" t="str">
        <f>IF(OR($B98-N$5&gt;76, $B98-N$5=75, $B98-N$5=1, $B98-N$5&lt;0),"",ROUND(($B98-N$5)*'점수 계산기'!$C$21+N$5*'점수 계산기'!$C$23+'점수 계산기'!$C$25,0))</f>
        <v/>
      </c>
      <c r="O98" s="204" t="str">
        <f>IF(OR($B98-O$5&gt;76, $B98-O$5=75, $B98-O$5=1, $B98-O$5&lt;0),"",ROUND(($B98-O$5)*'점수 계산기'!$C$21+O$5*'점수 계산기'!$C$23+'점수 계산기'!$C$25,0))</f>
        <v/>
      </c>
      <c r="P98" s="204" t="str">
        <f>IF(OR($B98-P$5&gt;76, $B98-P$5=75, $B98-P$5=1, $B98-P$5&lt;0),"",ROUND(($B98-P$5)*'점수 계산기'!$C$21+P$5*'점수 계산기'!$C$23+'점수 계산기'!$C$25,0))</f>
        <v/>
      </c>
      <c r="Q98" s="204" t="str">
        <f>IF(OR($B98-Q$5&gt;76, $B98-Q$5=75, $B98-Q$5=1, $B98-Q$5&lt;0),"",ROUND(($B98-Q$5)*'점수 계산기'!$C$21+Q$5*'점수 계산기'!$C$23+'점수 계산기'!$C$25,0))</f>
        <v/>
      </c>
      <c r="R98" s="204">
        <f>IF(OR($B98-R$5&gt;76, $B98-R$5=75, $B98-R$5=1, $B98-R$5&lt;0),"",ROUND(($B98-R$5)*'점수 계산기'!$C$21+R$5*'점수 계산기'!$C$23+'점수 계산기'!$C$25,0))</f>
        <v>53</v>
      </c>
      <c r="S98" s="204" t="str">
        <f>IF(OR($B98-S$5&gt;76, $B98-S$5=75, $B98-S$5=1, $B98-S$5&lt;0),"",ROUND(($B98-S$5)*'점수 계산기'!$C$21+S$5*'점수 계산기'!$C$23+'점수 계산기'!$C$25,0))</f>
        <v/>
      </c>
      <c r="T98" s="204">
        <f>IF(OR($B98-T$5&gt;76, $B98-T$5=75, $B98-T$5=1, $B98-T$5&lt;0),"",ROUND(($B98-T$5)*'점수 계산기'!$C$21+T$5*'점수 계산기'!$C$23+'점수 계산기'!$C$25,0))</f>
        <v>54</v>
      </c>
      <c r="U98" s="204">
        <f>IF(OR($B98-U$5&gt;76, $B98-U$5=75, $B98-U$5=1, $B98-U$5&lt;0),"",ROUND(($B98-U$5)*'점수 계산기'!$C$21+U$5*'점수 계산기'!$C$23+'점수 계산기'!$C$25,0))</f>
        <v>54</v>
      </c>
      <c r="V98" s="204">
        <f>IF(OR($B98-V$5&gt;76, $B98-V$5=75, $B98-V$5=1, $B98-V$5&lt;0),"",ROUND(($B98-V$5)*'점수 계산기'!$C$21+V$5*'점수 계산기'!$C$23+'점수 계산기'!$C$25,0))</f>
        <v>54</v>
      </c>
      <c r="W98" s="204">
        <f>IF(OR($B98-W$5&gt;76, $B98-W$5=75, $B98-W$5=1, $B98-W$5&lt;0),"",ROUND(($B98-W$5)*'점수 계산기'!$C$21+W$5*'점수 계산기'!$C$23+'점수 계산기'!$C$25,0))</f>
        <v>54</v>
      </c>
      <c r="X98" s="204">
        <f>IF(OR($B98-X$5&gt;76, $B98-X$5=75, $B98-X$5=1, $B98-X$5&lt;0),"",ROUND(($B98-X$5)*'점수 계산기'!$C$21+X$5*'점수 계산기'!$C$23+'점수 계산기'!$C$25,0))</f>
        <v>54</v>
      </c>
      <c r="Y98" s="205">
        <f>IF(OR($B98-Y$5&gt;76, $B98-Y$5=75, $B98-Y$5=1, $B98-Y$5&lt;0),"",ROUND(($B98-Y$5)*'점수 계산기'!$C$21+Y$5*'점수 계산기'!$C$23+'점수 계산기'!$C$25,0))</f>
        <v>54</v>
      </c>
      <c r="Z98" s="153"/>
      <c r="AA98" s="195">
        <v>9</v>
      </c>
      <c r="AB98" s="195">
        <f t="shared" si="2"/>
        <v>53</v>
      </c>
      <c r="AC98" s="195" cm="1">
        <f t="array" ref="AC98">INDEX($AD$6:$AD$106, AA98, 1)</f>
        <v>129</v>
      </c>
      <c r="AD98" s="195">
        <f t="shared" si="3"/>
        <v>54</v>
      </c>
      <c r="AE98" s="195">
        <v>8</v>
      </c>
      <c r="AF98" s="195">
        <v>92</v>
      </c>
    </row>
    <row r="99" spans="1:32" s="161" customFormat="1" ht="21" customHeight="1">
      <c r="A99" s="153"/>
      <c r="B99" s="203">
        <v>7</v>
      </c>
      <c r="C99" s="204" t="str">
        <f>IF(OR($B99-C$5&gt;76, $B99-C$5=75, $B99-C$5=1, $B99-C$5&lt;0),"",ROUND(($B99-C$5)*'점수 계산기'!$C$21+C$5*'점수 계산기'!$C$23+'점수 계산기'!$C$25,0))</f>
        <v/>
      </c>
      <c r="D99" s="204" t="str">
        <f>IF(OR($B99-D$5&gt;76, $B99-D$5=75, $B99-D$5=1, $B99-D$5&lt;0),"",ROUND(($B99-D$5)*'점수 계산기'!$C$21+D$5*'점수 계산기'!$C$23+'점수 계산기'!$C$25,0))</f>
        <v/>
      </c>
      <c r="E99" s="204" t="str">
        <f>IF(OR($B99-E$5&gt;76, $B99-E$5=75, $B99-E$5=1, $B99-E$5&lt;0),"",ROUND(($B99-E$5)*'점수 계산기'!$C$21+E$5*'점수 계산기'!$C$23+'점수 계산기'!$C$25,0))</f>
        <v/>
      </c>
      <c r="F99" s="204" t="str">
        <f>IF(OR($B99-F$5&gt;76, $B99-F$5=75, $B99-F$5=1, $B99-F$5&lt;0),"",ROUND(($B99-F$5)*'점수 계산기'!$C$21+F$5*'점수 계산기'!$C$23+'점수 계산기'!$C$25,0))</f>
        <v/>
      </c>
      <c r="G99" s="204" t="str">
        <f>IF(OR($B99-G$5&gt;76, $B99-G$5=75, $B99-G$5=1, $B99-G$5&lt;0),"",ROUND(($B99-G$5)*'점수 계산기'!$C$21+G$5*'점수 계산기'!$C$23+'점수 계산기'!$C$25,0))</f>
        <v/>
      </c>
      <c r="H99" s="204" t="str">
        <f>IF(OR($B99-H$5&gt;76, $B99-H$5=75, $B99-H$5=1, $B99-H$5&lt;0),"",ROUND(($B99-H$5)*'점수 계산기'!$C$21+H$5*'점수 계산기'!$C$23+'점수 계산기'!$C$25,0))</f>
        <v/>
      </c>
      <c r="I99" s="204" t="str">
        <f>IF(OR($B99-I$5&gt;76, $B99-I$5=75, $B99-I$5=1, $B99-I$5&lt;0),"",ROUND(($B99-I$5)*'점수 계산기'!$C$21+I$5*'점수 계산기'!$C$23+'점수 계산기'!$C$25,0))</f>
        <v/>
      </c>
      <c r="J99" s="204" t="str">
        <f>IF(OR($B99-J$5&gt;76, $B99-J$5=75, $B99-J$5=1, $B99-J$5&lt;0),"",ROUND(($B99-J$5)*'점수 계산기'!$C$21+J$5*'점수 계산기'!$C$23+'점수 계산기'!$C$25,0))</f>
        <v/>
      </c>
      <c r="K99" s="204" t="str">
        <f>IF(OR($B99-K$5&gt;76, $B99-K$5=75, $B99-K$5=1, $B99-K$5&lt;0),"",ROUND(($B99-K$5)*'점수 계산기'!$C$21+K$5*'점수 계산기'!$C$23+'점수 계산기'!$C$25,0))</f>
        <v/>
      </c>
      <c r="L99" s="204" t="str">
        <f>IF(OR($B99-L$5&gt;76, $B99-L$5=75, $B99-L$5=1, $B99-L$5&lt;0),"",ROUND(($B99-L$5)*'점수 계산기'!$C$21+L$5*'점수 계산기'!$C$23+'점수 계산기'!$C$25,0))</f>
        <v/>
      </c>
      <c r="M99" s="204" t="str">
        <f>IF(OR($B99-M$5&gt;76, $B99-M$5=75, $B99-M$5=1, $B99-M$5&lt;0),"",ROUND(($B99-M$5)*'점수 계산기'!$C$21+M$5*'점수 계산기'!$C$23+'점수 계산기'!$C$25,0))</f>
        <v/>
      </c>
      <c r="N99" s="204" t="str">
        <f>IF(OR($B99-N$5&gt;76, $B99-N$5=75, $B99-N$5=1, $B99-N$5&lt;0),"",ROUND(($B99-N$5)*'점수 계산기'!$C$21+N$5*'점수 계산기'!$C$23+'점수 계산기'!$C$25,0))</f>
        <v/>
      </c>
      <c r="O99" s="204" t="str">
        <f>IF(OR($B99-O$5&gt;76, $B99-O$5=75, $B99-O$5=1, $B99-O$5&lt;0),"",ROUND(($B99-O$5)*'점수 계산기'!$C$21+O$5*'점수 계산기'!$C$23+'점수 계산기'!$C$25,0))</f>
        <v/>
      </c>
      <c r="P99" s="204" t="str">
        <f>IF(OR($B99-P$5&gt;76, $B99-P$5=75, $B99-P$5=1, $B99-P$5&lt;0),"",ROUND(($B99-P$5)*'점수 계산기'!$C$21+P$5*'점수 계산기'!$C$23+'점수 계산기'!$C$25,0))</f>
        <v/>
      </c>
      <c r="Q99" s="204" t="str">
        <f>IF(OR($B99-Q$5&gt;76, $B99-Q$5=75, $B99-Q$5=1, $B99-Q$5&lt;0),"",ROUND(($B99-Q$5)*'점수 계산기'!$C$21+Q$5*'점수 계산기'!$C$23+'점수 계산기'!$C$25,0))</f>
        <v/>
      </c>
      <c r="R99" s="204" t="str">
        <f>IF(OR($B99-R$5&gt;76, $B99-R$5=75, $B99-R$5=1, $B99-R$5&lt;0),"",ROUND(($B99-R$5)*'점수 계산기'!$C$21+R$5*'점수 계산기'!$C$23+'점수 계산기'!$C$25,0))</f>
        <v/>
      </c>
      <c r="S99" s="204">
        <f>IF(OR($B99-S$5&gt;76, $B99-S$5=75, $B99-S$5=1, $B99-S$5&lt;0),"",ROUND(($B99-S$5)*'점수 계산기'!$C$21+S$5*'점수 계산기'!$C$23+'점수 계산기'!$C$25,0))</f>
        <v>53</v>
      </c>
      <c r="T99" s="204" t="str">
        <f>IF(OR($B99-T$5&gt;76, $B99-T$5=75, $B99-T$5=1, $B99-T$5&lt;0),"",ROUND(($B99-T$5)*'점수 계산기'!$C$21+T$5*'점수 계산기'!$C$23+'점수 계산기'!$C$25,0))</f>
        <v/>
      </c>
      <c r="U99" s="204">
        <f>IF(OR($B99-U$5&gt;76, $B99-U$5=75, $B99-U$5=1, $B99-U$5&lt;0),"",ROUND(($B99-U$5)*'점수 계산기'!$C$21+U$5*'점수 계산기'!$C$23+'점수 계산기'!$C$25,0))</f>
        <v>53</v>
      </c>
      <c r="V99" s="204">
        <f>IF(OR($B99-V$5&gt;76, $B99-V$5=75, $B99-V$5=1, $B99-V$5&lt;0),"",ROUND(($B99-V$5)*'점수 계산기'!$C$21+V$5*'점수 계산기'!$C$23+'점수 계산기'!$C$25,0))</f>
        <v>53</v>
      </c>
      <c r="W99" s="204">
        <f>IF(OR($B99-W$5&gt;76, $B99-W$5=75, $B99-W$5=1, $B99-W$5&lt;0),"",ROUND(($B99-W$5)*'점수 계산기'!$C$21+W$5*'점수 계산기'!$C$23+'점수 계산기'!$C$25,0))</f>
        <v>53</v>
      </c>
      <c r="X99" s="204">
        <f>IF(OR($B99-X$5&gt;76, $B99-X$5=75, $B99-X$5=1, $B99-X$5&lt;0),"",ROUND(($B99-X$5)*'점수 계산기'!$C$21+X$5*'점수 계산기'!$C$23+'점수 계산기'!$C$25,0))</f>
        <v>53</v>
      </c>
      <c r="Y99" s="205">
        <f>IF(OR($B99-Y$5&gt;76, $B99-Y$5=75, $B99-Y$5=1, $B99-Y$5&lt;0),"",ROUND(($B99-Y$5)*'점수 계산기'!$C$21+Y$5*'점수 계산기'!$C$23+'점수 계산기'!$C$25,0))</f>
        <v>53</v>
      </c>
      <c r="Z99" s="153"/>
      <c r="AA99" s="195">
        <v>8</v>
      </c>
      <c r="AB99" s="195">
        <f t="shared" si="2"/>
        <v>53</v>
      </c>
      <c r="AC99" s="195" cm="1">
        <f t="array" ref="AC99">INDEX($AD$6:$AD$106, AA99, 1)</f>
        <v>130</v>
      </c>
      <c r="AD99" s="195">
        <f t="shared" si="3"/>
        <v>53</v>
      </c>
      <c r="AE99" s="195">
        <v>7</v>
      </c>
      <c r="AF99" s="195">
        <v>93</v>
      </c>
    </row>
    <row r="100" spans="1:32" s="161" customFormat="1" ht="21" customHeight="1">
      <c r="A100" s="153"/>
      <c r="B100" s="203">
        <v>6</v>
      </c>
      <c r="C100" s="204" t="str">
        <f>IF(OR($B100-C$5&gt;76, $B100-C$5=75, $B100-C$5=1, $B100-C$5&lt;0),"",ROUND(($B100-C$5)*'점수 계산기'!$C$21+C$5*'점수 계산기'!$C$23+'점수 계산기'!$C$25,0))</f>
        <v/>
      </c>
      <c r="D100" s="204" t="str">
        <f>IF(OR($B100-D$5&gt;76, $B100-D$5=75, $B100-D$5=1, $B100-D$5&lt;0),"",ROUND(($B100-D$5)*'점수 계산기'!$C$21+D$5*'점수 계산기'!$C$23+'점수 계산기'!$C$25,0))</f>
        <v/>
      </c>
      <c r="E100" s="204" t="str">
        <f>IF(OR($B100-E$5&gt;76, $B100-E$5=75, $B100-E$5=1, $B100-E$5&lt;0),"",ROUND(($B100-E$5)*'점수 계산기'!$C$21+E$5*'점수 계산기'!$C$23+'점수 계산기'!$C$25,0))</f>
        <v/>
      </c>
      <c r="F100" s="204" t="str">
        <f>IF(OR($B100-F$5&gt;76, $B100-F$5=75, $B100-F$5=1, $B100-F$5&lt;0),"",ROUND(($B100-F$5)*'점수 계산기'!$C$21+F$5*'점수 계산기'!$C$23+'점수 계산기'!$C$25,0))</f>
        <v/>
      </c>
      <c r="G100" s="204" t="str">
        <f>IF(OR($B100-G$5&gt;76, $B100-G$5=75, $B100-G$5=1, $B100-G$5&lt;0),"",ROUND(($B100-G$5)*'점수 계산기'!$C$21+G$5*'점수 계산기'!$C$23+'점수 계산기'!$C$25,0))</f>
        <v/>
      </c>
      <c r="H100" s="204" t="str">
        <f>IF(OR($B100-H$5&gt;76, $B100-H$5=75, $B100-H$5=1, $B100-H$5&lt;0),"",ROUND(($B100-H$5)*'점수 계산기'!$C$21+H$5*'점수 계산기'!$C$23+'점수 계산기'!$C$25,0))</f>
        <v/>
      </c>
      <c r="I100" s="204" t="str">
        <f>IF(OR($B100-I$5&gt;76, $B100-I$5=75, $B100-I$5=1, $B100-I$5&lt;0),"",ROUND(($B100-I$5)*'점수 계산기'!$C$21+I$5*'점수 계산기'!$C$23+'점수 계산기'!$C$25,0))</f>
        <v/>
      </c>
      <c r="J100" s="204" t="str">
        <f>IF(OR($B100-J$5&gt;76, $B100-J$5=75, $B100-J$5=1, $B100-J$5&lt;0),"",ROUND(($B100-J$5)*'점수 계산기'!$C$21+J$5*'점수 계산기'!$C$23+'점수 계산기'!$C$25,0))</f>
        <v/>
      </c>
      <c r="K100" s="204" t="str">
        <f>IF(OR($B100-K$5&gt;76, $B100-K$5=75, $B100-K$5=1, $B100-K$5&lt;0),"",ROUND(($B100-K$5)*'점수 계산기'!$C$21+K$5*'점수 계산기'!$C$23+'점수 계산기'!$C$25,0))</f>
        <v/>
      </c>
      <c r="L100" s="204" t="str">
        <f>IF(OR($B100-L$5&gt;76, $B100-L$5=75, $B100-L$5=1, $B100-L$5&lt;0),"",ROUND(($B100-L$5)*'점수 계산기'!$C$21+L$5*'점수 계산기'!$C$23+'점수 계산기'!$C$25,0))</f>
        <v/>
      </c>
      <c r="M100" s="204" t="str">
        <f>IF(OR($B100-M$5&gt;76, $B100-M$5=75, $B100-M$5=1, $B100-M$5&lt;0),"",ROUND(($B100-M$5)*'점수 계산기'!$C$21+M$5*'점수 계산기'!$C$23+'점수 계산기'!$C$25,0))</f>
        <v/>
      </c>
      <c r="N100" s="204" t="str">
        <f>IF(OR($B100-N$5&gt;76, $B100-N$5=75, $B100-N$5=1, $B100-N$5&lt;0),"",ROUND(($B100-N$5)*'점수 계산기'!$C$21+N$5*'점수 계산기'!$C$23+'점수 계산기'!$C$25,0))</f>
        <v/>
      </c>
      <c r="O100" s="204" t="str">
        <f>IF(OR($B100-O$5&gt;76, $B100-O$5=75, $B100-O$5=1, $B100-O$5&lt;0),"",ROUND(($B100-O$5)*'점수 계산기'!$C$21+O$5*'점수 계산기'!$C$23+'점수 계산기'!$C$25,0))</f>
        <v/>
      </c>
      <c r="P100" s="204" t="str">
        <f>IF(OR($B100-P$5&gt;76, $B100-P$5=75, $B100-P$5=1, $B100-P$5&lt;0),"",ROUND(($B100-P$5)*'점수 계산기'!$C$21+P$5*'점수 계산기'!$C$23+'점수 계산기'!$C$25,0))</f>
        <v/>
      </c>
      <c r="Q100" s="204" t="str">
        <f>IF(OR($B100-Q$5&gt;76, $B100-Q$5=75, $B100-Q$5=1, $B100-Q$5&lt;0),"",ROUND(($B100-Q$5)*'점수 계산기'!$C$21+Q$5*'점수 계산기'!$C$23+'점수 계산기'!$C$25,0))</f>
        <v/>
      </c>
      <c r="R100" s="204" t="str">
        <f>IF(OR($B100-R$5&gt;76, $B100-R$5=75, $B100-R$5=1, $B100-R$5&lt;0),"",ROUND(($B100-R$5)*'점수 계산기'!$C$21+R$5*'점수 계산기'!$C$23+'점수 계산기'!$C$25,0))</f>
        <v/>
      </c>
      <c r="S100" s="204" t="str">
        <f>IF(OR($B100-S$5&gt;76, $B100-S$5=75, $B100-S$5=1, $B100-S$5&lt;0),"",ROUND(($B100-S$5)*'점수 계산기'!$C$21+S$5*'점수 계산기'!$C$23+'점수 계산기'!$C$25,0))</f>
        <v/>
      </c>
      <c r="T100" s="204">
        <f>IF(OR($B100-T$5&gt;76, $B100-T$5=75, $B100-T$5=1, $B100-T$5&lt;0),"",ROUND(($B100-T$5)*'점수 계산기'!$C$21+T$5*'점수 계산기'!$C$23+'점수 계산기'!$C$25,0))</f>
        <v>52</v>
      </c>
      <c r="U100" s="204" t="str">
        <f>IF(OR($B100-U$5&gt;76, $B100-U$5=75, $B100-U$5=1, $B100-U$5&lt;0),"",ROUND(($B100-U$5)*'점수 계산기'!$C$21+U$5*'점수 계산기'!$C$23+'점수 계산기'!$C$25,0))</f>
        <v/>
      </c>
      <c r="V100" s="204">
        <f>IF(OR($B100-V$5&gt;76, $B100-V$5=75, $B100-V$5=1, $B100-V$5&lt;0),"",ROUND(($B100-V$5)*'점수 계산기'!$C$21+V$5*'점수 계산기'!$C$23+'점수 계산기'!$C$25,0))</f>
        <v>52</v>
      </c>
      <c r="W100" s="204">
        <f>IF(OR($B100-W$5&gt;76, $B100-W$5=75, $B100-W$5=1, $B100-W$5&lt;0),"",ROUND(($B100-W$5)*'점수 계산기'!$C$21+W$5*'점수 계산기'!$C$23+'점수 계산기'!$C$25,0))</f>
        <v>52</v>
      </c>
      <c r="X100" s="204">
        <f>IF(OR($B100-X$5&gt;76, $B100-X$5=75, $B100-X$5=1, $B100-X$5&lt;0),"",ROUND(($B100-X$5)*'점수 계산기'!$C$21+X$5*'점수 계산기'!$C$23+'점수 계산기'!$C$25,0))</f>
        <v>52</v>
      </c>
      <c r="Y100" s="205">
        <f>IF(OR($B100-Y$5&gt;76, $B100-Y$5=75, $B100-Y$5=1, $B100-Y$5&lt;0),"",ROUND(($B100-Y$5)*'점수 계산기'!$C$21+Y$5*'점수 계산기'!$C$23+'점수 계산기'!$C$25,0))</f>
        <v>53</v>
      </c>
      <c r="Z100" s="153"/>
      <c r="AA100" s="195">
        <v>7</v>
      </c>
      <c r="AB100" s="195">
        <f t="shared" si="2"/>
        <v>52</v>
      </c>
      <c r="AC100" s="195" cm="1">
        <f t="array" ref="AC100">INDEX($AD$6:$AD$106, AA100, 1)</f>
        <v>131</v>
      </c>
      <c r="AD100" s="195">
        <f t="shared" si="3"/>
        <v>53</v>
      </c>
      <c r="AE100" s="195">
        <v>6</v>
      </c>
      <c r="AF100" s="195">
        <v>94</v>
      </c>
    </row>
    <row r="101" spans="1:32" s="161" customFormat="1" ht="21" customHeight="1">
      <c r="A101" s="153"/>
      <c r="B101" s="203">
        <v>5</v>
      </c>
      <c r="C101" s="204" t="str">
        <f>IF(OR($B101-C$5&gt;76, $B101-C$5=75, $B101-C$5=1, $B101-C$5&lt;0),"",ROUND(($B101-C$5)*'점수 계산기'!$C$21+C$5*'점수 계산기'!$C$23+'점수 계산기'!$C$25,0))</f>
        <v/>
      </c>
      <c r="D101" s="204" t="str">
        <f>IF(OR($B101-D$5&gt;76, $B101-D$5=75, $B101-D$5=1, $B101-D$5&lt;0),"",ROUND(($B101-D$5)*'점수 계산기'!$C$21+D$5*'점수 계산기'!$C$23+'점수 계산기'!$C$25,0))</f>
        <v/>
      </c>
      <c r="E101" s="204" t="str">
        <f>IF(OR($B101-E$5&gt;76, $B101-E$5=75, $B101-E$5=1, $B101-E$5&lt;0),"",ROUND(($B101-E$5)*'점수 계산기'!$C$21+E$5*'점수 계산기'!$C$23+'점수 계산기'!$C$25,0))</f>
        <v/>
      </c>
      <c r="F101" s="204" t="str">
        <f>IF(OR($B101-F$5&gt;76, $B101-F$5=75, $B101-F$5=1, $B101-F$5&lt;0),"",ROUND(($B101-F$5)*'점수 계산기'!$C$21+F$5*'점수 계산기'!$C$23+'점수 계산기'!$C$25,0))</f>
        <v/>
      </c>
      <c r="G101" s="204" t="str">
        <f>IF(OR($B101-G$5&gt;76, $B101-G$5=75, $B101-G$5=1, $B101-G$5&lt;0),"",ROUND(($B101-G$5)*'점수 계산기'!$C$21+G$5*'점수 계산기'!$C$23+'점수 계산기'!$C$25,0))</f>
        <v/>
      </c>
      <c r="H101" s="204" t="str">
        <f>IF(OR($B101-H$5&gt;76, $B101-H$5=75, $B101-H$5=1, $B101-H$5&lt;0),"",ROUND(($B101-H$5)*'점수 계산기'!$C$21+H$5*'점수 계산기'!$C$23+'점수 계산기'!$C$25,0))</f>
        <v/>
      </c>
      <c r="I101" s="204" t="str">
        <f>IF(OR($B101-I$5&gt;76, $B101-I$5=75, $B101-I$5=1, $B101-I$5&lt;0),"",ROUND(($B101-I$5)*'점수 계산기'!$C$21+I$5*'점수 계산기'!$C$23+'점수 계산기'!$C$25,0))</f>
        <v/>
      </c>
      <c r="J101" s="204" t="str">
        <f>IF(OR($B101-J$5&gt;76, $B101-J$5=75, $B101-J$5=1, $B101-J$5&lt;0),"",ROUND(($B101-J$5)*'점수 계산기'!$C$21+J$5*'점수 계산기'!$C$23+'점수 계산기'!$C$25,0))</f>
        <v/>
      </c>
      <c r="K101" s="204" t="str">
        <f>IF(OR($B101-K$5&gt;76, $B101-K$5=75, $B101-K$5=1, $B101-K$5&lt;0),"",ROUND(($B101-K$5)*'점수 계산기'!$C$21+K$5*'점수 계산기'!$C$23+'점수 계산기'!$C$25,0))</f>
        <v/>
      </c>
      <c r="L101" s="204" t="str">
        <f>IF(OR($B101-L$5&gt;76, $B101-L$5=75, $B101-L$5=1, $B101-L$5&lt;0),"",ROUND(($B101-L$5)*'점수 계산기'!$C$21+L$5*'점수 계산기'!$C$23+'점수 계산기'!$C$25,0))</f>
        <v/>
      </c>
      <c r="M101" s="204" t="str">
        <f>IF(OR($B101-M$5&gt;76, $B101-M$5=75, $B101-M$5=1, $B101-M$5&lt;0),"",ROUND(($B101-M$5)*'점수 계산기'!$C$21+M$5*'점수 계산기'!$C$23+'점수 계산기'!$C$25,0))</f>
        <v/>
      </c>
      <c r="N101" s="204" t="str">
        <f>IF(OR($B101-N$5&gt;76, $B101-N$5=75, $B101-N$5=1, $B101-N$5&lt;0),"",ROUND(($B101-N$5)*'점수 계산기'!$C$21+N$5*'점수 계산기'!$C$23+'점수 계산기'!$C$25,0))</f>
        <v/>
      </c>
      <c r="O101" s="204" t="str">
        <f>IF(OR($B101-O$5&gt;76, $B101-O$5=75, $B101-O$5=1, $B101-O$5&lt;0),"",ROUND(($B101-O$5)*'점수 계산기'!$C$21+O$5*'점수 계산기'!$C$23+'점수 계산기'!$C$25,0))</f>
        <v/>
      </c>
      <c r="P101" s="204" t="str">
        <f>IF(OR($B101-P$5&gt;76, $B101-P$5=75, $B101-P$5=1, $B101-P$5&lt;0),"",ROUND(($B101-P$5)*'점수 계산기'!$C$21+P$5*'점수 계산기'!$C$23+'점수 계산기'!$C$25,0))</f>
        <v/>
      </c>
      <c r="Q101" s="204" t="str">
        <f>IF(OR($B101-Q$5&gt;76, $B101-Q$5=75, $B101-Q$5=1, $B101-Q$5&lt;0),"",ROUND(($B101-Q$5)*'점수 계산기'!$C$21+Q$5*'점수 계산기'!$C$23+'점수 계산기'!$C$25,0))</f>
        <v/>
      </c>
      <c r="R101" s="204" t="str">
        <f>IF(OR($B101-R$5&gt;76, $B101-R$5=75, $B101-R$5=1, $B101-R$5&lt;0),"",ROUND(($B101-R$5)*'점수 계산기'!$C$21+R$5*'점수 계산기'!$C$23+'점수 계산기'!$C$25,0))</f>
        <v/>
      </c>
      <c r="S101" s="204" t="str">
        <f>IF(OR($B101-S$5&gt;76, $B101-S$5=75, $B101-S$5=1, $B101-S$5&lt;0),"",ROUND(($B101-S$5)*'점수 계산기'!$C$21+S$5*'점수 계산기'!$C$23+'점수 계산기'!$C$25,0))</f>
        <v/>
      </c>
      <c r="T101" s="204" t="str">
        <f>IF(OR($B101-T$5&gt;76, $B101-T$5=75, $B101-T$5=1, $B101-T$5&lt;0),"",ROUND(($B101-T$5)*'점수 계산기'!$C$21+T$5*'점수 계산기'!$C$23+'점수 계산기'!$C$25,0))</f>
        <v/>
      </c>
      <c r="U101" s="204">
        <f>IF(OR($B101-U$5&gt;76, $B101-U$5=75, $B101-U$5=1, $B101-U$5&lt;0),"",ROUND(($B101-U$5)*'점수 계산기'!$C$21+U$5*'점수 계산기'!$C$23+'점수 계산기'!$C$25,0))</f>
        <v>51</v>
      </c>
      <c r="V101" s="204" t="str">
        <f>IF(OR($B101-V$5&gt;76, $B101-V$5=75, $B101-V$5=1, $B101-V$5&lt;0),"",ROUND(($B101-V$5)*'점수 계산기'!$C$21+V$5*'점수 계산기'!$C$23+'점수 계산기'!$C$25,0))</f>
        <v/>
      </c>
      <c r="W101" s="204">
        <f>IF(OR($B101-W$5&gt;76, $B101-W$5=75, $B101-W$5=1, $B101-W$5&lt;0),"",ROUND(($B101-W$5)*'점수 계산기'!$C$21+W$5*'점수 계산기'!$C$23+'점수 계산기'!$C$25,0))</f>
        <v>51</v>
      </c>
      <c r="X101" s="204">
        <f>IF(OR($B101-X$5&gt;76, $B101-X$5=75, $B101-X$5=1, $B101-X$5&lt;0),"",ROUND(($B101-X$5)*'점수 계산기'!$C$21+X$5*'점수 계산기'!$C$23+'점수 계산기'!$C$25,0))</f>
        <v>51</v>
      </c>
      <c r="Y101" s="205">
        <f>IF(OR($B101-Y$5&gt;76, $B101-Y$5=75, $B101-Y$5=1, $B101-Y$5&lt;0),"",ROUND(($B101-Y$5)*'점수 계산기'!$C$21+Y$5*'점수 계산기'!$C$23+'점수 계산기'!$C$25,0))</f>
        <v>52</v>
      </c>
      <c r="Z101" s="153"/>
      <c r="AA101" s="195">
        <v>6</v>
      </c>
      <c r="AB101" s="195">
        <f t="shared" si="2"/>
        <v>51</v>
      </c>
      <c r="AC101" s="195" cm="1">
        <f t="array" ref="AC101">INDEX($AD$6:$AD$106, AA101, 1)</f>
        <v>132</v>
      </c>
      <c r="AD101" s="195">
        <f t="shared" si="3"/>
        <v>52</v>
      </c>
      <c r="AE101" s="195">
        <v>5</v>
      </c>
      <c r="AF101" s="195">
        <v>95</v>
      </c>
    </row>
    <row r="102" spans="1:32" s="161" customFormat="1" ht="21" customHeight="1">
      <c r="A102" s="153"/>
      <c r="B102" s="206">
        <v>4</v>
      </c>
      <c r="C102" s="207" t="str">
        <f>IF(OR($B102-C$5&gt;76, $B102-C$5=75, $B102-C$5=1, $B102-C$5&lt;0),"",ROUND(($B102-C$5)*'점수 계산기'!$C$21+C$5*'점수 계산기'!$C$23+'점수 계산기'!$C$25,0))</f>
        <v/>
      </c>
      <c r="D102" s="207" t="str">
        <f>IF(OR($B102-D$5&gt;76, $B102-D$5=75, $B102-D$5=1, $B102-D$5&lt;0),"",ROUND(($B102-D$5)*'점수 계산기'!$C$21+D$5*'점수 계산기'!$C$23+'점수 계산기'!$C$25,0))</f>
        <v/>
      </c>
      <c r="E102" s="207" t="str">
        <f>IF(OR($B102-E$5&gt;76, $B102-E$5=75, $B102-E$5=1, $B102-E$5&lt;0),"",ROUND(($B102-E$5)*'점수 계산기'!$C$21+E$5*'점수 계산기'!$C$23+'점수 계산기'!$C$25,0))</f>
        <v/>
      </c>
      <c r="F102" s="207" t="str">
        <f>IF(OR($B102-F$5&gt;76, $B102-F$5=75, $B102-F$5=1, $B102-F$5&lt;0),"",ROUND(($B102-F$5)*'점수 계산기'!$C$21+F$5*'점수 계산기'!$C$23+'점수 계산기'!$C$25,0))</f>
        <v/>
      </c>
      <c r="G102" s="207" t="str">
        <f>IF(OR($B102-G$5&gt;76, $B102-G$5=75, $B102-G$5=1, $B102-G$5&lt;0),"",ROUND(($B102-G$5)*'점수 계산기'!$C$21+G$5*'점수 계산기'!$C$23+'점수 계산기'!$C$25,0))</f>
        <v/>
      </c>
      <c r="H102" s="207" t="str">
        <f>IF(OR($B102-H$5&gt;76, $B102-H$5=75, $B102-H$5=1, $B102-H$5&lt;0),"",ROUND(($B102-H$5)*'점수 계산기'!$C$21+H$5*'점수 계산기'!$C$23+'점수 계산기'!$C$25,0))</f>
        <v/>
      </c>
      <c r="I102" s="207" t="str">
        <f>IF(OR($B102-I$5&gt;76, $B102-I$5=75, $B102-I$5=1, $B102-I$5&lt;0),"",ROUND(($B102-I$5)*'점수 계산기'!$C$21+I$5*'점수 계산기'!$C$23+'점수 계산기'!$C$25,0))</f>
        <v/>
      </c>
      <c r="J102" s="207" t="str">
        <f>IF(OR($B102-J$5&gt;76, $B102-J$5=75, $B102-J$5=1, $B102-J$5&lt;0),"",ROUND(($B102-J$5)*'점수 계산기'!$C$21+J$5*'점수 계산기'!$C$23+'점수 계산기'!$C$25,0))</f>
        <v/>
      </c>
      <c r="K102" s="207" t="str">
        <f>IF(OR($B102-K$5&gt;76, $B102-K$5=75, $B102-K$5=1, $B102-K$5&lt;0),"",ROUND(($B102-K$5)*'점수 계산기'!$C$21+K$5*'점수 계산기'!$C$23+'점수 계산기'!$C$25,0))</f>
        <v/>
      </c>
      <c r="L102" s="207" t="str">
        <f>IF(OR($B102-L$5&gt;76, $B102-L$5=75, $B102-L$5=1, $B102-L$5&lt;0),"",ROUND(($B102-L$5)*'점수 계산기'!$C$21+L$5*'점수 계산기'!$C$23+'점수 계산기'!$C$25,0))</f>
        <v/>
      </c>
      <c r="M102" s="207" t="str">
        <f>IF(OR($B102-M$5&gt;76, $B102-M$5=75, $B102-M$5=1, $B102-M$5&lt;0),"",ROUND(($B102-M$5)*'점수 계산기'!$C$21+M$5*'점수 계산기'!$C$23+'점수 계산기'!$C$25,0))</f>
        <v/>
      </c>
      <c r="N102" s="207" t="str">
        <f>IF(OR($B102-N$5&gt;76, $B102-N$5=75, $B102-N$5=1, $B102-N$5&lt;0),"",ROUND(($B102-N$5)*'점수 계산기'!$C$21+N$5*'점수 계산기'!$C$23+'점수 계산기'!$C$25,0))</f>
        <v/>
      </c>
      <c r="O102" s="207" t="str">
        <f>IF(OR($B102-O$5&gt;76, $B102-O$5=75, $B102-O$5=1, $B102-O$5&lt;0),"",ROUND(($B102-O$5)*'점수 계산기'!$C$21+O$5*'점수 계산기'!$C$23+'점수 계산기'!$C$25,0))</f>
        <v/>
      </c>
      <c r="P102" s="207" t="str">
        <f>IF(OR($B102-P$5&gt;76, $B102-P$5=75, $B102-P$5=1, $B102-P$5&lt;0),"",ROUND(($B102-P$5)*'점수 계산기'!$C$21+P$5*'점수 계산기'!$C$23+'점수 계산기'!$C$25,0))</f>
        <v/>
      </c>
      <c r="Q102" s="207" t="str">
        <f>IF(OR($B102-Q$5&gt;76, $B102-Q$5=75, $B102-Q$5=1, $B102-Q$5&lt;0),"",ROUND(($B102-Q$5)*'점수 계산기'!$C$21+Q$5*'점수 계산기'!$C$23+'점수 계산기'!$C$25,0))</f>
        <v/>
      </c>
      <c r="R102" s="207" t="str">
        <f>IF(OR($B102-R$5&gt;76, $B102-R$5=75, $B102-R$5=1, $B102-R$5&lt;0),"",ROUND(($B102-R$5)*'점수 계산기'!$C$21+R$5*'점수 계산기'!$C$23+'점수 계산기'!$C$25,0))</f>
        <v/>
      </c>
      <c r="S102" s="207" t="str">
        <f>IF(OR($B102-S$5&gt;76, $B102-S$5=75, $B102-S$5=1, $B102-S$5&lt;0),"",ROUND(($B102-S$5)*'점수 계산기'!$C$21+S$5*'점수 계산기'!$C$23+'점수 계산기'!$C$25,0))</f>
        <v/>
      </c>
      <c r="T102" s="207" t="str">
        <f>IF(OR($B102-T$5&gt;76, $B102-T$5=75, $B102-T$5=1, $B102-T$5&lt;0),"",ROUND(($B102-T$5)*'점수 계산기'!$C$21+T$5*'점수 계산기'!$C$23+'점수 계산기'!$C$25,0))</f>
        <v/>
      </c>
      <c r="U102" s="207" t="str">
        <f>IF(OR($B102-U$5&gt;76, $B102-U$5=75, $B102-U$5=1, $B102-U$5&lt;0),"",ROUND(($B102-U$5)*'점수 계산기'!$C$21+U$5*'점수 계산기'!$C$23+'점수 계산기'!$C$25,0))</f>
        <v/>
      </c>
      <c r="V102" s="207">
        <f>IF(OR($B102-V$5&gt;76, $B102-V$5=75, $B102-V$5=1, $B102-V$5&lt;0),"",ROUND(($B102-V$5)*'점수 계산기'!$C$21+V$5*'점수 계산기'!$C$23+'점수 계산기'!$C$25,0))</f>
        <v>50</v>
      </c>
      <c r="W102" s="207" t="str">
        <f>IF(OR($B102-W$5&gt;76, $B102-W$5=75, $B102-W$5=1, $B102-W$5&lt;0),"",ROUND(($B102-W$5)*'점수 계산기'!$C$21+W$5*'점수 계산기'!$C$23+'점수 계산기'!$C$25,0))</f>
        <v/>
      </c>
      <c r="X102" s="207">
        <f>IF(OR($B102-X$5&gt;76, $B102-X$5=75, $B102-X$5=1, $B102-X$5&lt;0),"",ROUND(($B102-X$5)*'점수 계산기'!$C$21+X$5*'점수 계산기'!$C$23+'점수 계산기'!$C$25,0))</f>
        <v>50</v>
      </c>
      <c r="Y102" s="208">
        <f>IF(OR($B102-Y$5&gt;76, $B102-Y$5=75, $B102-Y$5=1, $B102-Y$5&lt;0),"",ROUND(($B102-Y$5)*'점수 계산기'!$C$21+Y$5*'점수 계산기'!$C$23+'점수 계산기'!$C$25,0))</f>
        <v>51</v>
      </c>
      <c r="Z102" s="153"/>
      <c r="AA102" s="195">
        <v>5</v>
      </c>
      <c r="AB102" s="195">
        <f t="shared" si="2"/>
        <v>50</v>
      </c>
      <c r="AC102" s="195" cm="1">
        <f t="array" ref="AC102">INDEX($AD$6:$AD$106, AA102, 1)</f>
        <v>133</v>
      </c>
      <c r="AD102" s="195">
        <f t="shared" si="3"/>
        <v>51</v>
      </c>
      <c r="AE102" s="195">
        <v>4</v>
      </c>
      <c r="AF102" s="195">
        <v>96</v>
      </c>
    </row>
    <row r="103" spans="1:32" s="161" customFormat="1" ht="21" customHeight="1">
      <c r="A103" s="153"/>
      <c r="B103" s="206">
        <v>3</v>
      </c>
      <c r="C103" s="207" t="str">
        <f>IF(OR($B103-C$5&gt;76, $B103-C$5=75, $B103-C$5=1, $B103-C$5&lt;0),"",ROUND(($B103-C$5)*'점수 계산기'!$C$21+C$5*'점수 계산기'!$C$23+'점수 계산기'!$C$25,0))</f>
        <v/>
      </c>
      <c r="D103" s="207" t="str">
        <f>IF(OR($B103-D$5&gt;76, $B103-D$5=75, $B103-D$5=1, $B103-D$5&lt;0),"",ROUND(($B103-D$5)*'점수 계산기'!$C$21+D$5*'점수 계산기'!$C$23+'점수 계산기'!$C$25,0))</f>
        <v/>
      </c>
      <c r="E103" s="207" t="str">
        <f>IF(OR($B103-E$5&gt;76, $B103-E$5=75, $B103-E$5=1, $B103-E$5&lt;0),"",ROUND(($B103-E$5)*'점수 계산기'!$C$21+E$5*'점수 계산기'!$C$23+'점수 계산기'!$C$25,0))</f>
        <v/>
      </c>
      <c r="F103" s="207" t="str">
        <f>IF(OR($B103-F$5&gt;76, $B103-F$5=75, $B103-F$5=1, $B103-F$5&lt;0),"",ROUND(($B103-F$5)*'점수 계산기'!$C$21+F$5*'점수 계산기'!$C$23+'점수 계산기'!$C$25,0))</f>
        <v/>
      </c>
      <c r="G103" s="207" t="str">
        <f>IF(OR($B103-G$5&gt;76, $B103-G$5=75, $B103-G$5=1, $B103-G$5&lt;0),"",ROUND(($B103-G$5)*'점수 계산기'!$C$21+G$5*'점수 계산기'!$C$23+'점수 계산기'!$C$25,0))</f>
        <v/>
      </c>
      <c r="H103" s="207" t="str">
        <f>IF(OR($B103-H$5&gt;76, $B103-H$5=75, $B103-H$5=1, $B103-H$5&lt;0),"",ROUND(($B103-H$5)*'점수 계산기'!$C$21+H$5*'점수 계산기'!$C$23+'점수 계산기'!$C$25,0))</f>
        <v/>
      </c>
      <c r="I103" s="207" t="str">
        <f>IF(OR($B103-I$5&gt;76, $B103-I$5=75, $B103-I$5=1, $B103-I$5&lt;0),"",ROUND(($B103-I$5)*'점수 계산기'!$C$21+I$5*'점수 계산기'!$C$23+'점수 계산기'!$C$25,0))</f>
        <v/>
      </c>
      <c r="J103" s="207" t="str">
        <f>IF(OR($B103-J$5&gt;76, $B103-J$5=75, $B103-J$5=1, $B103-J$5&lt;0),"",ROUND(($B103-J$5)*'점수 계산기'!$C$21+J$5*'점수 계산기'!$C$23+'점수 계산기'!$C$25,0))</f>
        <v/>
      </c>
      <c r="K103" s="207" t="str">
        <f>IF(OR($B103-K$5&gt;76, $B103-K$5=75, $B103-K$5=1, $B103-K$5&lt;0),"",ROUND(($B103-K$5)*'점수 계산기'!$C$21+K$5*'점수 계산기'!$C$23+'점수 계산기'!$C$25,0))</f>
        <v/>
      </c>
      <c r="L103" s="207" t="str">
        <f>IF(OR($B103-L$5&gt;76, $B103-L$5=75, $B103-L$5=1, $B103-L$5&lt;0),"",ROUND(($B103-L$5)*'점수 계산기'!$C$21+L$5*'점수 계산기'!$C$23+'점수 계산기'!$C$25,0))</f>
        <v/>
      </c>
      <c r="M103" s="207" t="str">
        <f>IF(OR($B103-M$5&gt;76, $B103-M$5=75, $B103-M$5=1, $B103-M$5&lt;0),"",ROUND(($B103-M$5)*'점수 계산기'!$C$21+M$5*'점수 계산기'!$C$23+'점수 계산기'!$C$25,0))</f>
        <v/>
      </c>
      <c r="N103" s="207" t="str">
        <f>IF(OR($B103-N$5&gt;76, $B103-N$5=75, $B103-N$5=1, $B103-N$5&lt;0),"",ROUND(($B103-N$5)*'점수 계산기'!$C$21+N$5*'점수 계산기'!$C$23+'점수 계산기'!$C$25,0))</f>
        <v/>
      </c>
      <c r="O103" s="207" t="str">
        <f>IF(OR($B103-O$5&gt;76, $B103-O$5=75, $B103-O$5=1, $B103-O$5&lt;0),"",ROUND(($B103-O$5)*'점수 계산기'!$C$21+O$5*'점수 계산기'!$C$23+'점수 계산기'!$C$25,0))</f>
        <v/>
      </c>
      <c r="P103" s="207" t="str">
        <f>IF(OR($B103-P$5&gt;76, $B103-P$5=75, $B103-P$5=1, $B103-P$5&lt;0),"",ROUND(($B103-P$5)*'점수 계산기'!$C$21+P$5*'점수 계산기'!$C$23+'점수 계산기'!$C$25,0))</f>
        <v/>
      </c>
      <c r="Q103" s="207" t="str">
        <f>IF(OR($B103-Q$5&gt;76, $B103-Q$5=75, $B103-Q$5=1, $B103-Q$5&lt;0),"",ROUND(($B103-Q$5)*'점수 계산기'!$C$21+Q$5*'점수 계산기'!$C$23+'점수 계산기'!$C$25,0))</f>
        <v/>
      </c>
      <c r="R103" s="207" t="str">
        <f>IF(OR($B103-R$5&gt;76, $B103-R$5=75, $B103-R$5=1, $B103-R$5&lt;0),"",ROUND(($B103-R$5)*'점수 계산기'!$C$21+R$5*'점수 계산기'!$C$23+'점수 계산기'!$C$25,0))</f>
        <v/>
      </c>
      <c r="S103" s="207" t="str">
        <f>IF(OR($B103-S$5&gt;76, $B103-S$5=75, $B103-S$5=1, $B103-S$5&lt;0),"",ROUND(($B103-S$5)*'점수 계산기'!$C$21+S$5*'점수 계산기'!$C$23+'점수 계산기'!$C$25,0))</f>
        <v/>
      </c>
      <c r="T103" s="207" t="str">
        <f>IF(OR($B103-T$5&gt;76, $B103-T$5=75, $B103-T$5=1, $B103-T$5&lt;0),"",ROUND(($B103-T$5)*'점수 계산기'!$C$21+T$5*'점수 계산기'!$C$23+'점수 계산기'!$C$25,0))</f>
        <v/>
      </c>
      <c r="U103" s="207" t="str">
        <f>IF(OR($B103-U$5&gt;76, $B103-U$5=75, $B103-U$5=1, $B103-U$5&lt;0),"",ROUND(($B103-U$5)*'점수 계산기'!$C$21+U$5*'점수 계산기'!$C$23+'점수 계산기'!$C$25,0))</f>
        <v/>
      </c>
      <c r="V103" s="207" t="str">
        <f>IF(OR($B103-V$5&gt;76, $B103-V$5=75, $B103-V$5=1, $B103-V$5&lt;0),"",ROUND(($B103-V$5)*'점수 계산기'!$C$21+V$5*'점수 계산기'!$C$23+'점수 계산기'!$C$25,0))</f>
        <v/>
      </c>
      <c r="W103" s="207">
        <f>IF(OR($B103-W$5&gt;76, $B103-W$5=75, $B103-W$5=1, $B103-W$5&lt;0),"",ROUND(($B103-W$5)*'점수 계산기'!$C$21+W$5*'점수 계산기'!$C$23+'점수 계산기'!$C$25,0))</f>
        <v>49</v>
      </c>
      <c r="X103" s="207" t="str">
        <f>IF(OR($B103-X$5&gt;76, $B103-X$5=75, $B103-X$5=1, $B103-X$5&lt;0),"",ROUND(($B103-X$5)*'점수 계산기'!$C$21+X$5*'점수 계산기'!$C$23+'점수 계산기'!$C$25,0))</f>
        <v/>
      </c>
      <c r="Y103" s="208">
        <f>IF(OR($B103-Y$5&gt;76, $B103-Y$5=75, $B103-Y$5=1, $B103-Y$5&lt;0),"",ROUND(($B103-Y$5)*'점수 계산기'!$C$21+Y$5*'점수 계산기'!$C$23+'점수 계산기'!$C$25,0))</f>
        <v>50</v>
      </c>
      <c r="Z103" s="153"/>
      <c r="AA103" s="195">
        <v>4</v>
      </c>
      <c r="AB103" s="195">
        <f t="shared" si="2"/>
        <v>49</v>
      </c>
      <c r="AC103" s="195" cm="1">
        <f t="array" ref="AC103">INDEX($AD$6:$AD$106, AA103, 1)</f>
        <v>133</v>
      </c>
      <c r="AD103" s="195">
        <f t="shared" si="3"/>
        <v>50</v>
      </c>
      <c r="AE103" s="195">
        <v>3</v>
      </c>
      <c r="AF103" s="195">
        <v>97</v>
      </c>
    </row>
    <row r="104" spans="1:32" s="161" customFormat="1" ht="21" customHeight="1">
      <c r="A104" s="153"/>
      <c r="B104" s="206">
        <v>2</v>
      </c>
      <c r="C104" s="207" t="str">
        <f>IF(OR($B104-C$5&gt;76, $B104-C$5=75, $B104-C$5=1, $B104-C$5&lt;0),"",ROUND(($B104-C$5)*'점수 계산기'!$C$21+C$5*'점수 계산기'!$C$23+'점수 계산기'!$C$25,0))</f>
        <v/>
      </c>
      <c r="D104" s="207" t="str">
        <f>IF(OR($B104-D$5&gt;76, $B104-D$5=75, $B104-D$5=1, $B104-D$5&lt;0),"",ROUND(($B104-D$5)*'점수 계산기'!$C$21+D$5*'점수 계산기'!$C$23+'점수 계산기'!$C$25,0))</f>
        <v/>
      </c>
      <c r="E104" s="207" t="str">
        <f>IF(OR($B104-E$5&gt;76, $B104-E$5=75, $B104-E$5=1, $B104-E$5&lt;0),"",ROUND(($B104-E$5)*'점수 계산기'!$C$21+E$5*'점수 계산기'!$C$23+'점수 계산기'!$C$25,0))</f>
        <v/>
      </c>
      <c r="F104" s="207" t="str">
        <f>IF(OR($B104-F$5&gt;76, $B104-F$5=75, $B104-F$5=1, $B104-F$5&lt;0),"",ROUND(($B104-F$5)*'점수 계산기'!$C$21+F$5*'점수 계산기'!$C$23+'점수 계산기'!$C$25,0))</f>
        <v/>
      </c>
      <c r="G104" s="207" t="str">
        <f>IF(OR($B104-G$5&gt;76, $B104-G$5=75, $B104-G$5=1, $B104-G$5&lt;0),"",ROUND(($B104-G$5)*'점수 계산기'!$C$21+G$5*'점수 계산기'!$C$23+'점수 계산기'!$C$25,0))</f>
        <v/>
      </c>
      <c r="H104" s="207" t="str">
        <f>IF(OR($B104-H$5&gt;76, $B104-H$5=75, $B104-H$5=1, $B104-H$5&lt;0),"",ROUND(($B104-H$5)*'점수 계산기'!$C$21+H$5*'점수 계산기'!$C$23+'점수 계산기'!$C$25,0))</f>
        <v/>
      </c>
      <c r="I104" s="207" t="str">
        <f>IF(OR($B104-I$5&gt;76, $B104-I$5=75, $B104-I$5=1, $B104-I$5&lt;0),"",ROUND(($B104-I$5)*'점수 계산기'!$C$21+I$5*'점수 계산기'!$C$23+'점수 계산기'!$C$25,0))</f>
        <v/>
      </c>
      <c r="J104" s="207" t="str">
        <f>IF(OR($B104-J$5&gt;76, $B104-J$5=75, $B104-J$5=1, $B104-J$5&lt;0),"",ROUND(($B104-J$5)*'점수 계산기'!$C$21+J$5*'점수 계산기'!$C$23+'점수 계산기'!$C$25,0))</f>
        <v/>
      </c>
      <c r="K104" s="207" t="str">
        <f>IF(OR($B104-K$5&gt;76, $B104-K$5=75, $B104-K$5=1, $B104-K$5&lt;0),"",ROUND(($B104-K$5)*'점수 계산기'!$C$21+K$5*'점수 계산기'!$C$23+'점수 계산기'!$C$25,0))</f>
        <v/>
      </c>
      <c r="L104" s="207" t="str">
        <f>IF(OR($B104-L$5&gt;76, $B104-L$5=75, $B104-L$5=1, $B104-L$5&lt;0),"",ROUND(($B104-L$5)*'점수 계산기'!$C$21+L$5*'점수 계산기'!$C$23+'점수 계산기'!$C$25,0))</f>
        <v/>
      </c>
      <c r="M104" s="207" t="str">
        <f>IF(OR($B104-M$5&gt;76, $B104-M$5=75, $B104-M$5=1, $B104-M$5&lt;0),"",ROUND(($B104-M$5)*'점수 계산기'!$C$21+M$5*'점수 계산기'!$C$23+'점수 계산기'!$C$25,0))</f>
        <v/>
      </c>
      <c r="N104" s="207" t="str">
        <f>IF(OR($B104-N$5&gt;76, $B104-N$5=75, $B104-N$5=1, $B104-N$5&lt;0),"",ROUND(($B104-N$5)*'점수 계산기'!$C$21+N$5*'점수 계산기'!$C$23+'점수 계산기'!$C$25,0))</f>
        <v/>
      </c>
      <c r="O104" s="207" t="str">
        <f>IF(OR($B104-O$5&gt;76, $B104-O$5=75, $B104-O$5=1, $B104-O$5&lt;0),"",ROUND(($B104-O$5)*'점수 계산기'!$C$21+O$5*'점수 계산기'!$C$23+'점수 계산기'!$C$25,0))</f>
        <v/>
      </c>
      <c r="P104" s="207" t="str">
        <f>IF(OR($B104-P$5&gt;76, $B104-P$5=75, $B104-P$5=1, $B104-P$5&lt;0),"",ROUND(($B104-P$5)*'점수 계산기'!$C$21+P$5*'점수 계산기'!$C$23+'점수 계산기'!$C$25,0))</f>
        <v/>
      </c>
      <c r="Q104" s="207" t="str">
        <f>IF(OR($B104-Q$5&gt;76, $B104-Q$5=75, $B104-Q$5=1, $B104-Q$5&lt;0),"",ROUND(($B104-Q$5)*'점수 계산기'!$C$21+Q$5*'점수 계산기'!$C$23+'점수 계산기'!$C$25,0))</f>
        <v/>
      </c>
      <c r="R104" s="207" t="str">
        <f>IF(OR($B104-R$5&gt;76, $B104-R$5=75, $B104-R$5=1, $B104-R$5&lt;0),"",ROUND(($B104-R$5)*'점수 계산기'!$C$21+R$5*'점수 계산기'!$C$23+'점수 계산기'!$C$25,0))</f>
        <v/>
      </c>
      <c r="S104" s="207" t="str">
        <f>IF(OR($B104-S$5&gt;76, $B104-S$5=75, $B104-S$5=1, $B104-S$5&lt;0),"",ROUND(($B104-S$5)*'점수 계산기'!$C$21+S$5*'점수 계산기'!$C$23+'점수 계산기'!$C$25,0))</f>
        <v/>
      </c>
      <c r="T104" s="207" t="str">
        <f>IF(OR($B104-T$5&gt;76, $B104-T$5=75, $B104-T$5=1, $B104-T$5&lt;0),"",ROUND(($B104-T$5)*'점수 계산기'!$C$21+T$5*'점수 계산기'!$C$23+'점수 계산기'!$C$25,0))</f>
        <v/>
      </c>
      <c r="U104" s="207" t="str">
        <f>IF(OR($B104-U$5&gt;76, $B104-U$5=75, $B104-U$5=1, $B104-U$5&lt;0),"",ROUND(($B104-U$5)*'점수 계산기'!$C$21+U$5*'점수 계산기'!$C$23+'점수 계산기'!$C$25,0))</f>
        <v/>
      </c>
      <c r="V104" s="207" t="str">
        <f>IF(OR($B104-V$5&gt;76, $B104-V$5=75, $B104-V$5=1, $B104-V$5&lt;0),"",ROUND(($B104-V$5)*'점수 계산기'!$C$21+V$5*'점수 계산기'!$C$23+'점수 계산기'!$C$25,0))</f>
        <v/>
      </c>
      <c r="W104" s="207" t="str">
        <f>IF(OR($B104-W$5&gt;76, $B104-W$5=75, $B104-W$5=1, $B104-W$5&lt;0),"",ROUND(($B104-W$5)*'점수 계산기'!$C$21+W$5*'점수 계산기'!$C$23+'점수 계산기'!$C$25,0))</f>
        <v/>
      </c>
      <c r="X104" s="207">
        <f>IF(OR($B104-X$5&gt;76, $B104-X$5=75, $B104-X$5=1, $B104-X$5&lt;0),"",ROUND(($B104-X$5)*'점수 계산기'!$C$21+X$5*'점수 계산기'!$C$23+'점수 계산기'!$C$25,0))</f>
        <v>49</v>
      </c>
      <c r="Y104" s="208">
        <f>IF(OR($B104-Y$5&gt;76, $B104-Y$5=75, $B104-Y$5=1, $B104-Y$5&lt;0),"",ROUND(($B104-Y$5)*'점수 계산기'!$C$21+Y$5*'점수 계산기'!$C$23+'점수 계산기'!$C$25,0))</f>
        <v>49</v>
      </c>
      <c r="Z104" s="153"/>
      <c r="AA104" s="195">
        <v>3</v>
      </c>
      <c r="AB104" s="195">
        <f t="shared" si="2"/>
        <v>49</v>
      </c>
      <c r="AC104" s="195" cm="1">
        <f t="array" ref="AC104">INDEX($AD$6:$AD$106, AA104, 1)</f>
        <v>134</v>
      </c>
      <c r="AD104" s="195">
        <f t="shared" si="3"/>
        <v>49</v>
      </c>
      <c r="AE104" s="195">
        <v>2</v>
      </c>
      <c r="AF104" s="195">
        <v>98</v>
      </c>
    </row>
    <row r="105" spans="1:32" s="161" customFormat="1" ht="21" customHeight="1">
      <c r="A105" s="153"/>
      <c r="B105" s="206">
        <v>1</v>
      </c>
      <c r="C105" s="207" t="str">
        <f>IF(OR($B105-C$5&gt;76, $B105-C$5=75, $B105-C$5=1, $B105-C$5&lt;0),"",ROUND(($B105-C$5)*'점수 계산기'!$C$21+C$5*'점수 계산기'!$C$23+'점수 계산기'!$C$25,0))</f>
        <v/>
      </c>
      <c r="D105" s="207" t="str">
        <f>IF(OR($B105-D$5&gt;76, $B105-D$5=75, $B105-D$5=1, $B105-D$5&lt;0),"",ROUND(($B105-D$5)*'점수 계산기'!$C$21+D$5*'점수 계산기'!$C$23+'점수 계산기'!$C$25,0))</f>
        <v/>
      </c>
      <c r="E105" s="207" t="str">
        <f>IF(OR($B105-E$5&gt;76, $B105-E$5=75, $B105-E$5=1, $B105-E$5&lt;0),"",ROUND(($B105-E$5)*'점수 계산기'!$C$21+E$5*'점수 계산기'!$C$23+'점수 계산기'!$C$25,0))</f>
        <v/>
      </c>
      <c r="F105" s="207" t="str">
        <f>IF(OR($B105-F$5&gt;76, $B105-F$5=75, $B105-F$5=1, $B105-F$5&lt;0),"",ROUND(($B105-F$5)*'점수 계산기'!$C$21+F$5*'점수 계산기'!$C$23+'점수 계산기'!$C$25,0))</f>
        <v/>
      </c>
      <c r="G105" s="207" t="str">
        <f>IF(OR($B105-G$5&gt;76, $B105-G$5=75, $B105-G$5=1, $B105-G$5&lt;0),"",ROUND(($B105-G$5)*'점수 계산기'!$C$21+G$5*'점수 계산기'!$C$23+'점수 계산기'!$C$25,0))</f>
        <v/>
      </c>
      <c r="H105" s="207" t="str">
        <f>IF(OR($B105-H$5&gt;76, $B105-H$5=75, $B105-H$5=1, $B105-H$5&lt;0),"",ROUND(($B105-H$5)*'점수 계산기'!$C$21+H$5*'점수 계산기'!$C$23+'점수 계산기'!$C$25,0))</f>
        <v/>
      </c>
      <c r="I105" s="207" t="str">
        <f>IF(OR($B105-I$5&gt;76, $B105-I$5=75, $B105-I$5=1, $B105-I$5&lt;0),"",ROUND(($B105-I$5)*'점수 계산기'!$C$21+I$5*'점수 계산기'!$C$23+'점수 계산기'!$C$25,0))</f>
        <v/>
      </c>
      <c r="J105" s="207" t="str">
        <f>IF(OR($B105-J$5&gt;76, $B105-J$5=75, $B105-J$5=1, $B105-J$5&lt;0),"",ROUND(($B105-J$5)*'점수 계산기'!$C$21+J$5*'점수 계산기'!$C$23+'점수 계산기'!$C$25,0))</f>
        <v/>
      </c>
      <c r="K105" s="207" t="str">
        <f>IF(OR($B105-K$5&gt;76, $B105-K$5=75, $B105-K$5=1, $B105-K$5&lt;0),"",ROUND(($B105-K$5)*'점수 계산기'!$C$21+K$5*'점수 계산기'!$C$23+'점수 계산기'!$C$25,0))</f>
        <v/>
      </c>
      <c r="L105" s="207" t="str">
        <f>IF(OR($B105-L$5&gt;76, $B105-L$5=75, $B105-L$5=1, $B105-L$5&lt;0),"",ROUND(($B105-L$5)*'점수 계산기'!$C$21+L$5*'점수 계산기'!$C$23+'점수 계산기'!$C$25,0))</f>
        <v/>
      </c>
      <c r="M105" s="207" t="str">
        <f>IF(OR($B105-M$5&gt;76, $B105-M$5=75, $B105-M$5=1, $B105-M$5&lt;0),"",ROUND(($B105-M$5)*'점수 계산기'!$C$21+M$5*'점수 계산기'!$C$23+'점수 계산기'!$C$25,0))</f>
        <v/>
      </c>
      <c r="N105" s="207" t="str">
        <f>IF(OR($B105-N$5&gt;76, $B105-N$5=75, $B105-N$5=1, $B105-N$5&lt;0),"",ROUND(($B105-N$5)*'점수 계산기'!$C$21+N$5*'점수 계산기'!$C$23+'점수 계산기'!$C$25,0))</f>
        <v/>
      </c>
      <c r="O105" s="207" t="str">
        <f>IF(OR($B105-O$5&gt;76, $B105-O$5=75, $B105-O$5=1, $B105-O$5&lt;0),"",ROUND(($B105-O$5)*'점수 계산기'!$C$21+O$5*'점수 계산기'!$C$23+'점수 계산기'!$C$25,0))</f>
        <v/>
      </c>
      <c r="P105" s="207" t="str">
        <f>IF(OR($B105-P$5&gt;76, $B105-P$5=75, $B105-P$5=1, $B105-P$5&lt;0),"",ROUND(($B105-P$5)*'점수 계산기'!$C$21+P$5*'점수 계산기'!$C$23+'점수 계산기'!$C$25,0))</f>
        <v/>
      </c>
      <c r="Q105" s="207" t="str">
        <f>IF(OR($B105-Q$5&gt;76, $B105-Q$5=75, $B105-Q$5=1, $B105-Q$5&lt;0),"",ROUND(($B105-Q$5)*'점수 계산기'!$C$21+Q$5*'점수 계산기'!$C$23+'점수 계산기'!$C$25,0))</f>
        <v/>
      </c>
      <c r="R105" s="207" t="str">
        <f>IF(OR($B105-R$5&gt;76, $B105-R$5=75, $B105-R$5=1, $B105-R$5&lt;0),"",ROUND(($B105-R$5)*'점수 계산기'!$C$21+R$5*'점수 계산기'!$C$23+'점수 계산기'!$C$25,0))</f>
        <v/>
      </c>
      <c r="S105" s="207" t="str">
        <f>IF(OR($B105-S$5&gt;76, $B105-S$5=75, $B105-S$5=1, $B105-S$5&lt;0),"",ROUND(($B105-S$5)*'점수 계산기'!$C$21+S$5*'점수 계산기'!$C$23+'점수 계산기'!$C$25,0))</f>
        <v/>
      </c>
      <c r="T105" s="207" t="str">
        <f>IF(OR($B105-T$5&gt;76, $B105-T$5=75, $B105-T$5=1, $B105-T$5&lt;0),"",ROUND(($B105-T$5)*'점수 계산기'!$C$21+T$5*'점수 계산기'!$C$23+'점수 계산기'!$C$25,0))</f>
        <v/>
      </c>
      <c r="U105" s="207" t="str">
        <f>IF(OR($B105-U$5&gt;76, $B105-U$5=75, $B105-U$5=1, $B105-U$5&lt;0),"",ROUND(($B105-U$5)*'점수 계산기'!$C$21+U$5*'점수 계산기'!$C$23+'점수 계산기'!$C$25,0))</f>
        <v/>
      </c>
      <c r="V105" s="207" t="str">
        <f>IF(OR($B105-V$5&gt;76, $B105-V$5=75, $B105-V$5=1, $B105-V$5&lt;0),"",ROUND(($B105-V$5)*'점수 계산기'!$C$21+V$5*'점수 계산기'!$C$23+'점수 계산기'!$C$25,0))</f>
        <v/>
      </c>
      <c r="W105" s="207" t="str">
        <f>IF(OR($B105-W$5&gt;76, $B105-W$5=75, $B105-W$5=1, $B105-W$5&lt;0),"",ROUND(($B105-W$5)*'점수 계산기'!$C$21+W$5*'점수 계산기'!$C$23+'점수 계산기'!$C$25,0))</f>
        <v/>
      </c>
      <c r="X105" s="207" t="str">
        <f>IF(OR($B105-X$5&gt;76, $B105-X$5=75, $B105-X$5=1, $B105-X$5&lt;0),"",ROUND(($B105-X$5)*'점수 계산기'!$C$21+X$5*'점수 계산기'!$C$23+'점수 계산기'!$C$25,0))</f>
        <v/>
      </c>
      <c r="Y105" s="208" t="str">
        <f>IF(OR($B105-Y$5&gt;76, $B105-Y$5=75, $B105-Y$5=1, $B105-Y$5&lt;0),"",ROUND(($B105-Y$5)*'점수 계산기'!$C$21+Y$5*'점수 계산기'!$C$23+'점수 계산기'!$C$25,0))</f>
        <v/>
      </c>
      <c r="Z105" s="153"/>
      <c r="AA105" s="195">
        <v>2</v>
      </c>
      <c r="AB105" s="195">
        <f t="shared" si="2"/>
        <v>0</v>
      </c>
      <c r="AC105" s="195" cm="1">
        <f t="array" ref="AC105">INDEX($AD$6:$AD$106, AA105, 1)</f>
        <v>0</v>
      </c>
      <c r="AD105" s="195">
        <f t="shared" si="3"/>
        <v>0</v>
      </c>
      <c r="AE105" s="195">
        <v>1</v>
      </c>
      <c r="AF105" s="195">
        <v>99</v>
      </c>
    </row>
    <row r="106" spans="1:32" s="161" customFormat="1" ht="21" customHeight="1" thickBot="1">
      <c r="A106" s="153"/>
      <c r="B106" s="209">
        <v>0</v>
      </c>
      <c r="C106" s="210" t="str">
        <f>IF(OR($B106-C$5&gt;76, $B106-C$5=75, $B106-C$5=1, $B106-C$5&lt;0),"",ROUND(($B106-C$5)*'점수 계산기'!$C$21+C$5*'점수 계산기'!$C$23+'점수 계산기'!$C$25,0))</f>
        <v/>
      </c>
      <c r="D106" s="210" t="str">
        <f>IF(OR($B106-D$5&gt;76, $B106-D$5=75, $B106-D$5=1, $B106-D$5&lt;0),"",ROUND(($B106-D$5)*'점수 계산기'!$C$21+D$5*'점수 계산기'!$C$23+'점수 계산기'!$C$25,0))</f>
        <v/>
      </c>
      <c r="E106" s="210" t="str">
        <f>IF(OR($B106-E$5&gt;76, $B106-E$5=75, $B106-E$5=1, $B106-E$5&lt;0),"",ROUND(($B106-E$5)*'점수 계산기'!$C$21+E$5*'점수 계산기'!$C$23+'점수 계산기'!$C$25,0))</f>
        <v/>
      </c>
      <c r="F106" s="210" t="str">
        <f>IF(OR($B106-F$5&gt;76, $B106-F$5=75, $B106-F$5=1, $B106-F$5&lt;0),"",ROUND(($B106-F$5)*'점수 계산기'!$C$21+F$5*'점수 계산기'!$C$23+'점수 계산기'!$C$25,0))</f>
        <v/>
      </c>
      <c r="G106" s="210" t="str">
        <f>IF(OR($B106-G$5&gt;76, $B106-G$5=75, $B106-G$5=1, $B106-G$5&lt;0),"",ROUND(($B106-G$5)*'점수 계산기'!$C$21+G$5*'점수 계산기'!$C$23+'점수 계산기'!$C$25,0))</f>
        <v/>
      </c>
      <c r="H106" s="210" t="str">
        <f>IF(OR($B106-H$5&gt;76, $B106-H$5=75, $B106-H$5=1, $B106-H$5&lt;0),"",ROUND(($B106-H$5)*'점수 계산기'!$C$21+H$5*'점수 계산기'!$C$23+'점수 계산기'!$C$25,0))</f>
        <v/>
      </c>
      <c r="I106" s="210" t="str">
        <f>IF(OR($B106-I$5&gt;76, $B106-I$5=75, $B106-I$5=1, $B106-I$5&lt;0),"",ROUND(($B106-I$5)*'점수 계산기'!$C$21+I$5*'점수 계산기'!$C$23+'점수 계산기'!$C$25,0))</f>
        <v/>
      </c>
      <c r="J106" s="210" t="str">
        <f>IF(OR($B106-J$5&gt;76, $B106-J$5=75, $B106-J$5=1, $B106-J$5&lt;0),"",ROUND(($B106-J$5)*'점수 계산기'!$C$21+J$5*'점수 계산기'!$C$23+'점수 계산기'!$C$25,0))</f>
        <v/>
      </c>
      <c r="K106" s="210" t="str">
        <f>IF(OR($B106-K$5&gt;76, $B106-K$5=75, $B106-K$5=1, $B106-K$5&lt;0),"",ROUND(($B106-K$5)*'점수 계산기'!$C$21+K$5*'점수 계산기'!$C$23+'점수 계산기'!$C$25,0))</f>
        <v/>
      </c>
      <c r="L106" s="210" t="str">
        <f>IF(OR($B106-L$5&gt;76, $B106-L$5=75, $B106-L$5=1, $B106-L$5&lt;0),"",ROUND(($B106-L$5)*'점수 계산기'!$C$21+L$5*'점수 계산기'!$C$23+'점수 계산기'!$C$25,0))</f>
        <v/>
      </c>
      <c r="M106" s="210" t="str">
        <f>IF(OR($B106-M$5&gt;76, $B106-M$5=75, $B106-M$5=1, $B106-M$5&lt;0),"",ROUND(($B106-M$5)*'점수 계산기'!$C$21+M$5*'점수 계산기'!$C$23+'점수 계산기'!$C$25,0))</f>
        <v/>
      </c>
      <c r="N106" s="210" t="str">
        <f>IF(OR($B106-N$5&gt;76, $B106-N$5=75, $B106-N$5=1, $B106-N$5&lt;0),"",ROUND(($B106-N$5)*'점수 계산기'!$C$21+N$5*'점수 계산기'!$C$23+'점수 계산기'!$C$25,0))</f>
        <v/>
      </c>
      <c r="O106" s="210" t="str">
        <f>IF(OR($B106-O$5&gt;76, $B106-O$5=75, $B106-O$5=1, $B106-O$5&lt;0),"",ROUND(($B106-O$5)*'점수 계산기'!$C$21+O$5*'점수 계산기'!$C$23+'점수 계산기'!$C$25,0))</f>
        <v/>
      </c>
      <c r="P106" s="210" t="str">
        <f>IF(OR($B106-P$5&gt;76, $B106-P$5=75, $B106-P$5=1, $B106-P$5&lt;0),"",ROUND(($B106-P$5)*'점수 계산기'!$C$21+P$5*'점수 계산기'!$C$23+'점수 계산기'!$C$25,0))</f>
        <v/>
      </c>
      <c r="Q106" s="210" t="str">
        <f>IF(OR($B106-Q$5&gt;76, $B106-Q$5=75, $B106-Q$5=1, $B106-Q$5&lt;0),"",ROUND(($B106-Q$5)*'점수 계산기'!$C$21+Q$5*'점수 계산기'!$C$23+'점수 계산기'!$C$25,0))</f>
        <v/>
      </c>
      <c r="R106" s="210" t="str">
        <f>IF(OR($B106-R$5&gt;76, $B106-R$5=75, $B106-R$5=1, $B106-R$5&lt;0),"",ROUND(($B106-R$5)*'점수 계산기'!$C$21+R$5*'점수 계산기'!$C$23+'점수 계산기'!$C$25,0))</f>
        <v/>
      </c>
      <c r="S106" s="210" t="str">
        <f>IF(OR($B106-S$5&gt;76, $B106-S$5=75, $B106-S$5=1, $B106-S$5&lt;0),"",ROUND(($B106-S$5)*'점수 계산기'!$C$21+S$5*'점수 계산기'!$C$23+'점수 계산기'!$C$25,0))</f>
        <v/>
      </c>
      <c r="T106" s="210" t="str">
        <f>IF(OR($B106-T$5&gt;76, $B106-T$5=75, $B106-T$5=1, $B106-T$5&lt;0),"",ROUND(($B106-T$5)*'점수 계산기'!$C$21+T$5*'점수 계산기'!$C$23+'점수 계산기'!$C$25,0))</f>
        <v/>
      </c>
      <c r="U106" s="210" t="str">
        <f>IF(OR($B106-U$5&gt;76, $B106-U$5=75, $B106-U$5=1, $B106-U$5&lt;0),"",ROUND(($B106-U$5)*'점수 계산기'!$C$21+U$5*'점수 계산기'!$C$23+'점수 계산기'!$C$25,0))</f>
        <v/>
      </c>
      <c r="V106" s="210" t="str">
        <f>IF(OR($B106-V$5&gt;76, $B106-V$5=75, $B106-V$5=1, $B106-V$5&lt;0),"",ROUND(($B106-V$5)*'점수 계산기'!$C$21+V$5*'점수 계산기'!$C$23+'점수 계산기'!$C$25,0))</f>
        <v/>
      </c>
      <c r="W106" s="210" t="str">
        <f>IF(OR($B106-W$5&gt;76, $B106-W$5=75, $B106-W$5=1, $B106-W$5&lt;0),"",ROUND(($B106-W$5)*'점수 계산기'!$C$21+W$5*'점수 계산기'!$C$23+'점수 계산기'!$C$25,0))</f>
        <v/>
      </c>
      <c r="X106" s="210" t="str">
        <f>IF(OR($B106-X$5&gt;76, $B106-X$5=75, $B106-X$5=1, $B106-X$5&lt;0),"",ROUND(($B106-X$5)*'점수 계산기'!$C$21+X$5*'점수 계산기'!$C$23+'점수 계산기'!$C$25,0))</f>
        <v/>
      </c>
      <c r="Y106" s="211">
        <f>IF(OR($B106-Y$5&gt;76, $B106-Y$5=75, $B106-Y$5=1, $B106-Y$5&lt;0),"",ROUND(($B106-Y$5)*'점수 계산기'!$C$21+Y$5*'점수 계산기'!$C$23+'점수 계산기'!$C$25,0))</f>
        <v>47</v>
      </c>
      <c r="Z106" s="153"/>
      <c r="AA106" s="195">
        <v>1</v>
      </c>
      <c r="AB106" s="195">
        <f t="shared" si="2"/>
        <v>47</v>
      </c>
      <c r="AC106" s="195" cm="1">
        <f t="array" ref="AC106">INDEX($AD$6:$AD$106, AA106, 1)</f>
        <v>136</v>
      </c>
      <c r="AD106" s="195">
        <f t="shared" si="3"/>
        <v>47</v>
      </c>
      <c r="AE106" s="195">
        <v>0</v>
      </c>
      <c r="AF106" s="195">
        <v>100</v>
      </c>
    </row>
    <row r="107" spans="1:32">
      <c r="A107" s="156"/>
      <c r="B107" s="179"/>
      <c r="C107" s="156"/>
      <c r="D107" s="156"/>
      <c r="E107" s="156"/>
      <c r="F107" s="156"/>
      <c r="G107" s="156"/>
      <c r="H107" s="156"/>
      <c r="I107" s="156"/>
      <c r="J107" s="156"/>
      <c r="K107" s="156"/>
      <c r="L107" s="156"/>
      <c r="M107" s="156"/>
      <c r="N107" s="156"/>
      <c r="O107" s="156"/>
      <c r="P107" s="156"/>
      <c r="Q107" s="156"/>
      <c r="R107" s="156"/>
      <c r="S107" s="156"/>
      <c r="T107" s="156"/>
      <c r="U107" s="156"/>
      <c r="V107" s="156"/>
      <c r="W107" s="156"/>
      <c r="X107" s="156"/>
      <c r="Y107" s="156"/>
      <c r="Z107" s="156"/>
    </row>
    <row r="108" spans="1:32">
      <c r="A108" s="156"/>
      <c r="B108" s="179"/>
      <c r="C108" s="156"/>
      <c r="D108" s="156"/>
      <c r="E108" s="156"/>
      <c r="F108" s="156"/>
      <c r="G108" s="156"/>
      <c r="H108" s="156"/>
      <c r="I108" s="156"/>
      <c r="J108" s="156"/>
      <c r="K108" s="156"/>
      <c r="L108" s="156"/>
      <c r="M108" s="156"/>
      <c r="N108" s="156"/>
      <c r="O108" s="156"/>
      <c r="P108" s="156"/>
      <c r="Q108" s="156"/>
      <c r="R108" s="156"/>
      <c r="S108" s="156"/>
      <c r="T108" s="156"/>
      <c r="U108" s="156"/>
      <c r="V108" s="156"/>
      <c r="W108" s="156"/>
      <c r="X108" s="156"/>
      <c r="Y108" s="156"/>
      <c r="Z108" s="156"/>
    </row>
  </sheetData>
  <mergeCells count="2">
    <mergeCell ref="C2:E2"/>
    <mergeCell ref="C3:E3"/>
  </mergeCells>
  <phoneticPr fontId="1" type="noConversion"/>
  <conditionalFormatting sqref="B6:B106">
    <cfRule type="expression" dxfId="18" priority="2">
      <formula>OR(AND(#REF!=0,OR(#REF!=$N$6:$N$13)),AND(#REF!&gt;0,OR(#REF!=$N$6:$N$13)))</formula>
    </cfRule>
  </conditionalFormatting>
  <conditionalFormatting sqref="C6:Y106">
    <cfRule type="expression" dxfId="17" priority="1">
      <formula>OR(#REF!=$N$6:$N$13)</formula>
    </cfRule>
  </conditionalFormatting>
  <pageMargins left="0.7" right="0.7" top="0.75" bottom="0.75" header="0.3" footer="0.3"/>
  <pageSetup paperSize="9" scale="2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FD0B-744E-45EA-958A-8AB9A9FA695B}">
  <sheetPr>
    <tabColor rgb="FFFFFF00"/>
    <pageSetUpPr fitToPage="1"/>
  </sheetPr>
  <dimension ref="A1:W43"/>
  <sheetViews>
    <sheetView zoomScale="70" zoomScaleNormal="70" workbookViewId="0">
      <selection activeCell="B3" sqref="B3:L39"/>
    </sheetView>
  </sheetViews>
  <sheetFormatPr defaultRowHeight="17"/>
  <cols>
    <col min="3" max="3" width="15.08203125" style="64" customWidth="1"/>
    <col min="4" max="7" width="10.58203125" style="64" customWidth="1"/>
    <col min="8" max="14" width="10.58203125" style="5" customWidth="1"/>
    <col min="15" max="15" width="10.58203125" style="5" hidden="1" customWidth="1"/>
    <col min="16" max="17" width="10.58203125" hidden="1" customWidth="1"/>
    <col min="18" max="23" width="8.58203125" hidden="1" customWidth="1"/>
  </cols>
  <sheetData>
    <row r="1" spans="1:23">
      <c r="A1" s="4"/>
      <c r="B1" s="4"/>
      <c r="C1" s="65"/>
      <c r="D1" s="65"/>
      <c r="E1" s="65"/>
      <c r="F1" s="65"/>
      <c r="G1" s="65"/>
      <c r="H1" s="3"/>
      <c r="I1" s="3"/>
      <c r="J1" s="3"/>
      <c r="K1" s="3"/>
      <c r="L1" s="3"/>
      <c r="M1" s="3"/>
      <c r="N1" s="3"/>
    </row>
    <row r="2" spans="1:23">
      <c r="A2" s="4"/>
      <c r="B2" s="4"/>
      <c r="C2" s="65"/>
      <c r="D2" s="65"/>
      <c r="E2" s="65"/>
      <c r="F2" s="65"/>
      <c r="G2" s="65"/>
      <c r="H2" s="3"/>
      <c r="I2" s="3"/>
      <c r="J2" s="3"/>
      <c r="K2" s="3"/>
      <c r="L2" s="3"/>
      <c r="M2" s="3"/>
      <c r="N2" s="3"/>
      <c r="O2" s="3"/>
      <c r="P2" s="4"/>
      <c r="Q2" s="4"/>
      <c r="R2" s="4"/>
    </row>
    <row r="3" spans="1:23" ht="17.5" thickBot="1">
      <c r="A3" s="4"/>
      <c r="B3" s="4"/>
      <c r="C3" s="65"/>
      <c r="D3" s="65"/>
      <c r="E3" s="65"/>
      <c r="F3" s="65"/>
      <c r="G3" s="65"/>
      <c r="H3" s="3"/>
      <c r="I3" s="3"/>
      <c r="J3" s="3"/>
      <c r="K3" s="3"/>
      <c r="L3" s="3"/>
      <c r="M3" s="3"/>
      <c r="N3" s="3"/>
      <c r="O3" s="3"/>
      <c r="P3" s="4"/>
      <c r="Q3" s="4"/>
      <c r="R3" s="4"/>
    </row>
    <row r="4" spans="1:23" ht="21" customHeight="1">
      <c r="A4" s="4"/>
      <c r="B4" s="4"/>
      <c r="C4" s="157" t="s">
        <v>77</v>
      </c>
      <c r="D4" s="564" t="s">
        <v>66</v>
      </c>
      <c r="E4" s="564"/>
      <c r="F4" s="564"/>
      <c r="G4" s="565"/>
      <c r="H4" s="140"/>
      <c r="I4" s="140"/>
      <c r="J4" s="140"/>
      <c r="K4" s="140"/>
      <c r="L4" s="4"/>
      <c r="M4" s="4"/>
      <c r="N4" s="4"/>
      <c r="O4"/>
    </row>
    <row r="5" spans="1:23" ht="21" customHeight="1" thickBot="1">
      <c r="A5" s="4"/>
      <c r="B5" s="4"/>
      <c r="C5" s="465" t="s">
        <v>8</v>
      </c>
      <c r="D5" s="566" t="s">
        <v>78</v>
      </c>
      <c r="E5" s="567"/>
      <c r="F5" s="567"/>
      <c r="G5" s="568"/>
      <c r="H5" s="140"/>
      <c r="I5" s="140"/>
      <c r="J5" s="140"/>
      <c r="K5" s="140"/>
      <c r="L5" s="4"/>
      <c r="M5" s="4"/>
      <c r="N5" s="4"/>
      <c r="O5"/>
    </row>
    <row r="6" spans="1:23">
      <c r="A6" s="4"/>
      <c r="B6" s="4"/>
      <c r="C6" s="140"/>
      <c r="D6" s="140"/>
      <c r="E6" s="140"/>
      <c r="F6" s="140"/>
      <c r="G6" s="140"/>
      <c r="H6" s="140"/>
      <c r="I6" s="140"/>
      <c r="J6" s="140"/>
      <c r="K6" s="140"/>
      <c r="L6" s="3"/>
      <c r="M6" s="3"/>
      <c r="N6" s="3"/>
      <c r="O6" s="3"/>
      <c r="P6" s="4"/>
      <c r="Q6" s="4"/>
      <c r="R6" s="4"/>
    </row>
    <row r="7" spans="1:23" ht="17.5" thickBot="1">
      <c r="A7" s="4"/>
      <c r="B7" s="4"/>
      <c r="C7" s="140"/>
      <c r="D7" s="140"/>
      <c r="E7" s="140"/>
      <c r="F7" s="140"/>
      <c r="G7" s="140"/>
      <c r="H7" s="140"/>
      <c r="I7" s="140"/>
      <c r="J7" s="140"/>
      <c r="K7" s="140"/>
      <c r="L7" s="3"/>
      <c r="M7" s="3"/>
      <c r="N7" s="3"/>
      <c r="O7" s="3"/>
      <c r="P7" s="4"/>
      <c r="Q7" s="4"/>
      <c r="R7" s="4"/>
    </row>
    <row r="8" spans="1:23" s="318" customFormat="1" ht="25" customHeight="1" thickBot="1">
      <c r="A8" s="308"/>
      <c r="B8" s="308"/>
      <c r="C8" s="309" t="s">
        <v>79</v>
      </c>
      <c r="D8" s="310">
        <v>24</v>
      </c>
      <c r="E8" s="311">
        <v>22</v>
      </c>
      <c r="F8" s="311">
        <v>21</v>
      </c>
      <c r="G8" s="311">
        <v>20</v>
      </c>
      <c r="H8" s="311">
        <v>19</v>
      </c>
      <c r="I8" s="311">
        <v>18</v>
      </c>
      <c r="J8" s="311">
        <v>17</v>
      </c>
      <c r="K8" s="312">
        <v>16</v>
      </c>
      <c r="L8" s="313"/>
      <c r="M8" s="313"/>
      <c r="N8" s="308"/>
      <c r="O8" s="314" t="s">
        <v>80</v>
      </c>
      <c r="P8" s="315">
        <v>24</v>
      </c>
      <c r="Q8" s="316">
        <v>22</v>
      </c>
      <c r="R8" s="316">
        <v>21</v>
      </c>
      <c r="S8" s="316">
        <v>20</v>
      </c>
      <c r="T8" s="316">
        <v>19</v>
      </c>
      <c r="U8" s="316">
        <v>18</v>
      </c>
      <c r="V8" s="316">
        <v>17</v>
      </c>
      <c r="W8" s="317">
        <v>16</v>
      </c>
    </row>
    <row r="9" spans="1:23" s="318" customFormat="1" ht="25" customHeight="1">
      <c r="A9" s="308"/>
      <c r="B9" s="308"/>
      <c r="C9" s="319" t="s">
        <v>81</v>
      </c>
      <c r="D9" s="351">
        <f>IF(OR(P9&gt;76, AND(P9&lt;0, OR(D8&lt;=D$8, D8="-"))), "-", IF(P9&lt;0, D$8,IF(OR(P9=1, P9=75), P9+P$8+1, P9+P$8)))</f>
        <v>100</v>
      </c>
      <c r="E9" s="321" t="str">
        <f t="shared" ref="E9:K16" si="0">IF(OR(Q9&gt;76, AND(Q9&lt;0, OR(E8&lt;=E$8, E8="-"))), "-", IF(Q9&lt;0, E$8,IF(OR(Q9=1, Q9=75), Q9+Q$8+1, Q9+Q$8)))</f>
        <v>-</v>
      </c>
      <c r="F9" s="321" t="str">
        <f t="shared" si="0"/>
        <v>-</v>
      </c>
      <c r="G9" s="321" t="str">
        <f t="shared" si="0"/>
        <v>-</v>
      </c>
      <c r="H9" s="321" t="str">
        <f t="shared" si="0"/>
        <v>-</v>
      </c>
      <c r="I9" s="321" t="str">
        <f t="shared" si="0"/>
        <v>-</v>
      </c>
      <c r="J9" s="321" t="str">
        <f t="shared" si="0"/>
        <v>-</v>
      </c>
      <c r="K9" s="322" t="str">
        <f t="shared" si="0"/>
        <v>-</v>
      </c>
      <c r="L9" s="313"/>
      <c r="M9" s="313"/>
      <c r="N9" s="308"/>
      <c r="O9" s="323" t="s">
        <v>82</v>
      </c>
      <c r="P9" s="352">
        <f>ROUNDUP(('국어 백분위 표'!$N6-0.5-'점수 계산기'!$C$24-'점수 계산기'!$C$22*P$8)/'점수 계산기'!$C$21,0)</f>
        <v>76</v>
      </c>
      <c r="Q9" s="352">
        <f>ROUNDUP(('국어 백분위 표'!$N6-0.5-'점수 계산기'!$C$24-'점수 계산기'!$C$22*Q$8)/'점수 계산기'!$C$21,0)</f>
        <v>78</v>
      </c>
      <c r="R9" s="352">
        <f>ROUNDUP(('국어 백분위 표'!$N6-0.5-'점수 계산기'!$C$24-'점수 계산기'!$C$22*R$8)/'점수 계산기'!$C$21,0)</f>
        <v>79</v>
      </c>
      <c r="S9" s="352">
        <f>ROUNDUP(('국어 백분위 표'!$N6-0.5-'점수 계산기'!$C$24-'점수 계산기'!$C$22*S$8)/'점수 계산기'!$C$21,0)</f>
        <v>79</v>
      </c>
      <c r="T9" s="352">
        <f>ROUNDUP(('국어 백분위 표'!$N6-0.5-'점수 계산기'!$C$24-'점수 계산기'!$C$22*T$8)/'점수 계산기'!$C$21,0)</f>
        <v>80</v>
      </c>
      <c r="U9" s="352">
        <f>ROUNDUP(('국어 백분위 표'!$N6-0.5-'점수 계산기'!$C$24-'점수 계산기'!$C$22*U$8)/'점수 계산기'!$C$21,0)</f>
        <v>81</v>
      </c>
      <c r="V9" s="352">
        <f>ROUNDUP(('국어 백분위 표'!$N6-0.5-'점수 계산기'!$C$24-'점수 계산기'!$C$22*V$8)/'점수 계산기'!$C$21,0)</f>
        <v>82</v>
      </c>
      <c r="W9" s="353">
        <f>ROUNDUP(('국어 백분위 표'!$N6-0.5-'점수 계산기'!$C$24-'점수 계산기'!$C$22*W$8)/'점수 계산기'!$C$21,0)</f>
        <v>83</v>
      </c>
    </row>
    <row r="10" spans="1:23" s="318" customFormat="1" ht="25" customHeight="1">
      <c r="A10" s="308"/>
      <c r="B10" s="308"/>
      <c r="C10" s="326" t="s">
        <v>83</v>
      </c>
      <c r="D10" s="327">
        <f t="shared" ref="D10:D16" si="1">IF(OR(P10&gt;76, AND(P10&lt;0, OR(D9&lt;=D$8, D9="-"))), "-", IF(P10&lt;0, D$8,IF(OR(P10=1, P10=75), P10+P$8+1, P10+P$8)))</f>
        <v>93</v>
      </c>
      <c r="E10" s="328">
        <f t="shared" si="0"/>
        <v>92</v>
      </c>
      <c r="F10" s="328">
        <f t="shared" si="0"/>
        <v>92</v>
      </c>
      <c r="G10" s="328">
        <f t="shared" si="0"/>
        <v>92</v>
      </c>
      <c r="H10" s="328">
        <f t="shared" si="0"/>
        <v>92</v>
      </c>
      <c r="I10" s="328">
        <f t="shared" si="0"/>
        <v>91</v>
      </c>
      <c r="J10" s="328">
        <f t="shared" si="0"/>
        <v>91</v>
      </c>
      <c r="K10" s="329">
        <f t="shared" si="0"/>
        <v>92</v>
      </c>
      <c r="L10" s="313"/>
      <c r="M10" s="313"/>
      <c r="N10" s="308"/>
      <c r="O10" s="330" t="s">
        <v>84</v>
      </c>
      <c r="P10" s="354">
        <f>ROUNDUP(('국어 백분위 표'!$N7-0.5-'점수 계산기'!$C$24-'점수 계산기'!$C$22*P$8)/'점수 계산기'!$C$21,0)</f>
        <v>69</v>
      </c>
      <c r="Q10" s="332">
        <f>ROUNDUP(('국어 백분위 표'!$N7-0.5-'점수 계산기'!$C$24-'점수 계산기'!$C$22*Q$8)/'점수 계산기'!$C$21,0)</f>
        <v>70</v>
      </c>
      <c r="R10" s="332">
        <f>ROUNDUP(('국어 백분위 표'!$N7-0.5-'점수 계산기'!$C$24-'점수 계산기'!$C$22*R$8)/'점수 계산기'!$C$21,0)</f>
        <v>71</v>
      </c>
      <c r="S10" s="332">
        <f>ROUNDUP(('국어 백분위 표'!$N7-0.5-'점수 계산기'!$C$24-'점수 계산기'!$C$22*S$8)/'점수 계산기'!$C$21,0)</f>
        <v>72</v>
      </c>
      <c r="T10" s="332">
        <f>ROUNDUP(('국어 백분위 표'!$N7-0.5-'점수 계산기'!$C$24-'점수 계산기'!$C$22*T$8)/'점수 계산기'!$C$21,0)</f>
        <v>73</v>
      </c>
      <c r="U10" s="332">
        <f>ROUNDUP(('국어 백분위 표'!$N7-0.5-'점수 계산기'!$C$24-'점수 계산기'!$C$22*U$8)/'점수 계산기'!$C$21,0)</f>
        <v>73</v>
      </c>
      <c r="V10" s="332">
        <f>ROUNDUP(('국어 백분위 표'!$N7-0.5-'점수 계산기'!$C$24-'점수 계산기'!$C$22*V$8)/'점수 계산기'!$C$21,0)</f>
        <v>74</v>
      </c>
      <c r="W10" s="333">
        <f>ROUNDUP(('국어 백분위 표'!$N7-0.5-'점수 계산기'!$C$24-'점수 계산기'!$C$22*W$8)/'점수 계산기'!$C$21,0)</f>
        <v>75</v>
      </c>
    </row>
    <row r="11" spans="1:23" s="318" customFormat="1" ht="25" customHeight="1">
      <c r="A11" s="308"/>
      <c r="B11" s="308"/>
      <c r="C11" s="326" t="s">
        <v>85</v>
      </c>
      <c r="D11" s="327">
        <f t="shared" si="1"/>
        <v>84</v>
      </c>
      <c r="E11" s="328">
        <f t="shared" si="0"/>
        <v>83</v>
      </c>
      <c r="F11" s="328">
        <f t="shared" si="0"/>
        <v>83</v>
      </c>
      <c r="G11" s="328">
        <f t="shared" si="0"/>
        <v>83</v>
      </c>
      <c r="H11" s="328">
        <f t="shared" si="0"/>
        <v>83</v>
      </c>
      <c r="I11" s="328">
        <f t="shared" si="0"/>
        <v>83</v>
      </c>
      <c r="J11" s="328">
        <f t="shared" si="0"/>
        <v>83</v>
      </c>
      <c r="K11" s="329">
        <f t="shared" si="0"/>
        <v>82</v>
      </c>
      <c r="L11" s="313"/>
      <c r="M11" s="313"/>
      <c r="N11" s="308"/>
      <c r="O11" s="330" t="s">
        <v>86</v>
      </c>
      <c r="P11" s="354">
        <f>ROUNDUP(('국어 백분위 표'!$N8-0.5-'점수 계산기'!$C$24-'점수 계산기'!$C$22*P$8)/'점수 계산기'!$C$21,0)</f>
        <v>60</v>
      </c>
      <c r="Q11" s="332">
        <f>ROUNDUP(('국어 백분위 표'!$N8-0.5-'점수 계산기'!$C$24-'점수 계산기'!$C$22*Q$8)/'점수 계산기'!$C$21,0)</f>
        <v>61</v>
      </c>
      <c r="R11" s="332">
        <f>ROUNDUP(('국어 백분위 표'!$N8-0.5-'점수 계산기'!$C$24-'점수 계산기'!$C$22*R$8)/'점수 계산기'!$C$21,0)</f>
        <v>62</v>
      </c>
      <c r="S11" s="332">
        <f>ROUNDUP(('국어 백분위 표'!$N8-0.5-'점수 계산기'!$C$24-'점수 계산기'!$C$22*S$8)/'점수 계산기'!$C$21,0)</f>
        <v>63</v>
      </c>
      <c r="T11" s="332">
        <f>ROUNDUP(('국어 백분위 표'!$N8-0.5-'점수 계산기'!$C$24-'점수 계산기'!$C$22*T$8)/'점수 계산기'!$C$21,0)</f>
        <v>64</v>
      </c>
      <c r="U11" s="332">
        <f>ROUNDUP(('국어 백분위 표'!$N8-0.5-'점수 계산기'!$C$24-'점수 계산기'!$C$22*U$8)/'점수 계산기'!$C$21,0)</f>
        <v>65</v>
      </c>
      <c r="V11" s="332">
        <f>ROUNDUP(('국어 백분위 표'!$N8-0.5-'점수 계산기'!$C$24-'점수 계산기'!$C$22*V$8)/'점수 계산기'!$C$21,0)</f>
        <v>66</v>
      </c>
      <c r="W11" s="333">
        <f>ROUNDUP(('국어 백분위 표'!$N8-0.5-'점수 계산기'!$C$24-'점수 계산기'!$C$22*W$8)/'점수 계산기'!$C$21,0)</f>
        <v>66</v>
      </c>
    </row>
    <row r="12" spans="1:23" s="318" customFormat="1" ht="25" customHeight="1">
      <c r="A12" s="308"/>
      <c r="B12" s="308"/>
      <c r="C12" s="326" t="s">
        <v>87</v>
      </c>
      <c r="D12" s="327">
        <f t="shared" si="1"/>
        <v>74</v>
      </c>
      <c r="E12" s="328">
        <f t="shared" si="0"/>
        <v>74</v>
      </c>
      <c r="F12" s="328">
        <f t="shared" si="0"/>
        <v>73</v>
      </c>
      <c r="G12" s="328">
        <f t="shared" si="0"/>
        <v>73</v>
      </c>
      <c r="H12" s="328">
        <f t="shared" si="0"/>
        <v>73</v>
      </c>
      <c r="I12" s="328">
        <f t="shared" si="0"/>
        <v>73</v>
      </c>
      <c r="J12" s="328">
        <f t="shared" si="0"/>
        <v>73</v>
      </c>
      <c r="K12" s="329">
        <f t="shared" si="0"/>
        <v>73</v>
      </c>
      <c r="L12" s="313"/>
      <c r="M12" s="313"/>
      <c r="N12" s="308"/>
      <c r="O12" s="330" t="s">
        <v>88</v>
      </c>
      <c r="P12" s="354">
        <f>ROUNDUP(('국어 백분위 표'!$N9-0.5-'점수 계산기'!$C$24-'점수 계산기'!$C$22*P$8)/'점수 계산기'!$C$21,0)</f>
        <v>50</v>
      </c>
      <c r="Q12" s="332">
        <f>ROUNDUP(('국어 백분위 표'!$N9-0.5-'점수 계산기'!$C$24-'점수 계산기'!$C$22*Q$8)/'점수 계산기'!$C$21,0)</f>
        <v>52</v>
      </c>
      <c r="R12" s="332">
        <f>ROUNDUP(('국어 백분위 표'!$N9-0.5-'점수 계산기'!$C$24-'점수 계산기'!$C$22*R$8)/'점수 계산기'!$C$21,0)</f>
        <v>52</v>
      </c>
      <c r="S12" s="332">
        <f>ROUNDUP(('국어 백분위 표'!$N9-0.5-'점수 계산기'!$C$24-'점수 계산기'!$C$22*S$8)/'점수 계산기'!$C$21,0)</f>
        <v>53</v>
      </c>
      <c r="T12" s="332">
        <f>ROUNDUP(('국어 백분위 표'!$N9-0.5-'점수 계산기'!$C$24-'점수 계산기'!$C$22*T$8)/'점수 계산기'!$C$21,0)</f>
        <v>54</v>
      </c>
      <c r="U12" s="332">
        <f>ROUNDUP(('국어 백분위 표'!$N9-0.5-'점수 계산기'!$C$24-'점수 계산기'!$C$22*U$8)/'점수 계산기'!$C$21,0)</f>
        <v>55</v>
      </c>
      <c r="V12" s="332">
        <f>ROUNDUP(('국어 백분위 표'!$N9-0.5-'점수 계산기'!$C$24-'점수 계산기'!$C$22*V$8)/'점수 계산기'!$C$21,0)</f>
        <v>56</v>
      </c>
      <c r="W12" s="333">
        <f>ROUNDUP(('국어 백분위 표'!$N9-0.5-'점수 계산기'!$C$24-'점수 계산기'!$C$22*W$8)/'점수 계산기'!$C$21,0)</f>
        <v>57</v>
      </c>
    </row>
    <row r="13" spans="1:23" s="318" customFormat="1" ht="25" customHeight="1">
      <c r="A13" s="308"/>
      <c r="B13" s="308"/>
      <c r="C13" s="326" t="s">
        <v>89</v>
      </c>
      <c r="D13" s="327">
        <f t="shared" si="1"/>
        <v>61</v>
      </c>
      <c r="E13" s="328">
        <f t="shared" si="0"/>
        <v>61</v>
      </c>
      <c r="F13" s="328">
        <f t="shared" si="0"/>
        <v>60</v>
      </c>
      <c r="G13" s="328">
        <f t="shared" si="0"/>
        <v>60</v>
      </c>
      <c r="H13" s="328">
        <f t="shared" si="0"/>
        <v>60</v>
      </c>
      <c r="I13" s="328">
        <f t="shared" si="0"/>
        <v>60</v>
      </c>
      <c r="J13" s="328">
        <f t="shared" si="0"/>
        <v>60</v>
      </c>
      <c r="K13" s="329">
        <f t="shared" si="0"/>
        <v>60</v>
      </c>
      <c r="L13" s="313"/>
      <c r="M13" s="313"/>
      <c r="N13" s="308"/>
      <c r="O13" s="330" t="s">
        <v>90</v>
      </c>
      <c r="P13" s="354">
        <f>ROUNDUP(('국어 백분위 표'!$N10-0.5-'점수 계산기'!$C$24-'점수 계산기'!$C$22*P$8)/'점수 계산기'!$C$21,0)</f>
        <v>37</v>
      </c>
      <c r="Q13" s="332">
        <f>ROUNDUP(('국어 백분위 표'!$N10-0.5-'점수 계산기'!$C$24-'점수 계산기'!$C$22*Q$8)/'점수 계산기'!$C$21,0)</f>
        <v>39</v>
      </c>
      <c r="R13" s="332">
        <f>ROUNDUP(('국어 백분위 표'!$N10-0.5-'점수 계산기'!$C$24-'점수 계산기'!$C$22*R$8)/'점수 계산기'!$C$21,0)</f>
        <v>39</v>
      </c>
      <c r="S13" s="332">
        <f>ROUNDUP(('국어 백분위 표'!$N10-0.5-'점수 계산기'!$C$24-'점수 계산기'!$C$22*S$8)/'점수 계산기'!$C$21,0)</f>
        <v>40</v>
      </c>
      <c r="T13" s="332">
        <f>ROUNDUP(('국어 백분위 표'!$N10-0.5-'점수 계산기'!$C$24-'점수 계산기'!$C$22*T$8)/'점수 계산기'!$C$21,0)</f>
        <v>41</v>
      </c>
      <c r="U13" s="332">
        <f>ROUNDUP(('국어 백분위 표'!$N10-0.5-'점수 계산기'!$C$24-'점수 계산기'!$C$22*U$8)/'점수 계산기'!$C$21,0)</f>
        <v>42</v>
      </c>
      <c r="V13" s="332">
        <f>ROUNDUP(('국어 백분위 표'!$N10-0.5-'점수 계산기'!$C$24-'점수 계산기'!$C$22*V$8)/'점수 계산기'!$C$21,0)</f>
        <v>43</v>
      </c>
      <c r="W13" s="333">
        <f>ROUNDUP(('국어 백분위 표'!$N10-0.5-'점수 계산기'!$C$24-'점수 계산기'!$C$22*W$8)/'점수 계산기'!$C$21,0)</f>
        <v>44</v>
      </c>
    </row>
    <row r="14" spans="1:23" s="318" customFormat="1" ht="25" customHeight="1">
      <c r="A14" s="308"/>
      <c r="B14" s="308"/>
      <c r="C14" s="326" t="s">
        <v>91</v>
      </c>
      <c r="D14" s="327">
        <f t="shared" si="1"/>
        <v>47</v>
      </c>
      <c r="E14" s="328">
        <f t="shared" si="0"/>
        <v>46</v>
      </c>
      <c r="F14" s="328">
        <f t="shared" si="0"/>
        <v>46</v>
      </c>
      <c r="G14" s="328">
        <f t="shared" si="0"/>
        <v>46</v>
      </c>
      <c r="H14" s="328">
        <f t="shared" si="0"/>
        <v>46</v>
      </c>
      <c r="I14" s="328">
        <f t="shared" si="0"/>
        <v>46</v>
      </c>
      <c r="J14" s="328">
        <f t="shared" si="0"/>
        <v>46</v>
      </c>
      <c r="K14" s="329">
        <f t="shared" si="0"/>
        <v>45</v>
      </c>
      <c r="L14" s="313"/>
      <c r="M14" s="313"/>
      <c r="N14" s="308"/>
      <c r="O14" s="330" t="s">
        <v>92</v>
      </c>
      <c r="P14" s="354">
        <f>ROUNDUP(('국어 백분위 표'!$N11-0.5-'점수 계산기'!$C$24-'점수 계산기'!$C$22*P$8)/'점수 계산기'!$C$21,0)</f>
        <v>23</v>
      </c>
      <c r="Q14" s="332">
        <f>ROUNDUP(('국어 백분위 표'!$N11-0.5-'점수 계산기'!$C$24-'점수 계산기'!$C$22*Q$8)/'점수 계산기'!$C$21,0)</f>
        <v>24</v>
      </c>
      <c r="R14" s="332">
        <f>ROUNDUP(('국어 백분위 표'!$N11-0.5-'점수 계산기'!$C$24-'점수 계산기'!$C$22*R$8)/'점수 계산기'!$C$21,0)</f>
        <v>25</v>
      </c>
      <c r="S14" s="332">
        <f>ROUNDUP(('국어 백분위 표'!$N11-0.5-'점수 계산기'!$C$24-'점수 계산기'!$C$22*S$8)/'점수 계산기'!$C$21,0)</f>
        <v>26</v>
      </c>
      <c r="T14" s="332">
        <f>ROUNDUP(('국어 백분위 표'!$N11-0.5-'점수 계산기'!$C$24-'점수 계산기'!$C$22*T$8)/'점수 계산기'!$C$21,0)</f>
        <v>27</v>
      </c>
      <c r="U14" s="332">
        <f>ROUNDUP(('국어 백분위 표'!$N11-0.5-'점수 계산기'!$C$24-'점수 계산기'!$C$22*U$8)/'점수 계산기'!$C$21,0)</f>
        <v>28</v>
      </c>
      <c r="V14" s="332">
        <f>ROUNDUP(('국어 백분위 표'!$N11-0.5-'점수 계산기'!$C$24-'점수 계산기'!$C$22*V$8)/'점수 계산기'!$C$21,0)</f>
        <v>29</v>
      </c>
      <c r="W14" s="333">
        <f>ROUNDUP(('국어 백분위 표'!$N11-0.5-'점수 계산기'!$C$24-'점수 계산기'!$C$22*W$8)/'점수 계산기'!$C$21,0)</f>
        <v>29</v>
      </c>
    </row>
    <row r="15" spans="1:23" s="318" customFormat="1" ht="25" customHeight="1">
      <c r="A15" s="308"/>
      <c r="B15" s="308"/>
      <c r="C15" s="326" t="s">
        <v>93</v>
      </c>
      <c r="D15" s="327">
        <f t="shared" si="1"/>
        <v>34</v>
      </c>
      <c r="E15" s="328">
        <f t="shared" si="0"/>
        <v>33</v>
      </c>
      <c r="F15" s="328">
        <f t="shared" si="0"/>
        <v>33</v>
      </c>
      <c r="G15" s="328">
        <f t="shared" si="0"/>
        <v>33</v>
      </c>
      <c r="H15" s="328">
        <f t="shared" si="0"/>
        <v>33</v>
      </c>
      <c r="I15" s="328">
        <f t="shared" si="0"/>
        <v>33</v>
      </c>
      <c r="J15" s="328">
        <f t="shared" si="0"/>
        <v>32</v>
      </c>
      <c r="K15" s="329">
        <f t="shared" si="0"/>
        <v>32</v>
      </c>
      <c r="L15" s="313"/>
      <c r="M15" s="313"/>
      <c r="N15" s="308"/>
      <c r="O15" s="330" t="s">
        <v>94</v>
      </c>
      <c r="P15" s="354">
        <f>ROUNDUP(('국어 백분위 표'!$N12-0.5-'점수 계산기'!$C$24-'점수 계산기'!$C$22*P$8)/'점수 계산기'!$C$21,0)</f>
        <v>10</v>
      </c>
      <c r="Q15" s="332">
        <f>ROUNDUP(('국어 백분위 표'!$N12-0.5-'점수 계산기'!$C$24-'점수 계산기'!$C$22*Q$8)/'점수 계산기'!$C$21,0)</f>
        <v>11</v>
      </c>
      <c r="R15" s="332">
        <f>ROUNDUP(('국어 백분위 표'!$N12-0.5-'점수 계산기'!$C$24-'점수 계산기'!$C$22*R$8)/'점수 계산기'!$C$21,0)</f>
        <v>12</v>
      </c>
      <c r="S15" s="332">
        <f>ROUNDUP(('국어 백분위 표'!$N12-0.5-'점수 계산기'!$C$24-'점수 계산기'!$C$22*S$8)/'점수 계산기'!$C$21,0)</f>
        <v>13</v>
      </c>
      <c r="T15" s="332">
        <f>ROUNDUP(('국어 백분위 표'!$N12-0.5-'점수 계산기'!$C$24-'점수 계산기'!$C$22*T$8)/'점수 계산기'!$C$21,0)</f>
        <v>14</v>
      </c>
      <c r="U15" s="332">
        <f>ROUNDUP(('국어 백분위 표'!$N12-0.5-'점수 계산기'!$C$24-'점수 계산기'!$C$22*U$8)/'점수 계산기'!$C$21,0)</f>
        <v>15</v>
      </c>
      <c r="V15" s="332">
        <f>ROUNDUP(('국어 백분위 표'!$N12-0.5-'점수 계산기'!$C$24-'점수 계산기'!$C$22*V$8)/'점수 계산기'!$C$21,0)</f>
        <v>15</v>
      </c>
      <c r="W15" s="333">
        <f>ROUNDUP(('국어 백분위 표'!$N12-0.5-'점수 계산기'!$C$24-'점수 계산기'!$C$22*W$8)/'점수 계산기'!$C$21,0)</f>
        <v>16</v>
      </c>
    </row>
    <row r="16" spans="1:23" s="318" customFormat="1" ht="25" customHeight="1" thickBot="1">
      <c r="A16" s="308"/>
      <c r="B16" s="308"/>
      <c r="C16" s="334" t="s">
        <v>95</v>
      </c>
      <c r="D16" s="335">
        <f t="shared" si="1"/>
        <v>28</v>
      </c>
      <c r="E16" s="336">
        <f t="shared" si="0"/>
        <v>28</v>
      </c>
      <c r="F16" s="336">
        <f t="shared" si="0"/>
        <v>28</v>
      </c>
      <c r="G16" s="336">
        <f t="shared" si="0"/>
        <v>27</v>
      </c>
      <c r="H16" s="336">
        <f t="shared" si="0"/>
        <v>27</v>
      </c>
      <c r="I16" s="336">
        <f t="shared" si="0"/>
        <v>27</v>
      </c>
      <c r="J16" s="336">
        <f t="shared" si="0"/>
        <v>27</v>
      </c>
      <c r="K16" s="337">
        <f t="shared" si="0"/>
        <v>27</v>
      </c>
      <c r="L16" s="313"/>
      <c r="M16" s="313"/>
      <c r="N16" s="308"/>
      <c r="O16" s="338" t="s">
        <v>96</v>
      </c>
      <c r="P16" s="355">
        <f>ROUNDUP(('국어 백분위 표'!$N13-0.5-'점수 계산기'!$C$24-'점수 계산기'!$C$22*P$8)/'점수 계산기'!$C$21,0)</f>
        <v>4</v>
      </c>
      <c r="Q16" s="340">
        <f>ROUNDUP(('국어 백분위 표'!$N13-0.5-'점수 계산기'!$C$24-'점수 계산기'!$C$22*Q$8)/'점수 계산기'!$C$21,0)</f>
        <v>6</v>
      </c>
      <c r="R16" s="340">
        <f>ROUNDUP(('국어 백분위 표'!$N13-0.5-'점수 계산기'!$C$24-'점수 계산기'!$C$22*R$8)/'점수 계산기'!$C$21,0)</f>
        <v>7</v>
      </c>
      <c r="S16" s="340">
        <f>ROUNDUP(('국어 백분위 표'!$N13-0.5-'점수 계산기'!$C$24-'점수 계산기'!$C$22*S$8)/'점수 계산기'!$C$21,0)</f>
        <v>7</v>
      </c>
      <c r="T16" s="340">
        <f>ROUNDUP(('국어 백분위 표'!$N13-0.5-'점수 계산기'!$C$24-'점수 계산기'!$C$22*T$8)/'점수 계산기'!$C$21,0)</f>
        <v>8</v>
      </c>
      <c r="U16" s="340">
        <f>ROUNDUP(('국어 백분위 표'!$N13-0.5-'점수 계산기'!$C$24-'점수 계산기'!$C$22*U$8)/'점수 계산기'!$C$21,0)</f>
        <v>9</v>
      </c>
      <c r="V16" s="340">
        <f>ROUNDUP(('국어 백분위 표'!$N13-0.5-'점수 계산기'!$C$24-'점수 계산기'!$C$22*V$8)/'점수 계산기'!$C$21,0)</f>
        <v>10</v>
      </c>
      <c r="W16" s="341">
        <f>ROUNDUP(('국어 백분위 표'!$N13-0.5-'점수 계산기'!$C$24-'점수 계산기'!$C$22*W$8)/'점수 계산기'!$C$21,0)</f>
        <v>11</v>
      </c>
    </row>
    <row r="17" spans="1:23" s="318" customFormat="1" ht="25" customHeight="1">
      <c r="A17" s="308"/>
      <c r="B17" s="308"/>
      <c r="C17" s="342"/>
      <c r="D17" s="342"/>
      <c r="E17" s="342"/>
      <c r="F17" s="342"/>
      <c r="G17" s="342"/>
      <c r="H17" s="342"/>
      <c r="I17" s="342"/>
      <c r="J17" s="342"/>
      <c r="K17" s="342"/>
      <c r="L17" s="313"/>
      <c r="M17" s="313"/>
      <c r="N17" s="313"/>
      <c r="O17" s="343"/>
      <c r="P17" s="343"/>
      <c r="Q17" s="343"/>
      <c r="R17" s="343"/>
      <c r="S17" s="343"/>
      <c r="T17" s="313"/>
      <c r="U17" s="313"/>
      <c r="V17" s="313"/>
      <c r="W17" s="313"/>
    </row>
    <row r="18" spans="1:23" s="318" customFormat="1" ht="25" customHeight="1" thickBot="1">
      <c r="A18" s="308"/>
      <c r="B18" s="308"/>
      <c r="C18" s="342"/>
      <c r="D18" s="342"/>
      <c r="E18" s="342"/>
      <c r="F18" s="342"/>
      <c r="G18" s="342"/>
      <c r="H18" s="342"/>
      <c r="I18" s="342"/>
      <c r="J18" s="342"/>
      <c r="K18" s="342"/>
      <c r="L18" s="313"/>
      <c r="M18" s="313"/>
      <c r="N18" s="313"/>
      <c r="O18" s="343"/>
      <c r="P18" s="343"/>
      <c r="Q18" s="343"/>
      <c r="R18" s="343"/>
      <c r="S18" s="343"/>
      <c r="T18" s="313"/>
      <c r="U18" s="313"/>
      <c r="V18" s="313"/>
      <c r="W18" s="313"/>
    </row>
    <row r="19" spans="1:23" s="318" customFormat="1" ht="25" customHeight="1" thickBot="1">
      <c r="A19" s="308"/>
      <c r="B19" s="308"/>
      <c r="C19" s="309" t="s">
        <v>79</v>
      </c>
      <c r="D19" s="310">
        <v>15</v>
      </c>
      <c r="E19" s="311">
        <v>14</v>
      </c>
      <c r="F19" s="311">
        <v>13</v>
      </c>
      <c r="G19" s="311">
        <v>12</v>
      </c>
      <c r="H19" s="311">
        <v>11</v>
      </c>
      <c r="I19" s="311">
        <v>10</v>
      </c>
      <c r="J19" s="311">
        <v>9</v>
      </c>
      <c r="K19" s="312">
        <v>8</v>
      </c>
      <c r="L19" s="313"/>
      <c r="M19" s="313"/>
      <c r="N19" s="313"/>
      <c r="O19" s="314" t="s">
        <v>80</v>
      </c>
      <c r="P19" s="315">
        <v>15</v>
      </c>
      <c r="Q19" s="316">
        <v>14</v>
      </c>
      <c r="R19" s="316">
        <v>13</v>
      </c>
      <c r="S19" s="316">
        <v>12</v>
      </c>
      <c r="T19" s="316">
        <v>11</v>
      </c>
      <c r="U19" s="316">
        <v>10</v>
      </c>
      <c r="V19" s="316">
        <v>9</v>
      </c>
      <c r="W19" s="317">
        <v>8</v>
      </c>
    </row>
    <row r="20" spans="1:23" s="318" customFormat="1" ht="25" customHeight="1">
      <c r="A20" s="308"/>
      <c r="B20" s="308"/>
      <c r="C20" s="344" t="s">
        <v>81</v>
      </c>
      <c r="D20" s="351" t="str">
        <f>IF(OR(P20&gt;76, AND(P20&lt;0, OR(D19&lt;=D$19, D19="-"))), "-", IF(P20&lt;0, D$19,IF(OR(P20=1, P20=75), P20+P$19+1, P20+P$19)))</f>
        <v>-</v>
      </c>
      <c r="E20" s="320" t="str">
        <f t="shared" ref="E20:K27" si="2">IF(OR(Q20&gt;76, AND(Q20&lt;0, OR(E19&lt;=E$19, E19="-"))), "-", IF(Q20&lt;0, E$19,IF(OR(Q20=1, Q20=75), Q20+Q$19+1, Q20+Q$19)))</f>
        <v>-</v>
      </c>
      <c r="F20" s="320" t="str">
        <f t="shared" si="2"/>
        <v>-</v>
      </c>
      <c r="G20" s="320" t="str">
        <f t="shared" si="2"/>
        <v>-</v>
      </c>
      <c r="H20" s="320" t="str">
        <f t="shared" si="2"/>
        <v>-</v>
      </c>
      <c r="I20" s="320" t="str">
        <f t="shared" si="2"/>
        <v>-</v>
      </c>
      <c r="J20" s="320" t="str">
        <f t="shared" si="2"/>
        <v>-</v>
      </c>
      <c r="K20" s="356" t="str">
        <f t="shared" si="2"/>
        <v>-</v>
      </c>
      <c r="L20" s="313"/>
      <c r="M20" s="313"/>
      <c r="N20" s="313"/>
      <c r="O20" s="347" t="s">
        <v>82</v>
      </c>
      <c r="P20" s="348">
        <f>ROUNDUP(('국어 백분위 표'!$N6-0.5-'점수 계산기'!$C$24-'점수 계산기'!$C$22*P$19)/'점수 계산기'!$C$21,0)</f>
        <v>84</v>
      </c>
      <c r="Q20" s="348">
        <f>ROUNDUP(('국어 백분위 표'!$N6-0.5-'점수 계산기'!$C$24-'점수 계산기'!$C$22*Q$19)/'점수 계산기'!$C$21,0)</f>
        <v>84</v>
      </c>
      <c r="R20" s="348">
        <f>ROUNDUP(('국어 백분위 표'!$N6-0.5-'점수 계산기'!$C$24-'점수 계산기'!$C$22*R$19)/'점수 계산기'!$C$21,0)</f>
        <v>85</v>
      </c>
      <c r="S20" s="348">
        <f>ROUNDUP(('국어 백분위 표'!$N6-0.5-'점수 계산기'!$C$24-'점수 계산기'!$C$22*S$19)/'점수 계산기'!$C$21,0)</f>
        <v>86</v>
      </c>
      <c r="T20" s="348">
        <f>ROUNDUP(('국어 백분위 표'!$N6-0.5-'점수 계산기'!$C$24-'점수 계산기'!$C$22*T$19)/'점수 계산기'!$C$21,0)</f>
        <v>87</v>
      </c>
      <c r="U20" s="348">
        <f>ROUNDUP(('국어 백분위 표'!$N6-0.5-'점수 계산기'!$C$24-'점수 계산기'!$C$22*U$19)/'점수 계산기'!$C$21,0)</f>
        <v>88</v>
      </c>
      <c r="V20" s="348">
        <f>ROUNDUP(('국어 백분위 표'!$N6-0.5-'점수 계산기'!$C$24-'점수 계산기'!$C$22*V$19)/'점수 계산기'!$C$21,0)</f>
        <v>89</v>
      </c>
      <c r="W20" s="357">
        <f>ROUNDUP(('국어 백분위 표'!$N6-0.5-'점수 계산기'!$C$24-'점수 계산기'!$C$22*W$19)/'점수 계산기'!$C$21,0)</f>
        <v>89</v>
      </c>
    </row>
    <row r="21" spans="1:23" s="318" customFormat="1" ht="25" customHeight="1">
      <c r="A21" s="308"/>
      <c r="B21" s="308"/>
      <c r="C21" s="326" t="s">
        <v>83</v>
      </c>
      <c r="D21" s="349">
        <f t="shared" ref="D21:D27" si="3">IF(OR(P21&gt;76, AND(P21&lt;0, OR(D20&lt;=D$19, D20="-"))), "-", IF(P21&lt;0, D$19,IF(OR(P21=1, P21=75), P21+P$19+1, P21+P$19)))</f>
        <v>91</v>
      </c>
      <c r="E21" s="349" t="str">
        <f t="shared" si="2"/>
        <v>-</v>
      </c>
      <c r="F21" s="349" t="str">
        <f t="shared" si="2"/>
        <v>-</v>
      </c>
      <c r="G21" s="349" t="str">
        <f t="shared" si="2"/>
        <v>-</v>
      </c>
      <c r="H21" s="349" t="str">
        <f t="shared" si="2"/>
        <v>-</v>
      </c>
      <c r="I21" s="349" t="str">
        <f t="shared" si="2"/>
        <v>-</v>
      </c>
      <c r="J21" s="349" t="str">
        <f t="shared" si="2"/>
        <v>-</v>
      </c>
      <c r="K21" s="358" t="str">
        <f t="shared" si="2"/>
        <v>-</v>
      </c>
      <c r="L21" s="313"/>
      <c r="M21" s="313"/>
      <c r="N21" s="313"/>
      <c r="O21" s="330" t="s">
        <v>84</v>
      </c>
      <c r="P21" s="348">
        <f>ROUNDUP(('국어 백분위 표'!$N7-0.5-'점수 계산기'!$C$24-'점수 계산기'!$C$22*P$19)/'점수 계산기'!$C$21,0)</f>
        <v>76</v>
      </c>
      <c r="Q21" s="348">
        <f>ROUNDUP(('국어 백분위 표'!$N7-0.5-'점수 계산기'!$C$24-'점수 계산기'!$C$22*Q$19)/'점수 계산기'!$C$21,0)</f>
        <v>77</v>
      </c>
      <c r="R21" s="348">
        <f>ROUNDUP(('국어 백분위 표'!$N7-0.5-'점수 계산기'!$C$24-'점수 계산기'!$C$22*R$19)/'점수 계산기'!$C$21,0)</f>
        <v>78</v>
      </c>
      <c r="S21" s="348">
        <f>ROUNDUP(('국어 백분위 표'!$N7-0.5-'점수 계산기'!$C$24-'점수 계산기'!$C$22*S$19)/'점수 계산기'!$C$21,0)</f>
        <v>78</v>
      </c>
      <c r="T21" s="348">
        <f>ROUNDUP(('국어 백분위 표'!$N7-0.5-'점수 계산기'!$C$24-'점수 계산기'!$C$22*T$19)/'점수 계산기'!$C$21,0)</f>
        <v>79</v>
      </c>
      <c r="U21" s="348">
        <f>ROUNDUP(('국어 백분위 표'!$N7-0.5-'점수 계산기'!$C$24-'점수 계산기'!$C$22*U$19)/'점수 계산기'!$C$21,0)</f>
        <v>80</v>
      </c>
      <c r="V21" s="348">
        <f>ROUNDUP(('국어 백분위 표'!$N7-0.5-'점수 계산기'!$C$24-'점수 계산기'!$C$22*V$19)/'점수 계산기'!$C$21,0)</f>
        <v>81</v>
      </c>
      <c r="W21" s="357">
        <f>ROUNDUP(('국어 백분위 표'!$N7-0.5-'점수 계산기'!$C$24-'점수 계산기'!$C$22*W$19)/'점수 계산기'!$C$21,0)</f>
        <v>82</v>
      </c>
    </row>
    <row r="22" spans="1:23" s="318" customFormat="1" ht="25" customHeight="1">
      <c r="A22" s="308"/>
      <c r="B22" s="308"/>
      <c r="C22" s="326" t="s">
        <v>85</v>
      </c>
      <c r="D22" s="349">
        <f t="shared" si="3"/>
        <v>82</v>
      </c>
      <c r="E22" s="349">
        <f t="shared" si="2"/>
        <v>82</v>
      </c>
      <c r="F22" s="349">
        <f t="shared" si="2"/>
        <v>82</v>
      </c>
      <c r="G22" s="349">
        <f t="shared" si="2"/>
        <v>82</v>
      </c>
      <c r="H22" s="349">
        <f t="shared" si="2"/>
        <v>82</v>
      </c>
      <c r="I22" s="349">
        <f t="shared" si="2"/>
        <v>81</v>
      </c>
      <c r="J22" s="349">
        <f t="shared" si="2"/>
        <v>81</v>
      </c>
      <c r="K22" s="358">
        <f t="shared" si="2"/>
        <v>81</v>
      </c>
      <c r="L22" s="313"/>
      <c r="M22" s="313"/>
      <c r="N22" s="313"/>
      <c r="O22" s="330" t="s">
        <v>86</v>
      </c>
      <c r="P22" s="348">
        <f>ROUNDUP(('국어 백분위 표'!$N8-0.5-'점수 계산기'!$C$24-'점수 계산기'!$C$22*P$19)/'점수 계산기'!$C$21,0)</f>
        <v>67</v>
      </c>
      <c r="Q22" s="348">
        <f>ROUNDUP(('국어 백분위 표'!$N8-0.5-'점수 계산기'!$C$24-'점수 계산기'!$C$22*Q$19)/'점수 계산기'!$C$21,0)</f>
        <v>68</v>
      </c>
      <c r="R22" s="348">
        <f>ROUNDUP(('국어 백분위 표'!$N8-0.5-'점수 계산기'!$C$24-'점수 계산기'!$C$22*R$19)/'점수 계산기'!$C$21,0)</f>
        <v>69</v>
      </c>
      <c r="S22" s="348">
        <f>ROUNDUP(('국어 백분위 표'!$N8-0.5-'점수 계산기'!$C$24-'점수 계산기'!$C$22*S$19)/'점수 계산기'!$C$21,0)</f>
        <v>70</v>
      </c>
      <c r="T22" s="348">
        <f>ROUNDUP(('국어 백분위 표'!$N8-0.5-'점수 계산기'!$C$24-'점수 계산기'!$C$22*T$19)/'점수 계산기'!$C$21,0)</f>
        <v>71</v>
      </c>
      <c r="U22" s="348">
        <f>ROUNDUP(('국어 백분위 표'!$N8-0.5-'점수 계산기'!$C$24-'점수 계산기'!$C$22*U$19)/'점수 계산기'!$C$21,0)</f>
        <v>71</v>
      </c>
      <c r="V22" s="348">
        <f>ROUNDUP(('국어 백분위 표'!$N8-0.5-'점수 계산기'!$C$24-'점수 계산기'!$C$22*V$19)/'점수 계산기'!$C$21,0)</f>
        <v>72</v>
      </c>
      <c r="W22" s="357">
        <f>ROUNDUP(('국어 백분위 표'!$N8-0.5-'점수 계산기'!$C$24-'점수 계산기'!$C$22*W$19)/'점수 계산기'!$C$21,0)</f>
        <v>73</v>
      </c>
    </row>
    <row r="23" spans="1:23" s="318" customFormat="1" ht="25" customHeight="1">
      <c r="A23" s="308"/>
      <c r="B23" s="308"/>
      <c r="C23" s="326" t="s">
        <v>87</v>
      </c>
      <c r="D23" s="349">
        <f t="shared" si="3"/>
        <v>72</v>
      </c>
      <c r="E23" s="349">
        <f t="shared" si="2"/>
        <v>72</v>
      </c>
      <c r="F23" s="349">
        <f t="shared" si="2"/>
        <v>72</v>
      </c>
      <c r="G23" s="349">
        <f t="shared" si="2"/>
        <v>72</v>
      </c>
      <c r="H23" s="349">
        <f t="shared" si="2"/>
        <v>72</v>
      </c>
      <c r="I23" s="349">
        <f t="shared" si="2"/>
        <v>72</v>
      </c>
      <c r="J23" s="349">
        <f t="shared" si="2"/>
        <v>71</v>
      </c>
      <c r="K23" s="358">
        <f t="shared" si="2"/>
        <v>71</v>
      </c>
      <c r="L23" s="313"/>
      <c r="M23" s="313"/>
      <c r="N23" s="313"/>
      <c r="O23" s="330" t="s">
        <v>88</v>
      </c>
      <c r="P23" s="348">
        <f>ROUNDUP(('국어 백분위 표'!$N9-0.5-'점수 계산기'!$C$24-'점수 계산기'!$C$22*P$19)/'점수 계산기'!$C$21,0)</f>
        <v>57</v>
      </c>
      <c r="Q23" s="348">
        <f>ROUNDUP(('국어 백분위 표'!$N9-0.5-'점수 계산기'!$C$24-'점수 계산기'!$C$22*Q$19)/'점수 계산기'!$C$21,0)</f>
        <v>58</v>
      </c>
      <c r="R23" s="348">
        <f>ROUNDUP(('국어 백분위 표'!$N9-0.5-'점수 계산기'!$C$24-'점수 계산기'!$C$22*R$19)/'점수 계산기'!$C$21,0)</f>
        <v>59</v>
      </c>
      <c r="S23" s="348">
        <f>ROUNDUP(('국어 백분위 표'!$N9-0.5-'점수 계산기'!$C$24-'점수 계산기'!$C$22*S$19)/'점수 계산기'!$C$21,0)</f>
        <v>60</v>
      </c>
      <c r="T23" s="348">
        <f>ROUNDUP(('국어 백분위 표'!$N9-0.5-'점수 계산기'!$C$24-'점수 계산기'!$C$22*T$19)/'점수 계산기'!$C$21,0)</f>
        <v>61</v>
      </c>
      <c r="U23" s="348">
        <f>ROUNDUP(('국어 백분위 표'!$N9-0.5-'점수 계산기'!$C$24-'점수 계산기'!$C$22*U$19)/'점수 계산기'!$C$21,0)</f>
        <v>62</v>
      </c>
      <c r="V23" s="348">
        <f>ROUNDUP(('국어 백분위 표'!$N9-0.5-'점수 계산기'!$C$24-'점수 계산기'!$C$22*V$19)/'점수 계산기'!$C$21,0)</f>
        <v>62</v>
      </c>
      <c r="W23" s="357">
        <f>ROUNDUP(('국어 백분위 표'!$N9-0.5-'점수 계산기'!$C$24-'점수 계산기'!$C$22*W$19)/'점수 계산기'!$C$21,0)</f>
        <v>63</v>
      </c>
    </row>
    <row r="24" spans="1:23" s="318" customFormat="1" ht="25" customHeight="1">
      <c r="A24" s="308"/>
      <c r="B24" s="308"/>
      <c r="C24" s="326" t="s">
        <v>89</v>
      </c>
      <c r="D24" s="349">
        <f t="shared" si="3"/>
        <v>59</v>
      </c>
      <c r="E24" s="349">
        <f t="shared" si="2"/>
        <v>59</v>
      </c>
      <c r="F24" s="349">
        <f t="shared" si="2"/>
        <v>59</v>
      </c>
      <c r="G24" s="349">
        <f t="shared" si="2"/>
        <v>59</v>
      </c>
      <c r="H24" s="349">
        <f t="shared" si="2"/>
        <v>59</v>
      </c>
      <c r="I24" s="349">
        <f t="shared" si="2"/>
        <v>58</v>
      </c>
      <c r="J24" s="349">
        <f t="shared" si="2"/>
        <v>58</v>
      </c>
      <c r="K24" s="358">
        <f t="shared" si="2"/>
        <v>58</v>
      </c>
      <c r="L24" s="313"/>
      <c r="M24" s="313"/>
      <c r="N24" s="313"/>
      <c r="O24" s="330" t="s">
        <v>90</v>
      </c>
      <c r="P24" s="348">
        <f>ROUNDUP(('국어 백분위 표'!$N10-0.5-'점수 계산기'!$C$24-'점수 계산기'!$C$22*P$19)/'점수 계산기'!$C$21,0)</f>
        <v>44</v>
      </c>
      <c r="Q24" s="348">
        <f>ROUNDUP(('국어 백분위 표'!$N10-0.5-'점수 계산기'!$C$24-'점수 계산기'!$C$22*Q$19)/'점수 계산기'!$C$21,0)</f>
        <v>45</v>
      </c>
      <c r="R24" s="348">
        <f>ROUNDUP(('국어 백분위 표'!$N10-0.5-'점수 계산기'!$C$24-'점수 계산기'!$C$22*R$19)/'점수 계산기'!$C$21,0)</f>
        <v>46</v>
      </c>
      <c r="S24" s="348">
        <f>ROUNDUP(('국어 백분위 표'!$N10-0.5-'점수 계산기'!$C$24-'점수 계산기'!$C$22*S$19)/'점수 계산기'!$C$21,0)</f>
        <v>47</v>
      </c>
      <c r="T24" s="348">
        <f>ROUNDUP(('국어 백분위 표'!$N10-0.5-'점수 계산기'!$C$24-'점수 계산기'!$C$22*T$19)/'점수 계산기'!$C$21,0)</f>
        <v>48</v>
      </c>
      <c r="U24" s="348">
        <f>ROUNDUP(('국어 백분위 표'!$N10-0.5-'점수 계산기'!$C$24-'점수 계산기'!$C$22*U$19)/'점수 계산기'!$C$21,0)</f>
        <v>48</v>
      </c>
      <c r="V24" s="348">
        <f>ROUNDUP(('국어 백분위 표'!$N10-0.5-'점수 계산기'!$C$24-'점수 계산기'!$C$22*V$19)/'점수 계산기'!$C$21,0)</f>
        <v>49</v>
      </c>
      <c r="W24" s="357">
        <f>ROUNDUP(('국어 백분위 표'!$N10-0.5-'점수 계산기'!$C$24-'점수 계산기'!$C$22*W$19)/'점수 계산기'!$C$21,0)</f>
        <v>50</v>
      </c>
    </row>
    <row r="25" spans="1:23" s="318" customFormat="1" ht="25" customHeight="1">
      <c r="A25" s="308"/>
      <c r="B25" s="308"/>
      <c r="C25" s="326" t="s">
        <v>91</v>
      </c>
      <c r="D25" s="349">
        <f t="shared" si="3"/>
        <v>45</v>
      </c>
      <c r="E25" s="349">
        <f t="shared" si="2"/>
        <v>45</v>
      </c>
      <c r="F25" s="349">
        <f t="shared" si="2"/>
        <v>45</v>
      </c>
      <c r="G25" s="349">
        <f t="shared" si="2"/>
        <v>45</v>
      </c>
      <c r="H25" s="349">
        <f t="shared" si="2"/>
        <v>44</v>
      </c>
      <c r="I25" s="349">
        <f t="shared" si="2"/>
        <v>44</v>
      </c>
      <c r="J25" s="349">
        <f t="shared" si="2"/>
        <v>44</v>
      </c>
      <c r="K25" s="358">
        <f t="shared" si="2"/>
        <v>44</v>
      </c>
      <c r="L25" s="313"/>
      <c r="M25" s="313"/>
      <c r="N25" s="313"/>
      <c r="O25" s="330" t="s">
        <v>92</v>
      </c>
      <c r="P25" s="348">
        <f>ROUNDUP(('국어 백분위 표'!$N11-0.5-'점수 계산기'!$C$24-'점수 계산기'!$C$22*P$19)/'점수 계산기'!$C$21,0)</f>
        <v>30</v>
      </c>
      <c r="Q25" s="348">
        <f>ROUNDUP(('국어 백분위 표'!$N11-0.5-'점수 계산기'!$C$24-'점수 계산기'!$C$22*Q$19)/'점수 계산기'!$C$21,0)</f>
        <v>31</v>
      </c>
      <c r="R25" s="348">
        <f>ROUNDUP(('국어 백분위 표'!$N11-0.5-'점수 계산기'!$C$24-'점수 계산기'!$C$22*R$19)/'점수 계산기'!$C$21,0)</f>
        <v>32</v>
      </c>
      <c r="S25" s="348">
        <f>ROUNDUP(('국어 백분위 표'!$N11-0.5-'점수 계산기'!$C$24-'점수 계산기'!$C$22*S$19)/'점수 계산기'!$C$21,0)</f>
        <v>33</v>
      </c>
      <c r="T25" s="348">
        <f>ROUNDUP(('국어 백분위 표'!$N11-0.5-'점수 계산기'!$C$24-'점수 계산기'!$C$22*T$19)/'점수 계산기'!$C$21,0)</f>
        <v>33</v>
      </c>
      <c r="U25" s="348">
        <f>ROUNDUP(('국어 백분위 표'!$N11-0.5-'점수 계산기'!$C$24-'점수 계산기'!$C$22*U$19)/'점수 계산기'!$C$21,0)</f>
        <v>34</v>
      </c>
      <c r="V25" s="348">
        <f>ROUNDUP(('국어 백분위 표'!$N11-0.5-'점수 계산기'!$C$24-'점수 계산기'!$C$22*V$19)/'점수 계산기'!$C$21,0)</f>
        <v>35</v>
      </c>
      <c r="W25" s="357">
        <f>ROUNDUP(('국어 백분위 표'!$N11-0.5-'점수 계산기'!$C$24-'점수 계산기'!$C$22*W$19)/'점수 계산기'!$C$21,0)</f>
        <v>36</v>
      </c>
    </row>
    <row r="26" spans="1:23" s="318" customFormat="1" ht="25" customHeight="1">
      <c r="A26" s="308"/>
      <c r="C26" s="326" t="s">
        <v>93</v>
      </c>
      <c r="D26" s="349">
        <f t="shared" si="3"/>
        <v>32</v>
      </c>
      <c r="E26" s="349">
        <f t="shared" si="2"/>
        <v>32</v>
      </c>
      <c r="F26" s="349">
        <f t="shared" si="2"/>
        <v>32</v>
      </c>
      <c r="G26" s="349">
        <f t="shared" si="2"/>
        <v>32</v>
      </c>
      <c r="H26" s="349">
        <f t="shared" si="2"/>
        <v>31</v>
      </c>
      <c r="I26" s="349">
        <f t="shared" si="2"/>
        <v>31</v>
      </c>
      <c r="J26" s="349">
        <f t="shared" si="2"/>
        <v>31</v>
      </c>
      <c r="K26" s="358">
        <f t="shared" si="2"/>
        <v>31</v>
      </c>
      <c r="L26" s="313"/>
      <c r="M26" s="313"/>
      <c r="N26" s="313"/>
      <c r="O26" s="330" t="s">
        <v>94</v>
      </c>
      <c r="P26" s="348">
        <f>ROUNDUP(('국어 백분위 표'!$N12-0.5-'점수 계산기'!$C$24-'점수 계산기'!$C$22*P$19)/'점수 계산기'!$C$21,0)</f>
        <v>17</v>
      </c>
      <c r="Q26" s="348">
        <f>ROUNDUP(('국어 백분위 표'!$N12-0.5-'점수 계산기'!$C$24-'점수 계산기'!$C$22*Q$19)/'점수 계산기'!$C$21,0)</f>
        <v>18</v>
      </c>
      <c r="R26" s="348">
        <f>ROUNDUP(('국어 백분위 표'!$N12-0.5-'점수 계산기'!$C$24-'점수 계산기'!$C$22*R$19)/'점수 계산기'!$C$21,0)</f>
        <v>19</v>
      </c>
      <c r="S26" s="348">
        <f>ROUNDUP(('국어 백분위 표'!$N12-0.5-'점수 계산기'!$C$24-'점수 계산기'!$C$22*S$19)/'점수 계산기'!$C$21,0)</f>
        <v>20</v>
      </c>
      <c r="T26" s="348">
        <f>ROUNDUP(('국어 백분위 표'!$N12-0.5-'점수 계산기'!$C$24-'점수 계산기'!$C$22*T$19)/'점수 계산기'!$C$21,0)</f>
        <v>20</v>
      </c>
      <c r="U26" s="348">
        <f>ROUNDUP(('국어 백분위 표'!$N12-0.5-'점수 계산기'!$C$24-'점수 계산기'!$C$22*U$19)/'점수 계산기'!$C$21,0)</f>
        <v>21</v>
      </c>
      <c r="V26" s="348">
        <f>ROUNDUP(('국어 백분위 표'!$N12-0.5-'점수 계산기'!$C$24-'점수 계산기'!$C$22*V$19)/'점수 계산기'!$C$21,0)</f>
        <v>22</v>
      </c>
      <c r="W26" s="357">
        <f>ROUNDUP(('국어 백분위 표'!$N12-0.5-'점수 계산기'!$C$24-'점수 계산기'!$C$22*W$19)/'점수 계산기'!$C$21,0)</f>
        <v>23</v>
      </c>
    </row>
    <row r="27" spans="1:23" s="318" customFormat="1" ht="25" customHeight="1" thickBot="1">
      <c r="A27" s="308"/>
      <c r="B27" s="308"/>
      <c r="C27" s="334" t="s">
        <v>95</v>
      </c>
      <c r="D27" s="350">
        <f t="shared" si="3"/>
        <v>27</v>
      </c>
      <c r="E27" s="350">
        <f t="shared" si="2"/>
        <v>26</v>
      </c>
      <c r="F27" s="350">
        <f t="shared" si="2"/>
        <v>26</v>
      </c>
      <c r="G27" s="350">
        <f t="shared" si="2"/>
        <v>26</v>
      </c>
      <c r="H27" s="350">
        <f t="shared" si="2"/>
        <v>26</v>
      </c>
      <c r="I27" s="350">
        <f t="shared" si="2"/>
        <v>26</v>
      </c>
      <c r="J27" s="350">
        <f t="shared" si="2"/>
        <v>26</v>
      </c>
      <c r="K27" s="359">
        <f t="shared" si="2"/>
        <v>25</v>
      </c>
      <c r="L27" s="313"/>
      <c r="M27" s="313"/>
      <c r="N27" s="313"/>
      <c r="O27" s="338" t="s">
        <v>96</v>
      </c>
      <c r="P27" s="360">
        <f>ROUNDUP(('국어 백분위 표'!$N13-0.5-'점수 계산기'!$C$24-'점수 계산기'!$C$22*P$19)/'점수 계산기'!$C$21,0)</f>
        <v>12</v>
      </c>
      <c r="Q27" s="360">
        <f>ROUNDUP(('국어 백분위 표'!$N13-0.5-'점수 계산기'!$C$24-'점수 계산기'!$C$22*Q$19)/'점수 계산기'!$C$21,0)</f>
        <v>12</v>
      </c>
      <c r="R27" s="360">
        <f>ROUNDUP(('국어 백분위 표'!$N13-0.5-'점수 계산기'!$C$24-'점수 계산기'!$C$22*R$19)/'점수 계산기'!$C$21,0)</f>
        <v>13</v>
      </c>
      <c r="S27" s="360">
        <f>ROUNDUP(('국어 백분위 표'!$N13-0.5-'점수 계산기'!$C$24-'점수 계산기'!$C$22*S$19)/'점수 계산기'!$C$21,0)</f>
        <v>14</v>
      </c>
      <c r="T27" s="360">
        <f>ROUNDUP(('국어 백분위 표'!$N13-0.5-'점수 계산기'!$C$24-'점수 계산기'!$C$22*T$19)/'점수 계산기'!$C$21,0)</f>
        <v>15</v>
      </c>
      <c r="U27" s="360">
        <f>ROUNDUP(('국어 백분위 표'!$N13-0.5-'점수 계산기'!$C$24-'점수 계산기'!$C$22*U$19)/'점수 계산기'!$C$21,0)</f>
        <v>16</v>
      </c>
      <c r="V27" s="360">
        <f>ROUNDUP(('국어 백분위 표'!$N13-0.5-'점수 계산기'!$C$24-'점수 계산기'!$C$22*V$19)/'점수 계산기'!$C$21,0)</f>
        <v>17</v>
      </c>
      <c r="W27" s="361">
        <f>ROUNDUP(('국어 백분위 표'!$N13-0.5-'점수 계산기'!$C$24-'점수 계산기'!$C$22*W$19)/'점수 계산기'!$C$21,0)</f>
        <v>17</v>
      </c>
    </row>
    <row r="28" spans="1:23" s="318" customFormat="1" ht="25" customHeight="1">
      <c r="A28" s="308"/>
      <c r="B28" s="308"/>
      <c r="C28" s="342"/>
      <c r="D28" s="342"/>
      <c r="E28" s="342"/>
      <c r="F28" s="342"/>
      <c r="G28" s="342"/>
      <c r="H28" s="342"/>
      <c r="I28" s="342"/>
      <c r="J28" s="342"/>
      <c r="K28" s="342"/>
      <c r="L28" s="313"/>
      <c r="M28" s="313"/>
      <c r="N28" s="313"/>
      <c r="O28" s="343"/>
      <c r="P28" s="343"/>
      <c r="Q28" s="343"/>
      <c r="R28" s="343"/>
      <c r="S28" s="343"/>
      <c r="T28" s="313"/>
      <c r="U28" s="313"/>
      <c r="V28" s="313"/>
      <c r="W28" s="313"/>
    </row>
    <row r="29" spans="1:23" s="318" customFormat="1" ht="25" customHeight="1" thickBot="1">
      <c r="A29" s="308"/>
      <c r="B29" s="308"/>
      <c r="C29" s="342"/>
      <c r="D29" s="342"/>
      <c r="E29" s="342"/>
      <c r="F29" s="342"/>
      <c r="G29" s="342"/>
      <c r="H29" s="342"/>
      <c r="I29" s="342"/>
      <c r="J29" s="342"/>
      <c r="K29" s="342"/>
      <c r="L29" s="313"/>
      <c r="M29" s="313"/>
      <c r="N29" s="313"/>
      <c r="O29" s="343"/>
      <c r="P29" s="343"/>
      <c r="Q29" s="343"/>
      <c r="R29" s="343"/>
      <c r="S29" s="343"/>
      <c r="T29" s="313"/>
      <c r="U29" s="313"/>
      <c r="V29" s="313"/>
      <c r="W29" s="313"/>
    </row>
    <row r="30" spans="1:23" s="318" customFormat="1" ht="25" customHeight="1" thickBot="1">
      <c r="A30" s="308"/>
      <c r="B30" s="308"/>
      <c r="C30" s="309" t="s">
        <v>79</v>
      </c>
      <c r="D30" s="310">
        <v>7</v>
      </c>
      <c r="E30" s="311">
        <v>6</v>
      </c>
      <c r="F30" s="311">
        <v>5</v>
      </c>
      <c r="G30" s="311">
        <v>4</v>
      </c>
      <c r="H30" s="311">
        <v>3</v>
      </c>
      <c r="I30" s="311">
        <v>2</v>
      </c>
      <c r="J30" s="312">
        <v>0</v>
      </c>
      <c r="K30" s="362"/>
      <c r="L30" s="308"/>
      <c r="M30" s="308"/>
      <c r="N30" s="308"/>
      <c r="O30" s="314" t="s">
        <v>80</v>
      </c>
      <c r="P30" s="315">
        <v>7</v>
      </c>
      <c r="Q30" s="316">
        <v>6</v>
      </c>
      <c r="R30" s="316">
        <v>5</v>
      </c>
      <c r="S30" s="316">
        <v>4</v>
      </c>
      <c r="T30" s="316">
        <v>3</v>
      </c>
      <c r="U30" s="316">
        <v>2</v>
      </c>
      <c r="V30" s="317">
        <v>0</v>
      </c>
      <c r="W30" s="308"/>
    </row>
    <row r="31" spans="1:23" s="318" customFormat="1" ht="25" customHeight="1">
      <c r="A31" s="308"/>
      <c r="B31" s="308"/>
      <c r="C31" s="344" t="s">
        <v>81</v>
      </c>
      <c r="D31" s="351" t="str">
        <f>IF(OR(P31&gt;76, AND(P31&lt;0, OR(D30&lt;=D$30, D30="-"))), "-", IF(P31&lt;0, D$30,IF(OR(P31=1, P31=75), P31+P$30+1, P31+P$30)))</f>
        <v>-</v>
      </c>
      <c r="E31" s="345" t="str">
        <f t="shared" ref="E31:J38" si="4">IF(OR(Q31&gt;76, AND(Q31&lt;0, OR(E30&lt;=E$30, E30="-"))), "-", IF(Q31&lt;0, E$30,IF(OR(Q31=1, Q31=75), Q31+Q$30+1, Q31+Q$30)))</f>
        <v>-</v>
      </c>
      <c r="F31" s="345" t="str">
        <f t="shared" si="4"/>
        <v>-</v>
      </c>
      <c r="G31" s="345" t="str">
        <f t="shared" si="4"/>
        <v>-</v>
      </c>
      <c r="H31" s="345" t="str">
        <f t="shared" si="4"/>
        <v>-</v>
      </c>
      <c r="I31" s="345" t="str">
        <f t="shared" si="4"/>
        <v>-</v>
      </c>
      <c r="J31" s="346" t="str">
        <f t="shared" si="4"/>
        <v>-</v>
      </c>
      <c r="K31" s="362"/>
      <c r="L31" s="308"/>
      <c r="M31" s="308"/>
      <c r="N31" s="308"/>
      <c r="O31" s="347" t="s">
        <v>82</v>
      </c>
      <c r="P31" s="348">
        <f>ROUNDUP(('국어 백분위 표'!$N6-0.5-'점수 계산기'!$C$24-'점수 계산기'!$C$22*P$30)/'점수 계산기'!$C$21,0)</f>
        <v>90</v>
      </c>
      <c r="Q31" s="324">
        <f>ROUNDUP(('국어 백분위 표'!$N6-0.5-'점수 계산기'!$C$24-'점수 계산기'!$C$22*Q$30)/'점수 계산기'!$C$21,0)</f>
        <v>91</v>
      </c>
      <c r="R31" s="324">
        <f>ROUNDUP(('국어 백분위 표'!$N6-0.5-'점수 계산기'!$C$24-'점수 계산기'!$C$22*R$30)/'점수 계산기'!$C$21,0)</f>
        <v>92</v>
      </c>
      <c r="S31" s="324">
        <f>ROUNDUP(('국어 백분위 표'!$N6-0.5-'점수 계산기'!$C$24-'점수 계산기'!$C$22*S$30)/'점수 계산기'!$C$21,0)</f>
        <v>93</v>
      </c>
      <c r="T31" s="324">
        <f>ROUNDUP(('국어 백분위 표'!$N6-0.5-'점수 계산기'!$C$24-'점수 계산기'!$C$22*T$30)/'점수 계산기'!$C$21,0)</f>
        <v>94</v>
      </c>
      <c r="U31" s="324">
        <f>ROUNDUP(('국어 백분위 표'!$N6-0.5-'점수 계산기'!$C$24-'점수 계산기'!$C$22*U$30)/'점수 계산기'!$C$21,0)</f>
        <v>94</v>
      </c>
      <c r="V31" s="325">
        <f>ROUNDUP(('국어 백분위 표'!$N6-0.5-'점수 계산기'!$C$24-'점수 계산기'!$C$22*V$30)/'점수 계산기'!$C$21,0)</f>
        <v>96</v>
      </c>
      <c r="W31" s="308"/>
    </row>
    <row r="32" spans="1:23" s="318" customFormat="1" ht="25" customHeight="1">
      <c r="A32" s="308"/>
      <c r="B32" s="308"/>
      <c r="C32" s="326" t="s">
        <v>83</v>
      </c>
      <c r="D32" s="349" t="str">
        <f t="shared" ref="D32:D38" si="5">IF(OR(P32&gt;76, AND(P32&lt;0, OR(D31&lt;=D$30, D31="-"))), "-", IF(P32&lt;0, D$30,IF(OR(P32=1, P32=75), P32+P$30+1, P32+P$30)))</f>
        <v>-</v>
      </c>
      <c r="E32" s="328" t="str">
        <f t="shared" si="4"/>
        <v>-</v>
      </c>
      <c r="F32" s="328" t="str">
        <f t="shared" si="4"/>
        <v>-</v>
      </c>
      <c r="G32" s="328" t="str">
        <f t="shared" si="4"/>
        <v>-</v>
      </c>
      <c r="H32" s="328" t="str">
        <f t="shared" si="4"/>
        <v>-</v>
      </c>
      <c r="I32" s="328" t="str">
        <f t="shared" si="4"/>
        <v>-</v>
      </c>
      <c r="J32" s="329" t="str">
        <f t="shared" si="4"/>
        <v>-</v>
      </c>
      <c r="K32" s="362"/>
      <c r="L32" s="308"/>
      <c r="M32" s="308"/>
      <c r="N32" s="308"/>
      <c r="O32" s="330" t="s">
        <v>84</v>
      </c>
      <c r="P32" s="331">
        <f>ROUNDUP(('국어 백분위 표'!$N7-0.5-'점수 계산기'!$C$24-'점수 계산기'!$C$22*P$30)/'점수 계산기'!$C$21,0)</f>
        <v>83</v>
      </c>
      <c r="Q32" s="332">
        <f>ROUNDUP(('국어 백분위 표'!$N7-0.5-'점수 계산기'!$C$24-'점수 계산기'!$C$22*Q$30)/'점수 계산기'!$C$21,0)</f>
        <v>83</v>
      </c>
      <c r="R32" s="332">
        <f>ROUNDUP(('국어 백분위 표'!$N7-0.5-'점수 계산기'!$C$24-'점수 계산기'!$C$22*R$30)/'점수 계산기'!$C$21,0)</f>
        <v>84</v>
      </c>
      <c r="S32" s="332">
        <f>ROUNDUP(('국어 백분위 표'!$N7-0.5-'점수 계산기'!$C$24-'점수 계산기'!$C$22*S$30)/'점수 계산기'!$C$21,0)</f>
        <v>85</v>
      </c>
      <c r="T32" s="332">
        <f>ROUNDUP(('국어 백분위 표'!$N7-0.5-'점수 계산기'!$C$24-'점수 계산기'!$C$22*T$30)/'점수 계산기'!$C$21,0)</f>
        <v>86</v>
      </c>
      <c r="U32" s="332">
        <f>ROUNDUP(('국어 백분위 표'!$N7-0.5-'점수 계산기'!$C$24-'점수 계산기'!$C$22*U$30)/'점수 계산기'!$C$21,0)</f>
        <v>87</v>
      </c>
      <c r="V32" s="333">
        <f>ROUNDUP(('국어 백분위 표'!$N7-0.5-'점수 계산기'!$C$24-'점수 계산기'!$C$22*V$30)/'점수 계산기'!$C$21,0)</f>
        <v>88</v>
      </c>
      <c r="W32" s="308"/>
    </row>
    <row r="33" spans="1:23" s="318" customFormat="1" ht="25" customHeight="1">
      <c r="A33" s="308"/>
      <c r="B33" s="308"/>
      <c r="C33" s="326" t="s">
        <v>85</v>
      </c>
      <c r="D33" s="349">
        <f t="shared" si="5"/>
        <v>81</v>
      </c>
      <c r="E33" s="328">
        <f t="shared" si="4"/>
        <v>82</v>
      </c>
      <c r="F33" s="328">
        <f t="shared" si="4"/>
        <v>81</v>
      </c>
      <c r="G33" s="328">
        <f t="shared" si="4"/>
        <v>80</v>
      </c>
      <c r="H33" s="328" t="str">
        <f t="shared" si="4"/>
        <v>-</v>
      </c>
      <c r="I33" s="328" t="str">
        <f t="shared" si="4"/>
        <v>-</v>
      </c>
      <c r="J33" s="329" t="str">
        <f t="shared" si="4"/>
        <v>-</v>
      </c>
      <c r="K33" s="362"/>
      <c r="L33" s="308"/>
      <c r="M33" s="308"/>
      <c r="N33" s="308"/>
      <c r="O33" s="330" t="s">
        <v>86</v>
      </c>
      <c r="P33" s="331">
        <f>ROUNDUP(('국어 백분위 표'!$N8-0.5-'점수 계산기'!$C$24-'점수 계산기'!$C$22*P$30)/'점수 계산기'!$C$21,0)</f>
        <v>74</v>
      </c>
      <c r="Q33" s="332">
        <f>ROUNDUP(('국어 백분위 표'!$N8-0.5-'점수 계산기'!$C$24-'점수 계산기'!$C$22*Q$30)/'점수 계산기'!$C$21,0)</f>
        <v>75</v>
      </c>
      <c r="R33" s="332">
        <f>ROUNDUP(('국어 백분위 표'!$N8-0.5-'점수 계산기'!$C$24-'점수 계산기'!$C$22*R$30)/'점수 계산기'!$C$21,0)</f>
        <v>76</v>
      </c>
      <c r="S33" s="332">
        <f>ROUNDUP(('국어 백분위 표'!$N8-0.5-'점수 계산기'!$C$24-'점수 계산기'!$C$22*S$30)/'점수 계산기'!$C$21,0)</f>
        <v>76</v>
      </c>
      <c r="T33" s="332">
        <f>ROUNDUP(('국어 백분위 표'!$N8-0.5-'점수 계산기'!$C$24-'점수 계산기'!$C$22*T$30)/'점수 계산기'!$C$21,0)</f>
        <v>77</v>
      </c>
      <c r="U33" s="332">
        <f>ROUNDUP(('국어 백분위 표'!$N8-0.5-'점수 계산기'!$C$24-'점수 계산기'!$C$22*U$30)/'점수 계산기'!$C$21,0)</f>
        <v>78</v>
      </c>
      <c r="V33" s="333">
        <f>ROUNDUP(('국어 백분위 표'!$N8-0.5-'점수 계산기'!$C$24-'점수 계산기'!$C$22*V$30)/'점수 계산기'!$C$21,0)</f>
        <v>80</v>
      </c>
      <c r="W33" s="308"/>
    </row>
    <row r="34" spans="1:23" s="318" customFormat="1" ht="25" customHeight="1">
      <c r="A34" s="308"/>
      <c r="B34" s="308"/>
      <c r="C34" s="326" t="s">
        <v>87</v>
      </c>
      <c r="D34" s="349">
        <f t="shared" si="5"/>
        <v>71</v>
      </c>
      <c r="E34" s="328">
        <f t="shared" si="4"/>
        <v>71</v>
      </c>
      <c r="F34" s="328">
        <f t="shared" si="4"/>
        <v>71</v>
      </c>
      <c r="G34" s="328">
        <f t="shared" si="4"/>
        <v>71</v>
      </c>
      <c r="H34" s="328">
        <f t="shared" si="4"/>
        <v>70</v>
      </c>
      <c r="I34" s="328">
        <f t="shared" si="4"/>
        <v>70</v>
      </c>
      <c r="J34" s="329">
        <f t="shared" si="4"/>
        <v>70</v>
      </c>
      <c r="K34" s="362"/>
      <c r="L34" s="308"/>
      <c r="M34" s="308"/>
      <c r="N34" s="308"/>
      <c r="O34" s="330" t="s">
        <v>88</v>
      </c>
      <c r="P34" s="331">
        <f>ROUNDUP(('국어 백분위 표'!$N9-0.5-'점수 계산기'!$C$24-'점수 계산기'!$C$22*P$30)/'점수 계산기'!$C$21,0)</f>
        <v>64</v>
      </c>
      <c r="Q34" s="332">
        <f>ROUNDUP(('국어 백분위 표'!$N9-0.5-'점수 계산기'!$C$24-'점수 계산기'!$C$22*Q$30)/'점수 계산기'!$C$21,0)</f>
        <v>65</v>
      </c>
      <c r="R34" s="332">
        <f>ROUNDUP(('국어 백분위 표'!$N9-0.5-'점수 계산기'!$C$24-'점수 계산기'!$C$22*R$30)/'점수 계산기'!$C$21,0)</f>
        <v>66</v>
      </c>
      <c r="S34" s="332">
        <f>ROUNDUP(('국어 백분위 표'!$N9-0.5-'점수 계산기'!$C$24-'점수 계산기'!$C$22*S$30)/'점수 계산기'!$C$21,0)</f>
        <v>67</v>
      </c>
      <c r="T34" s="332">
        <f>ROUNDUP(('국어 백분위 표'!$N9-0.5-'점수 계산기'!$C$24-'점수 계산기'!$C$22*T$30)/'점수 계산기'!$C$21,0)</f>
        <v>67</v>
      </c>
      <c r="U34" s="332">
        <f>ROUNDUP(('국어 백분위 표'!$N9-0.5-'점수 계산기'!$C$24-'점수 계산기'!$C$22*U$30)/'점수 계산기'!$C$21,0)</f>
        <v>68</v>
      </c>
      <c r="V34" s="333">
        <f>ROUNDUP(('국어 백분위 표'!$N9-0.5-'점수 계산기'!$C$24-'점수 계산기'!$C$22*V$30)/'점수 계산기'!$C$21,0)</f>
        <v>70</v>
      </c>
      <c r="W34" s="308"/>
    </row>
    <row r="35" spans="1:23" s="318" customFormat="1" ht="25" customHeight="1">
      <c r="A35" s="308"/>
      <c r="B35" s="308"/>
      <c r="C35" s="326" t="s">
        <v>89</v>
      </c>
      <c r="D35" s="349">
        <f t="shared" si="5"/>
        <v>58</v>
      </c>
      <c r="E35" s="328">
        <f t="shared" si="4"/>
        <v>58</v>
      </c>
      <c r="F35" s="328">
        <f t="shared" si="4"/>
        <v>58</v>
      </c>
      <c r="G35" s="328">
        <f t="shared" si="4"/>
        <v>57</v>
      </c>
      <c r="H35" s="328">
        <f t="shared" si="4"/>
        <v>57</v>
      </c>
      <c r="I35" s="328">
        <f t="shared" si="4"/>
        <v>57</v>
      </c>
      <c r="J35" s="329">
        <f t="shared" si="4"/>
        <v>57</v>
      </c>
      <c r="K35" s="362"/>
      <c r="L35" s="308"/>
      <c r="M35" s="308"/>
      <c r="N35" s="308"/>
      <c r="O35" s="330" t="s">
        <v>90</v>
      </c>
      <c r="P35" s="331">
        <f>ROUNDUP(('국어 백분위 표'!$N10-0.5-'점수 계산기'!$C$24-'점수 계산기'!$C$22*P$30)/'점수 계산기'!$C$21,0)</f>
        <v>51</v>
      </c>
      <c r="Q35" s="332">
        <f>ROUNDUP(('국어 백분위 표'!$N10-0.5-'점수 계산기'!$C$24-'점수 계산기'!$C$22*Q$30)/'점수 계산기'!$C$21,0)</f>
        <v>52</v>
      </c>
      <c r="R35" s="332">
        <f>ROUNDUP(('국어 백분위 표'!$N10-0.5-'점수 계산기'!$C$24-'점수 계산기'!$C$22*R$30)/'점수 계산기'!$C$21,0)</f>
        <v>53</v>
      </c>
      <c r="S35" s="332">
        <f>ROUNDUP(('국어 백분위 표'!$N10-0.5-'점수 계산기'!$C$24-'점수 계산기'!$C$22*S$30)/'점수 계산기'!$C$21,0)</f>
        <v>53</v>
      </c>
      <c r="T35" s="332">
        <f>ROUNDUP(('국어 백분위 표'!$N10-0.5-'점수 계산기'!$C$24-'점수 계산기'!$C$22*T$30)/'점수 계산기'!$C$21,0)</f>
        <v>54</v>
      </c>
      <c r="U35" s="332">
        <f>ROUNDUP(('국어 백분위 표'!$N10-0.5-'점수 계산기'!$C$24-'점수 계산기'!$C$22*U$30)/'점수 계산기'!$C$21,0)</f>
        <v>55</v>
      </c>
      <c r="V35" s="333">
        <f>ROUNDUP(('국어 백분위 표'!$N10-0.5-'점수 계산기'!$C$24-'점수 계산기'!$C$22*V$30)/'점수 계산기'!$C$21,0)</f>
        <v>57</v>
      </c>
      <c r="W35" s="308"/>
    </row>
    <row r="36" spans="1:23" s="318" customFormat="1" ht="25" customHeight="1">
      <c r="A36" s="308"/>
      <c r="B36" s="308"/>
      <c r="C36" s="326" t="s">
        <v>91</v>
      </c>
      <c r="D36" s="349">
        <f t="shared" si="5"/>
        <v>44</v>
      </c>
      <c r="E36" s="328">
        <f t="shared" si="4"/>
        <v>44</v>
      </c>
      <c r="F36" s="328">
        <f t="shared" si="4"/>
        <v>43</v>
      </c>
      <c r="G36" s="328">
        <f t="shared" si="4"/>
        <v>43</v>
      </c>
      <c r="H36" s="328">
        <f t="shared" si="4"/>
        <v>43</v>
      </c>
      <c r="I36" s="328">
        <f t="shared" si="4"/>
        <v>43</v>
      </c>
      <c r="J36" s="329">
        <f t="shared" si="4"/>
        <v>43</v>
      </c>
      <c r="K36" s="362"/>
      <c r="L36" s="308"/>
      <c r="M36" s="308"/>
      <c r="N36" s="308"/>
      <c r="O36" s="330" t="s">
        <v>92</v>
      </c>
      <c r="P36" s="331">
        <f>ROUNDUP(('국어 백분위 표'!$N11-0.5-'점수 계산기'!$C$24-'점수 계산기'!$C$22*P$30)/'점수 계산기'!$C$21,0)</f>
        <v>37</v>
      </c>
      <c r="Q36" s="332">
        <f>ROUNDUP(('국어 백분위 표'!$N11-0.5-'점수 계산기'!$C$24-'점수 계산기'!$C$22*Q$30)/'점수 계산기'!$C$21,0)</f>
        <v>38</v>
      </c>
      <c r="R36" s="332">
        <f>ROUNDUP(('국어 백분위 표'!$N11-0.5-'점수 계산기'!$C$24-'점수 계산기'!$C$22*R$30)/'점수 계산기'!$C$21,0)</f>
        <v>38</v>
      </c>
      <c r="S36" s="332">
        <f>ROUNDUP(('국어 백분위 표'!$N11-0.5-'점수 계산기'!$C$24-'점수 계산기'!$C$22*S$30)/'점수 계산기'!$C$21,0)</f>
        <v>39</v>
      </c>
      <c r="T36" s="332">
        <f>ROUNDUP(('국어 백분위 표'!$N11-0.5-'점수 계산기'!$C$24-'점수 계산기'!$C$22*T$30)/'점수 계산기'!$C$21,0)</f>
        <v>40</v>
      </c>
      <c r="U36" s="332">
        <f>ROUNDUP(('국어 백분위 표'!$N11-0.5-'점수 계산기'!$C$24-'점수 계산기'!$C$22*U$30)/'점수 계산기'!$C$21,0)</f>
        <v>41</v>
      </c>
      <c r="V36" s="333">
        <f>ROUNDUP(('국어 백분위 표'!$N11-0.5-'점수 계산기'!$C$24-'점수 계산기'!$C$22*V$30)/'점수 계산기'!$C$21,0)</f>
        <v>43</v>
      </c>
      <c r="W36" s="308"/>
    </row>
    <row r="37" spans="1:23" s="318" customFormat="1" ht="25" customHeight="1">
      <c r="A37" s="308"/>
      <c r="B37" s="308"/>
      <c r="C37" s="326" t="s">
        <v>93</v>
      </c>
      <c r="D37" s="349">
        <f t="shared" si="5"/>
        <v>31</v>
      </c>
      <c r="E37" s="328">
        <f t="shared" si="4"/>
        <v>31</v>
      </c>
      <c r="F37" s="328">
        <f t="shared" si="4"/>
        <v>30</v>
      </c>
      <c r="G37" s="328">
        <f t="shared" si="4"/>
        <v>30</v>
      </c>
      <c r="H37" s="328">
        <f t="shared" si="4"/>
        <v>30</v>
      </c>
      <c r="I37" s="328">
        <f t="shared" si="4"/>
        <v>30</v>
      </c>
      <c r="J37" s="329">
        <f t="shared" si="4"/>
        <v>30</v>
      </c>
      <c r="K37" s="362"/>
      <c r="L37" s="308"/>
      <c r="M37" s="308"/>
      <c r="N37" s="308"/>
      <c r="O37" s="330" t="s">
        <v>94</v>
      </c>
      <c r="P37" s="331">
        <f>ROUNDUP(('국어 백분위 표'!$N12-0.5-'점수 계산기'!$C$24-'점수 계산기'!$C$22*P$30)/'점수 계산기'!$C$21,0)</f>
        <v>24</v>
      </c>
      <c r="Q37" s="332">
        <f>ROUNDUP(('국어 백분위 표'!$N12-0.5-'점수 계산기'!$C$24-'점수 계산기'!$C$22*Q$30)/'점수 계산기'!$C$21,0)</f>
        <v>25</v>
      </c>
      <c r="R37" s="332">
        <f>ROUNDUP(('국어 백분위 표'!$N12-0.5-'점수 계산기'!$C$24-'점수 계산기'!$C$22*R$30)/'점수 계산기'!$C$21,0)</f>
        <v>25</v>
      </c>
      <c r="S37" s="332">
        <f>ROUNDUP(('국어 백분위 표'!$N12-0.5-'점수 계산기'!$C$24-'점수 계산기'!$C$22*S$30)/'점수 계산기'!$C$21,0)</f>
        <v>26</v>
      </c>
      <c r="T37" s="332">
        <f>ROUNDUP(('국어 백분위 표'!$N12-0.5-'점수 계산기'!$C$24-'점수 계산기'!$C$22*T$30)/'점수 계산기'!$C$21,0)</f>
        <v>27</v>
      </c>
      <c r="U37" s="332">
        <f>ROUNDUP(('국어 백분위 표'!$N12-0.5-'점수 계산기'!$C$24-'점수 계산기'!$C$22*U$30)/'점수 계산기'!$C$21,0)</f>
        <v>28</v>
      </c>
      <c r="V37" s="333">
        <f>ROUNDUP(('국어 백분위 표'!$N12-0.5-'점수 계산기'!$C$24-'점수 계산기'!$C$22*V$30)/'점수 계산기'!$C$21,0)</f>
        <v>30</v>
      </c>
      <c r="W37" s="308"/>
    </row>
    <row r="38" spans="1:23" s="318" customFormat="1" ht="25" customHeight="1" thickBot="1">
      <c r="A38" s="308"/>
      <c r="B38" s="308"/>
      <c r="C38" s="334" t="s">
        <v>95</v>
      </c>
      <c r="D38" s="350">
        <f t="shared" si="5"/>
        <v>25</v>
      </c>
      <c r="E38" s="336">
        <f t="shared" si="4"/>
        <v>25</v>
      </c>
      <c r="F38" s="336">
        <f t="shared" si="4"/>
        <v>25</v>
      </c>
      <c r="G38" s="336">
        <f t="shared" si="4"/>
        <v>25</v>
      </c>
      <c r="H38" s="336">
        <f t="shared" si="4"/>
        <v>25</v>
      </c>
      <c r="I38" s="336">
        <f t="shared" si="4"/>
        <v>24</v>
      </c>
      <c r="J38" s="337">
        <f t="shared" si="4"/>
        <v>24</v>
      </c>
      <c r="K38" s="362"/>
      <c r="L38" s="308"/>
      <c r="M38" s="308"/>
      <c r="N38" s="308"/>
      <c r="O38" s="338" t="s">
        <v>96</v>
      </c>
      <c r="P38" s="339">
        <f>ROUNDUP(('국어 백분위 표'!$N13-0.5-'점수 계산기'!$C$24-'점수 계산기'!$C$22*P$30)/'점수 계산기'!$C$21,0)</f>
        <v>18</v>
      </c>
      <c r="Q38" s="340">
        <f>ROUNDUP(('국어 백분위 표'!$N13-0.5-'점수 계산기'!$C$24-'점수 계산기'!$C$22*Q$30)/'점수 계산기'!$C$21,0)</f>
        <v>19</v>
      </c>
      <c r="R38" s="340">
        <f>ROUNDUP(('국어 백분위 표'!$N13-0.5-'점수 계산기'!$C$24-'점수 계산기'!$C$22*R$30)/'점수 계산기'!$C$21,0)</f>
        <v>20</v>
      </c>
      <c r="S38" s="340">
        <f>ROUNDUP(('국어 백분위 표'!$N13-0.5-'점수 계산기'!$C$24-'점수 계산기'!$C$22*S$30)/'점수 계산기'!$C$21,0)</f>
        <v>21</v>
      </c>
      <c r="T38" s="340">
        <f>ROUNDUP(('국어 백분위 표'!$N13-0.5-'점수 계산기'!$C$24-'점수 계산기'!$C$22*T$30)/'점수 계산기'!$C$21,0)</f>
        <v>22</v>
      </c>
      <c r="U38" s="340">
        <f>ROUNDUP(('국어 백분위 표'!$N13-0.5-'점수 계산기'!$C$24-'점수 계산기'!$C$22*U$30)/'점수 계산기'!$C$21,0)</f>
        <v>22</v>
      </c>
      <c r="V38" s="341">
        <f>ROUNDUP(('국어 백분위 표'!$N13-0.5-'점수 계산기'!$C$24-'점수 계산기'!$C$22*V$30)/'점수 계산기'!$C$21,0)</f>
        <v>24</v>
      </c>
      <c r="W38" s="308"/>
    </row>
    <row r="39" spans="1:23">
      <c r="A39" s="4"/>
      <c r="B39" s="4"/>
      <c r="C39" s="140"/>
      <c r="D39" s="140"/>
      <c r="E39" s="140"/>
      <c r="F39" s="140"/>
      <c r="G39" s="140"/>
      <c r="H39" s="140"/>
      <c r="I39" s="140"/>
      <c r="J39" s="140"/>
      <c r="K39" s="140"/>
      <c r="L39" s="3"/>
      <c r="M39" s="3"/>
      <c r="N39" s="3"/>
      <c r="O39" s="65"/>
      <c r="P39" s="65"/>
      <c r="Q39" s="65"/>
      <c r="R39" s="65"/>
      <c r="S39" s="65"/>
      <c r="T39" s="3"/>
      <c r="U39" s="3"/>
      <c r="V39" s="3"/>
      <c r="W39" s="3"/>
    </row>
    <row r="40" spans="1:23">
      <c r="A40" s="4"/>
      <c r="B40" s="4"/>
      <c r="C40" s="65"/>
      <c r="D40" s="65"/>
      <c r="E40" s="65"/>
      <c r="F40" s="65"/>
      <c r="G40" s="65"/>
      <c r="H40" s="3"/>
      <c r="I40" s="3"/>
      <c r="J40" s="3"/>
      <c r="K40" s="3"/>
      <c r="L40" s="3"/>
      <c r="M40" s="3"/>
      <c r="N40" s="3"/>
    </row>
    <row r="41" spans="1:23">
      <c r="A41" s="4"/>
      <c r="B41" s="4"/>
      <c r="C41" s="65"/>
      <c r="D41" s="65"/>
      <c r="E41" s="65"/>
      <c r="F41" s="65"/>
      <c r="G41" s="65"/>
      <c r="H41" s="3"/>
      <c r="I41" s="3"/>
      <c r="J41" s="3"/>
      <c r="K41" s="3"/>
      <c r="L41" s="3"/>
      <c r="M41" s="3"/>
      <c r="N41" s="3"/>
    </row>
    <row r="42" spans="1:23">
      <c r="A42" s="4"/>
      <c r="B42" s="4"/>
      <c r="C42" s="65"/>
      <c r="D42" s="65"/>
      <c r="E42" s="65"/>
      <c r="F42" s="65"/>
      <c r="G42" s="65"/>
      <c r="H42" s="3"/>
      <c r="I42" s="3"/>
      <c r="J42" s="3"/>
      <c r="K42" s="3"/>
      <c r="L42" s="3"/>
      <c r="M42" s="3"/>
      <c r="N42" s="3"/>
    </row>
    <row r="43" spans="1:23">
      <c r="A43" s="4"/>
      <c r="B43" s="4"/>
      <c r="C43" s="65"/>
      <c r="D43" s="65"/>
      <c r="E43" s="65"/>
      <c r="F43" s="65"/>
      <c r="G43" s="65"/>
      <c r="H43" s="3"/>
      <c r="I43" s="3"/>
      <c r="J43" s="3"/>
      <c r="K43" s="3"/>
      <c r="L43" s="3"/>
      <c r="M43" s="3"/>
      <c r="N43" s="3"/>
    </row>
  </sheetData>
  <mergeCells count="2">
    <mergeCell ref="D4:G4"/>
    <mergeCell ref="D5:G5"/>
  </mergeCells>
  <phoneticPr fontId="1" type="noConversion"/>
  <pageMargins left="0.7" right="0.7" top="0.75" bottom="0.75" header="0.3" footer="0.3"/>
  <pageSetup paperSize="9" scale="38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22E5-BAFE-4AB4-A80C-FEB9AB86C27F}">
  <sheetPr>
    <tabColor rgb="FFFFFF00"/>
    <pageSetUpPr fitToPage="1"/>
  </sheetPr>
  <dimension ref="A1:W48"/>
  <sheetViews>
    <sheetView topLeftCell="B2" zoomScale="85" zoomScaleNormal="85" workbookViewId="0">
      <selection activeCell="I18" sqref="I18"/>
    </sheetView>
  </sheetViews>
  <sheetFormatPr defaultRowHeight="17"/>
  <cols>
    <col min="3" max="3" width="15.08203125" style="64" customWidth="1"/>
    <col min="4" max="7" width="10.58203125" style="64" customWidth="1"/>
    <col min="8" max="14" width="10.58203125" style="5" customWidth="1"/>
    <col min="15" max="15" width="10.58203125" style="5" hidden="1" customWidth="1"/>
    <col min="16" max="17" width="10.58203125" hidden="1" customWidth="1"/>
    <col min="18" max="23" width="0" hidden="1" customWidth="1"/>
  </cols>
  <sheetData>
    <row r="1" spans="1:23">
      <c r="A1" s="4"/>
      <c r="B1" s="4"/>
      <c r="C1" s="65"/>
      <c r="D1" s="65"/>
      <c r="E1" s="65"/>
      <c r="F1" s="65"/>
      <c r="G1" s="65"/>
      <c r="H1" s="3"/>
      <c r="I1" s="3"/>
      <c r="J1" s="3"/>
      <c r="K1" s="3"/>
      <c r="L1" s="3"/>
      <c r="M1" s="3"/>
      <c r="N1" s="3"/>
    </row>
    <row r="2" spans="1:23">
      <c r="A2" s="4"/>
      <c r="B2" s="4"/>
      <c r="C2" s="65"/>
      <c r="D2" s="65"/>
      <c r="E2" s="65"/>
      <c r="F2" s="65"/>
      <c r="G2" s="65"/>
      <c r="H2" s="3"/>
      <c r="I2" s="3"/>
      <c r="J2" s="3"/>
      <c r="K2" s="3"/>
      <c r="L2" s="3"/>
      <c r="M2" s="3"/>
      <c r="N2" s="3"/>
      <c r="O2" s="3"/>
      <c r="P2" s="4"/>
      <c r="Q2" s="4"/>
      <c r="R2" s="4"/>
    </row>
    <row r="3" spans="1:23" ht="17.5" thickBot="1">
      <c r="A3" s="4"/>
      <c r="B3" s="4"/>
      <c r="C3" s="65"/>
      <c r="D3" s="65"/>
      <c r="E3" s="65"/>
      <c r="F3" s="65"/>
      <c r="G3" s="65"/>
      <c r="H3" s="3"/>
      <c r="I3" s="3"/>
      <c r="J3" s="3"/>
      <c r="K3" s="3"/>
      <c r="L3" s="3"/>
      <c r="M3" s="3"/>
      <c r="N3" s="3"/>
      <c r="O3" s="3"/>
      <c r="P3" s="4"/>
      <c r="Q3" s="4"/>
      <c r="R3" s="4"/>
    </row>
    <row r="4" spans="1:23" ht="21" customHeight="1">
      <c r="A4" s="4"/>
      <c r="B4" s="4"/>
      <c r="C4" s="157" t="s">
        <v>77</v>
      </c>
      <c r="D4" s="564" t="s">
        <v>66</v>
      </c>
      <c r="E4" s="564"/>
      <c r="F4" s="564"/>
      <c r="G4" s="565"/>
      <c r="H4" s="140"/>
      <c r="I4" s="140"/>
      <c r="J4" s="140"/>
      <c r="K4" s="140"/>
      <c r="L4" s="4"/>
      <c r="M4" s="4"/>
      <c r="N4" s="4"/>
      <c r="O4"/>
    </row>
    <row r="5" spans="1:23" ht="21" customHeight="1" thickBot="1">
      <c r="A5" s="4"/>
      <c r="B5" s="4"/>
      <c r="C5" s="465" t="s">
        <v>8</v>
      </c>
      <c r="D5" s="566" t="s">
        <v>97</v>
      </c>
      <c r="E5" s="567"/>
      <c r="F5" s="567"/>
      <c r="G5" s="568"/>
      <c r="H5" s="140"/>
      <c r="I5" s="140"/>
      <c r="J5" s="140"/>
      <c r="K5" s="140"/>
      <c r="L5" s="4"/>
      <c r="M5" s="4"/>
      <c r="N5" s="4"/>
      <c r="O5"/>
    </row>
    <row r="6" spans="1:23">
      <c r="A6" s="4"/>
      <c r="B6" s="4"/>
      <c r="C6" s="140"/>
      <c r="D6" s="140"/>
      <c r="E6" s="140"/>
      <c r="F6" s="140"/>
      <c r="G6" s="140"/>
      <c r="H6" s="140"/>
      <c r="I6" s="140"/>
      <c r="J6" s="140"/>
      <c r="K6" s="140"/>
      <c r="L6" s="3"/>
      <c r="M6" s="3"/>
      <c r="N6" s="3"/>
      <c r="O6" s="3"/>
      <c r="P6" s="4"/>
      <c r="Q6" s="4"/>
      <c r="R6" s="4"/>
    </row>
    <row r="7" spans="1:23" ht="17.5" thickBot="1">
      <c r="A7" s="4"/>
      <c r="B7" s="4"/>
      <c r="C7" s="140"/>
      <c r="D7" s="140"/>
      <c r="E7" s="140"/>
      <c r="F7" s="140"/>
      <c r="G7" s="140"/>
      <c r="H7" s="140"/>
      <c r="I7" s="140"/>
      <c r="J7" s="140"/>
      <c r="K7" s="140"/>
      <c r="L7" s="3"/>
      <c r="M7" s="3"/>
      <c r="N7" s="3"/>
      <c r="O7" s="3"/>
      <c r="P7" s="4"/>
      <c r="Q7" s="4"/>
      <c r="R7" s="4"/>
    </row>
    <row r="8" spans="1:23" s="318" customFormat="1" ht="25" customHeight="1" thickBot="1">
      <c r="A8" s="308"/>
      <c r="B8" s="308"/>
      <c r="C8" s="309" t="s">
        <v>79</v>
      </c>
      <c r="D8" s="310">
        <v>24</v>
      </c>
      <c r="E8" s="311">
        <v>22</v>
      </c>
      <c r="F8" s="311">
        <v>21</v>
      </c>
      <c r="G8" s="311">
        <v>20</v>
      </c>
      <c r="H8" s="311">
        <v>19</v>
      </c>
      <c r="I8" s="311">
        <v>18</v>
      </c>
      <c r="J8" s="311">
        <v>17</v>
      </c>
      <c r="K8" s="312">
        <v>16</v>
      </c>
      <c r="L8" s="313"/>
      <c r="M8" s="313"/>
      <c r="N8" s="308"/>
      <c r="O8" s="314" t="s">
        <v>80</v>
      </c>
      <c r="P8" s="315">
        <v>24</v>
      </c>
      <c r="Q8" s="316">
        <v>22</v>
      </c>
      <c r="R8" s="316">
        <v>21</v>
      </c>
      <c r="S8" s="316">
        <v>20</v>
      </c>
      <c r="T8" s="316">
        <v>19</v>
      </c>
      <c r="U8" s="316">
        <v>18</v>
      </c>
      <c r="V8" s="316">
        <v>17</v>
      </c>
      <c r="W8" s="317">
        <v>16</v>
      </c>
    </row>
    <row r="9" spans="1:23" s="318" customFormat="1" ht="25" customHeight="1">
      <c r="A9" s="308"/>
      <c r="B9" s="308"/>
      <c r="C9" s="319" t="s">
        <v>81</v>
      </c>
      <c r="D9" s="320">
        <f>IF(OR(P9&gt;76, AND(P9&lt;0, OR(D8&lt;=D$8, D8="-"))), "-", IF(P9&lt;0, D$8,IF(OR(P9=1, P9=75), P9+P$8+1, P9+P$8)))</f>
        <v>96</v>
      </c>
      <c r="E9" s="321">
        <f t="shared" ref="E9:K16" si="0">IF(OR(Q9&gt;76, AND(Q9&lt;0, OR(E8&lt;=E$8, E8="-"))), "-", IF(Q9&lt;0, E$8,IF(OR(Q9=1, Q9=75), Q9+Q$8+1, Q9+Q$8)))</f>
        <v>96</v>
      </c>
      <c r="F9" s="321">
        <f t="shared" si="0"/>
        <v>95</v>
      </c>
      <c r="G9" s="321">
        <f t="shared" si="0"/>
        <v>96</v>
      </c>
      <c r="H9" s="321">
        <f t="shared" si="0"/>
        <v>95</v>
      </c>
      <c r="I9" s="321" t="str">
        <f t="shared" si="0"/>
        <v>-</v>
      </c>
      <c r="J9" s="321" t="str">
        <f t="shared" si="0"/>
        <v>-</v>
      </c>
      <c r="K9" s="322" t="str">
        <f t="shared" si="0"/>
        <v>-</v>
      </c>
      <c r="L9" s="313"/>
      <c r="M9" s="313"/>
      <c r="N9" s="308"/>
      <c r="O9" s="323" t="s">
        <v>82</v>
      </c>
      <c r="P9" s="324">
        <f>ROUNDUP(('국어 백분위 표'!$N6-0.5-'점수 계산기'!$C$25-'점수 계산기'!$C$23*P$8)/'점수 계산기'!$C$21,0)</f>
        <v>72</v>
      </c>
      <c r="Q9" s="324">
        <f>ROUNDUP(('국어 백분위 표'!$N6-0.5-'점수 계산기'!$C$25-'점수 계산기'!$C$23*Q$8)/'점수 계산기'!$C$21,0)</f>
        <v>74</v>
      </c>
      <c r="R9" s="324">
        <f>ROUNDUP(('국어 백분위 표'!$N6-0.5-'점수 계산기'!$C$25-'점수 계산기'!$C$23*R$8)/'점수 계산기'!$C$21,0)</f>
        <v>74</v>
      </c>
      <c r="S9" s="324">
        <f>ROUNDUP(('국어 백분위 표'!$N6-0.5-'점수 계산기'!$C$25-'점수 계산기'!$C$23*S$8)/'점수 계산기'!$C$21,0)</f>
        <v>75</v>
      </c>
      <c r="T9" s="324">
        <f>ROUNDUP(('국어 백분위 표'!$N6-0.5-'점수 계산기'!$C$25-'점수 계산기'!$C$23*T$8)/'점수 계산기'!$C$21,0)</f>
        <v>76</v>
      </c>
      <c r="U9" s="324">
        <f>ROUNDUP(('국어 백분위 표'!$N6-0.5-'점수 계산기'!$C$25-'점수 계산기'!$C$23*U$8)/'점수 계산기'!$C$21,0)</f>
        <v>77</v>
      </c>
      <c r="V9" s="324">
        <f>ROUNDUP(('국어 백분위 표'!$N6-0.5-'점수 계산기'!$C$25-'점수 계산기'!$C$23*V$8)/'점수 계산기'!$C$21,0)</f>
        <v>78</v>
      </c>
      <c r="W9" s="325">
        <f>ROUNDUP(('국어 백분위 표'!$N6-0.5-'점수 계산기'!$C$25-'점수 계산기'!$C$23*W$8)/'점수 계산기'!$C$21,0)</f>
        <v>79</v>
      </c>
    </row>
    <row r="10" spans="1:23" s="318" customFormat="1" ht="25" customHeight="1">
      <c r="A10" s="308"/>
      <c r="B10" s="308"/>
      <c r="C10" s="326" t="s">
        <v>83</v>
      </c>
      <c r="D10" s="327">
        <f t="shared" ref="D10:D16" si="1">IF(OR(P10&gt;76, AND(P10&lt;0, OR(D9&lt;=D$8, D9="-"))), "-", IF(P10&lt;0, D$8,IF(OR(P10=1, P10=75), P10+P$8+1, P10+P$8)))</f>
        <v>88</v>
      </c>
      <c r="E10" s="328">
        <f t="shared" si="0"/>
        <v>88</v>
      </c>
      <c r="F10" s="328">
        <f t="shared" si="0"/>
        <v>88</v>
      </c>
      <c r="G10" s="328">
        <f t="shared" si="0"/>
        <v>88</v>
      </c>
      <c r="H10" s="328">
        <f t="shared" si="0"/>
        <v>87</v>
      </c>
      <c r="I10" s="328">
        <f t="shared" si="0"/>
        <v>87</v>
      </c>
      <c r="J10" s="328">
        <f t="shared" si="0"/>
        <v>87</v>
      </c>
      <c r="K10" s="329">
        <f t="shared" si="0"/>
        <v>87</v>
      </c>
      <c r="L10" s="313"/>
      <c r="M10" s="313"/>
      <c r="N10" s="308"/>
      <c r="O10" s="330" t="s">
        <v>84</v>
      </c>
      <c r="P10" s="331">
        <f>ROUNDUP(('국어 백분위 표'!$N7-0.5-'점수 계산기'!$C$25-'점수 계산기'!$C$23*P$8)/'점수 계산기'!$C$21,0)</f>
        <v>64</v>
      </c>
      <c r="Q10" s="332">
        <f>ROUNDUP(('국어 백분위 표'!$N7-0.5-'점수 계산기'!$C$25-'점수 계산기'!$C$23*Q$8)/'점수 계산기'!$C$21,0)</f>
        <v>66</v>
      </c>
      <c r="R10" s="332">
        <f>ROUNDUP(('국어 백분위 표'!$N7-0.5-'점수 계산기'!$C$25-'점수 계산기'!$C$23*R$8)/'점수 계산기'!$C$21,0)</f>
        <v>67</v>
      </c>
      <c r="S10" s="332">
        <f>ROUNDUP(('국어 백분위 표'!$N7-0.5-'점수 계산기'!$C$25-'점수 계산기'!$C$23*S$8)/'점수 계산기'!$C$21,0)</f>
        <v>68</v>
      </c>
      <c r="T10" s="332">
        <f>ROUNDUP(('국어 백분위 표'!$N7-0.5-'점수 계산기'!$C$25-'점수 계산기'!$C$23*T$8)/'점수 계산기'!$C$21,0)</f>
        <v>68</v>
      </c>
      <c r="U10" s="332">
        <f>ROUNDUP(('국어 백분위 표'!$N7-0.5-'점수 계산기'!$C$25-'점수 계산기'!$C$23*U$8)/'점수 계산기'!$C$21,0)</f>
        <v>69</v>
      </c>
      <c r="V10" s="332">
        <f>ROUNDUP(('국어 백분위 표'!$N7-0.5-'점수 계산기'!$C$25-'점수 계산기'!$C$23*V$8)/'점수 계산기'!$C$21,0)</f>
        <v>70</v>
      </c>
      <c r="W10" s="333">
        <f>ROUNDUP(('국어 백분위 표'!$N7-0.5-'점수 계산기'!$C$25-'점수 계산기'!$C$23*W$8)/'점수 계산기'!$C$21,0)</f>
        <v>71</v>
      </c>
    </row>
    <row r="11" spans="1:23" s="318" customFormat="1" ht="25" customHeight="1">
      <c r="A11" s="308"/>
      <c r="B11" s="308"/>
      <c r="C11" s="326" t="s">
        <v>85</v>
      </c>
      <c r="D11" s="327">
        <f t="shared" si="1"/>
        <v>79</v>
      </c>
      <c r="E11" s="328">
        <f t="shared" si="0"/>
        <v>79</v>
      </c>
      <c r="F11" s="328">
        <f t="shared" si="0"/>
        <v>79</v>
      </c>
      <c r="G11" s="328">
        <f t="shared" si="0"/>
        <v>79</v>
      </c>
      <c r="H11" s="328">
        <f t="shared" si="0"/>
        <v>79</v>
      </c>
      <c r="I11" s="328">
        <f t="shared" si="0"/>
        <v>79</v>
      </c>
      <c r="J11" s="328">
        <f t="shared" si="0"/>
        <v>78</v>
      </c>
      <c r="K11" s="329">
        <f t="shared" si="0"/>
        <v>78</v>
      </c>
      <c r="L11" s="313"/>
      <c r="M11" s="313"/>
      <c r="N11" s="308"/>
      <c r="O11" s="330" t="s">
        <v>86</v>
      </c>
      <c r="P11" s="331">
        <f>ROUNDUP(('국어 백분위 표'!$N8-0.5-'점수 계산기'!$C$25-'점수 계산기'!$C$23*P$8)/'점수 계산기'!$C$21,0)</f>
        <v>55</v>
      </c>
      <c r="Q11" s="332">
        <f>ROUNDUP(('국어 백분위 표'!$N8-0.5-'점수 계산기'!$C$25-'점수 계산기'!$C$23*Q$8)/'점수 계산기'!$C$21,0)</f>
        <v>57</v>
      </c>
      <c r="R11" s="332">
        <f>ROUNDUP(('국어 백분위 표'!$N8-0.5-'점수 계산기'!$C$25-'점수 계산기'!$C$23*R$8)/'점수 계산기'!$C$21,0)</f>
        <v>58</v>
      </c>
      <c r="S11" s="332">
        <f>ROUNDUP(('국어 백분위 표'!$N8-0.5-'점수 계산기'!$C$25-'점수 계산기'!$C$23*S$8)/'점수 계산기'!$C$21,0)</f>
        <v>59</v>
      </c>
      <c r="T11" s="332">
        <f>ROUNDUP(('국어 백분위 표'!$N8-0.5-'점수 계산기'!$C$25-'점수 계산기'!$C$23*T$8)/'점수 계산기'!$C$21,0)</f>
        <v>60</v>
      </c>
      <c r="U11" s="332">
        <f>ROUNDUP(('국어 백분위 표'!$N8-0.5-'점수 계산기'!$C$25-'점수 계산기'!$C$23*U$8)/'점수 계산기'!$C$21,0)</f>
        <v>61</v>
      </c>
      <c r="V11" s="332">
        <f>ROUNDUP(('국어 백분위 표'!$N8-0.5-'점수 계산기'!$C$25-'점수 계산기'!$C$23*V$8)/'점수 계산기'!$C$21,0)</f>
        <v>61</v>
      </c>
      <c r="W11" s="333">
        <f>ROUNDUP(('국어 백분위 표'!$N8-0.5-'점수 계산기'!$C$25-'점수 계산기'!$C$23*W$8)/'점수 계산기'!$C$21,0)</f>
        <v>62</v>
      </c>
    </row>
    <row r="12" spans="1:23" s="318" customFormat="1" ht="25" customHeight="1">
      <c r="A12" s="308"/>
      <c r="B12" s="308"/>
      <c r="C12" s="326" t="s">
        <v>87</v>
      </c>
      <c r="D12" s="327">
        <f t="shared" si="1"/>
        <v>70</v>
      </c>
      <c r="E12" s="328">
        <f t="shared" si="0"/>
        <v>69</v>
      </c>
      <c r="F12" s="328">
        <f t="shared" si="0"/>
        <v>69</v>
      </c>
      <c r="G12" s="328">
        <f t="shared" si="0"/>
        <v>69</v>
      </c>
      <c r="H12" s="328">
        <f t="shared" si="0"/>
        <v>69</v>
      </c>
      <c r="I12" s="328">
        <f t="shared" si="0"/>
        <v>69</v>
      </c>
      <c r="J12" s="328">
        <f t="shared" si="0"/>
        <v>69</v>
      </c>
      <c r="K12" s="329">
        <f t="shared" si="0"/>
        <v>69</v>
      </c>
      <c r="L12" s="313"/>
      <c r="M12" s="313"/>
      <c r="N12" s="308"/>
      <c r="O12" s="330" t="s">
        <v>88</v>
      </c>
      <c r="P12" s="331">
        <f>ROUNDUP(('국어 백분위 표'!$N9-0.5-'점수 계산기'!$C$25-'점수 계산기'!$C$23*P$8)/'점수 계산기'!$C$21,0)</f>
        <v>46</v>
      </c>
      <c r="Q12" s="332">
        <f>ROUNDUP(('국어 백분위 표'!$N9-0.5-'점수 계산기'!$C$25-'점수 계산기'!$C$23*Q$8)/'점수 계산기'!$C$21,0)</f>
        <v>47</v>
      </c>
      <c r="R12" s="332">
        <f>ROUNDUP(('국어 백분위 표'!$N9-0.5-'점수 계산기'!$C$25-'점수 계산기'!$C$23*R$8)/'점수 계산기'!$C$21,0)</f>
        <v>48</v>
      </c>
      <c r="S12" s="332">
        <f>ROUNDUP(('국어 백분위 표'!$N9-0.5-'점수 계산기'!$C$25-'점수 계산기'!$C$23*S$8)/'점수 계산기'!$C$21,0)</f>
        <v>49</v>
      </c>
      <c r="T12" s="332">
        <f>ROUNDUP(('국어 백분위 표'!$N9-0.5-'점수 계산기'!$C$25-'점수 계산기'!$C$23*T$8)/'점수 계산기'!$C$21,0)</f>
        <v>50</v>
      </c>
      <c r="U12" s="332">
        <f>ROUNDUP(('국어 백분위 표'!$N9-0.5-'점수 계산기'!$C$25-'점수 계산기'!$C$23*U$8)/'점수 계산기'!$C$21,0)</f>
        <v>51</v>
      </c>
      <c r="V12" s="332">
        <f>ROUNDUP(('국어 백분위 표'!$N9-0.5-'점수 계산기'!$C$25-'점수 계산기'!$C$23*V$8)/'점수 계산기'!$C$21,0)</f>
        <v>52</v>
      </c>
      <c r="W12" s="333">
        <f>ROUNDUP(('국어 백분위 표'!$N9-0.5-'점수 계산기'!$C$25-'점수 계산기'!$C$23*W$8)/'점수 계산기'!$C$21,0)</f>
        <v>53</v>
      </c>
    </row>
    <row r="13" spans="1:23" s="318" customFormat="1" ht="25" customHeight="1">
      <c r="A13" s="308"/>
      <c r="B13" s="308"/>
      <c r="C13" s="326" t="s">
        <v>89</v>
      </c>
      <c r="D13" s="327">
        <f t="shared" si="1"/>
        <v>57</v>
      </c>
      <c r="E13" s="328">
        <f t="shared" si="0"/>
        <v>56</v>
      </c>
      <c r="F13" s="328">
        <f t="shared" si="0"/>
        <v>56</v>
      </c>
      <c r="G13" s="328">
        <f t="shared" si="0"/>
        <v>56</v>
      </c>
      <c r="H13" s="328">
        <f t="shared" si="0"/>
        <v>56</v>
      </c>
      <c r="I13" s="328">
        <f t="shared" si="0"/>
        <v>56</v>
      </c>
      <c r="J13" s="328">
        <f t="shared" si="0"/>
        <v>56</v>
      </c>
      <c r="K13" s="329">
        <f t="shared" si="0"/>
        <v>55</v>
      </c>
      <c r="L13" s="313"/>
      <c r="M13" s="313"/>
      <c r="N13" s="308"/>
      <c r="O13" s="330" t="s">
        <v>90</v>
      </c>
      <c r="P13" s="331">
        <f>ROUNDUP(('국어 백분위 표'!$N10-0.5-'점수 계산기'!$C$25-'점수 계산기'!$C$23*P$8)/'점수 계산기'!$C$21,0)</f>
        <v>33</v>
      </c>
      <c r="Q13" s="332">
        <f>ROUNDUP(('국어 백분위 표'!$N10-0.5-'점수 계산기'!$C$25-'점수 계산기'!$C$23*Q$8)/'점수 계산기'!$C$21,0)</f>
        <v>34</v>
      </c>
      <c r="R13" s="332">
        <f>ROUNDUP(('국어 백분위 표'!$N10-0.5-'점수 계산기'!$C$25-'점수 계산기'!$C$23*R$8)/'점수 계산기'!$C$21,0)</f>
        <v>35</v>
      </c>
      <c r="S13" s="332">
        <f>ROUNDUP(('국어 백분위 표'!$N10-0.5-'점수 계산기'!$C$25-'점수 계산기'!$C$23*S$8)/'점수 계산기'!$C$21,0)</f>
        <v>36</v>
      </c>
      <c r="T13" s="332">
        <f>ROUNDUP(('국어 백분위 표'!$N10-0.5-'점수 계산기'!$C$25-'점수 계산기'!$C$23*T$8)/'점수 계산기'!$C$21,0)</f>
        <v>37</v>
      </c>
      <c r="U13" s="332">
        <f>ROUNDUP(('국어 백분위 표'!$N10-0.5-'점수 계산기'!$C$25-'점수 계산기'!$C$23*U$8)/'점수 계산기'!$C$21,0)</f>
        <v>38</v>
      </c>
      <c r="V13" s="332">
        <f>ROUNDUP(('국어 백분위 표'!$N10-0.5-'점수 계산기'!$C$25-'점수 계산기'!$C$23*V$8)/'점수 계산기'!$C$21,0)</f>
        <v>39</v>
      </c>
      <c r="W13" s="333">
        <f>ROUNDUP(('국어 백분위 표'!$N10-0.5-'점수 계산기'!$C$25-'점수 계산기'!$C$23*W$8)/'점수 계산기'!$C$21,0)</f>
        <v>39</v>
      </c>
    </row>
    <row r="14" spans="1:23" s="318" customFormat="1" ht="25" customHeight="1">
      <c r="A14" s="308"/>
      <c r="B14" s="308"/>
      <c r="C14" s="326" t="s">
        <v>91</v>
      </c>
      <c r="D14" s="327">
        <f t="shared" si="1"/>
        <v>42</v>
      </c>
      <c r="E14" s="328">
        <f t="shared" si="0"/>
        <v>42</v>
      </c>
      <c r="F14" s="328">
        <f t="shared" si="0"/>
        <v>42</v>
      </c>
      <c r="G14" s="328">
        <f t="shared" si="0"/>
        <v>42</v>
      </c>
      <c r="H14" s="328">
        <f t="shared" si="0"/>
        <v>42</v>
      </c>
      <c r="I14" s="328">
        <f t="shared" si="0"/>
        <v>42</v>
      </c>
      <c r="J14" s="328">
        <f t="shared" si="0"/>
        <v>41</v>
      </c>
      <c r="K14" s="329">
        <f t="shared" si="0"/>
        <v>41</v>
      </c>
      <c r="L14" s="313"/>
      <c r="M14" s="313"/>
      <c r="N14" s="308"/>
      <c r="O14" s="330" t="s">
        <v>92</v>
      </c>
      <c r="P14" s="331">
        <f>ROUNDUP(('국어 백분위 표'!$N11-0.5-'점수 계산기'!$C$25-'점수 계산기'!$C$23*P$8)/'점수 계산기'!$C$21,0)</f>
        <v>18</v>
      </c>
      <c r="Q14" s="332">
        <f>ROUNDUP(('국어 백분위 표'!$N11-0.5-'점수 계산기'!$C$25-'점수 계산기'!$C$23*Q$8)/'점수 계산기'!$C$21,0)</f>
        <v>20</v>
      </c>
      <c r="R14" s="332">
        <f>ROUNDUP(('국어 백분위 표'!$N11-0.5-'점수 계산기'!$C$25-'점수 계산기'!$C$23*R$8)/'점수 계산기'!$C$21,0)</f>
        <v>21</v>
      </c>
      <c r="S14" s="332">
        <f>ROUNDUP(('국어 백분위 표'!$N11-0.5-'점수 계산기'!$C$25-'점수 계산기'!$C$23*S$8)/'점수 계산기'!$C$21,0)</f>
        <v>22</v>
      </c>
      <c r="T14" s="332">
        <f>ROUNDUP(('국어 백분위 표'!$N11-0.5-'점수 계산기'!$C$25-'점수 계산기'!$C$23*T$8)/'점수 계산기'!$C$21,0)</f>
        <v>23</v>
      </c>
      <c r="U14" s="332">
        <f>ROUNDUP(('국어 백분위 표'!$N11-0.5-'점수 계산기'!$C$25-'점수 계산기'!$C$23*U$8)/'점수 계산기'!$C$21,0)</f>
        <v>24</v>
      </c>
      <c r="V14" s="332">
        <f>ROUNDUP(('국어 백분위 표'!$N11-0.5-'점수 계산기'!$C$25-'점수 계산기'!$C$23*V$8)/'점수 계산기'!$C$21,0)</f>
        <v>24</v>
      </c>
      <c r="W14" s="333">
        <f>ROUNDUP(('국어 백분위 표'!$N11-0.5-'점수 계산기'!$C$25-'점수 계산기'!$C$23*W$8)/'점수 계산기'!$C$21,0)</f>
        <v>25</v>
      </c>
    </row>
    <row r="15" spans="1:23" s="318" customFormat="1" ht="25" customHeight="1">
      <c r="A15" s="308"/>
      <c r="B15" s="308"/>
      <c r="C15" s="326" t="s">
        <v>93</v>
      </c>
      <c r="D15" s="327">
        <f t="shared" si="1"/>
        <v>29</v>
      </c>
      <c r="E15" s="328">
        <f t="shared" si="0"/>
        <v>29</v>
      </c>
      <c r="F15" s="328">
        <f t="shared" si="0"/>
        <v>29</v>
      </c>
      <c r="G15" s="328">
        <f t="shared" si="0"/>
        <v>29</v>
      </c>
      <c r="H15" s="328">
        <f t="shared" si="0"/>
        <v>29</v>
      </c>
      <c r="I15" s="328">
        <f t="shared" si="0"/>
        <v>28</v>
      </c>
      <c r="J15" s="328">
        <f t="shared" si="0"/>
        <v>28</v>
      </c>
      <c r="K15" s="329">
        <f t="shared" si="0"/>
        <v>28</v>
      </c>
      <c r="L15" s="313"/>
      <c r="M15" s="313"/>
      <c r="N15" s="308"/>
      <c r="O15" s="330" t="s">
        <v>94</v>
      </c>
      <c r="P15" s="331">
        <f>ROUNDUP(('국어 백분위 표'!$N12-0.5-'점수 계산기'!$C$25-'점수 계산기'!$C$23*P$8)/'점수 계산기'!$C$21,0)</f>
        <v>5</v>
      </c>
      <c r="Q15" s="332">
        <f>ROUNDUP(('국어 백분위 표'!$N12-0.5-'점수 계산기'!$C$25-'점수 계산기'!$C$23*Q$8)/'점수 계산기'!$C$21,0)</f>
        <v>7</v>
      </c>
      <c r="R15" s="332">
        <f>ROUNDUP(('국어 백분위 표'!$N12-0.5-'점수 계산기'!$C$25-'점수 계산기'!$C$23*R$8)/'점수 계산기'!$C$21,0)</f>
        <v>8</v>
      </c>
      <c r="S15" s="332">
        <f>ROUNDUP(('국어 백분위 표'!$N12-0.5-'점수 계산기'!$C$25-'점수 계산기'!$C$23*S$8)/'점수 계산기'!$C$21,0)</f>
        <v>9</v>
      </c>
      <c r="T15" s="332">
        <f>ROUNDUP(('국어 백분위 표'!$N12-0.5-'점수 계산기'!$C$25-'점수 계산기'!$C$23*T$8)/'점수 계산기'!$C$21,0)</f>
        <v>10</v>
      </c>
      <c r="U15" s="332">
        <f>ROUNDUP(('국어 백분위 표'!$N12-0.5-'점수 계산기'!$C$25-'점수 계산기'!$C$23*U$8)/'점수 계산기'!$C$21,0)</f>
        <v>10</v>
      </c>
      <c r="V15" s="332">
        <f>ROUNDUP(('국어 백분위 표'!$N12-0.5-'점수 계산기'!$C$25-'점수 계산기'!$C$23*V$8)/'점수 계산기'!$C$21,0)</f>
        <v>11</v>
      </c>
      <c r="W15" s="333">
        <f>ROUNDUP(('국어 백분위 표'!$N12-0.5-'점수 계산기'!$C$25-'점수 계산기'!$C$23*W$8)/'점수 계산기'!$C$21,0)</f>
        <v>12</v>
      </c>
    </row>
    <row r="16" spans="1:23" s="318" customFormat="1" ht="25" customHeight="1" thickBot="1">
      <c r="A16" s="308"/>
      <c r="B16" s="308"/>
      <c r="C16" s="334" t="s">
        <v>95</v>
      </c>
      <c r="D16" s="335">
        <f t="shared" si="1"/>
        <v>24</v>
      </c>
      <c r="E16" s="336">
        <f t="shared" si="0"/>
        <v>24</v>
      </c>
      <c r="F16" s="336">
        <f t="shared" si="0"/>
        <v>23</v>
      </c>
      <c r="G16" s="336">
        <f t="shared" si="0"/>
        <v>23</v>
      </c>
      <c r="H16" s="336">
        <f t="shared" si="0"/>
        <v>23</v>
      </c>
      <c r="I16" s="336">
        <f t="shared" si="0"/>
        <v>23</v>
      </c>
      <c r="J16" s="336">
        <f t="shared" si="0"/>
        <v>23</v>
      </c>
      <c r="K16" s="337">
        <f t="shared" si="0"/>
        <v>23</v>
      </c>
      <c r="L16" s="313"/>
      <c r="M16" s="313"/>
      <c r="N16" s="308"/>
      <c r="O16" s="338" t="s">
        <v>96</v>
      </c>
      <c r="P16" s="339">
        <f>ROUNDUP(('국어 백분위 표'!$N13-0.5-'점수 계산기'!$C$25-'점수 계산기'!$C$23*P$8)/'점수 계산기'!$C$21,0)</f>
        <v>-1</v>
      </c>
      <c r="Q16" s="340">
        <f>ROUNDUP(('국어 백분위 표'!$N13-0.5-'점수 계산기'!$C$25-'점수 계산기'!$C$23*Q$8)/'점수 계산기'!$C$21,0)</f>
        <v>2</v>
      </c>
      <c r="R16" s="340">
        <f>ROUNDUP(('국어 백분위 표'!$N13-0.5-'점수 계산기'!$C$25-'점수 계산기'!$C$23*R$8)/'점수 계산기'!$C$21,0)</f>
        <v>2</v>
      </c>
      <c r="S16" s="340">
        <f>ROUNDUP(('국어 백분위 표'!$N13-0.5-'점수 계산기'!$C$25-'점수 계산기'!$C$23*S$8)/'점수 계산기'!$C$21,0)</f>
        <v>3</v>
      </c>
      <c r="T16" s="340">
        <f>ROUNDUP(('국어 백분위 표'!$N13-0.5-'점수 계산기'!$C$25-'점수 계산기'!$C$23*T$8)/'점수 계산기'!$C$21,0)</f>
        <v>4</v>
      </c>
      <c r="U16" s="340">
        <f>ROUNDUP(('국어 백분위 표'!$N13-0.5-'점수 계산기'!$C$25-'점수 계산기'!$C$23*U$8)/'점수 계산기'!$C$21,0)</f>
        <v>5</v>
      </c>
      <c r="V16" s="340">
        <f>ROUNDUP(('국어 백분위 표'!$N13-0.5-'점수 계산기'!$C$25-'점수 계산기'!$C$23*V$8)/'점수 계산기'!$C$21,0)</f>
        <v>6</v>
      </c>
      <c r="W16" s="341">
        <f>ROUNDUP(('국어 백분위 표'!$N13-0.5-'점수 계산기'!$C$25-'점수 계산기'!$C$23*W$8)/'점수 계산기'!$C$21,0)</f>
        <v>7</v>
      </c>
    </row>
    <row r="17" spans="1:23" s="318" customFormat="1" ht="25" customHeight="1">
      <c r="A17" s="308"/>
      <c r="B17" s="308"/>
      <c r="C17" s="342"/>
      <c r="D17" s="342"/>
      <c r="E17" s="342"/>
      <c r="F17" s="342"/>
      <c r="G17" s="342"/>
      <c r="H17" s="342"/>
      <c r="I17" s="342"/>
      <c r="J17" s="342"/>
      <c r="K17" s="342"/>
      <c r="L17" s="313"/>
      <c r="M17" s="313"/>
      <c r="N17" s="313"/>
      <c r="O17" s="343"/>
      <c r="P17" s="343"/>
      <c r="Q17" s="343"/>
      <c r="R17" s="343"/>
      <c r="S17" s="343"/>
      <c r="T17" s="313"/>
      <c r="U17" s="313"/>
      <c r="V17" s="313"/>
      <c r="W17" s="313"/>
    </row>
    <row r="18" spans="1:23" s="318" customFormat="1" ht="25" customHeight="1" thickBot="1">
      <c r="A18" s="308"/>
      <c r="B18" s="308"/>
      <c r="C18" s="342"/>
      <c r="D18" s="342"/>
      <c r="E18" s="342"/>
      <c r="F18" s="342"/>
      <c r="G18" s="342"/>
      <c r="H18" s="342"/>
      <c r="I18" s="342"/>
      <c r="J18" s="342"/>
      <c r="K18" s="342"/>
      <c r="L18" s="313"/>
      <c r="M18" s="313"/>
      <c r="N18" s="313"/>
      <c r="O18" s="343"/>
      <c r="P18" s="343"/>
      <c r="Q18" s="343"/>
      <c r="R18" s="343"/>
      <c r="S18" s="343"/>
      <c r="T18" s="313"/>
      <c r="U18" s="313"/>
      <c r="V18" s="313"/>
      <c r="W18" s="313"/>
    </row>
    <row r="19" spans="1:23" s="318" customFormat="1" ht="25" customHeight="1" thickBot="1">
      <c r="A19" s="308"/>
      <c r="B19" s="308"/>
      <c r="C19" s="309" t="s">
        <v>79</v>
      </c>
      <c r="D19" s="310">
        <v>15</v>
      </c>
      <c r="E19" s="311">
        <v>14</v>
      </c>
      <c r="F19" s="311">
        <v>13</v>
      </c>
      <c r="G19" s="311">
        <v>12</v>
      </c>
      <c r="H19" s="311">
        <v>11</v>
      </c>
      <c r="I19" s="311">
        <v>10</v>
      </c>
      <c r="J19" s="311">
        <v>9</v>
      </c>
      <c r="K19" s="312">
        <v>8</v>
      </c>
      <c r="L19" s="313"/>
      <c r="M19" s="313"/>
      <c r="N19" s="313"/>
      <c r="O19" s="314" t="s">
        <v>80</v>
      </c>
      <c r="P19" s="315">
        <v>15</v>
      </c>
      <c r="Q19" s="316">
        <v>14</v>
      </c>
      <c r="R19" s="316">
        <v>13</v>
      </c>
      <c r="S19" s="316">
        <v>12</v>
      </c>
      <c r="T19" s="316">
        <v>11</v>
      </c>
      <c r="U19" s="316">
        <v>10</v>
      </c>
      <c r="V19" s="316">
        <v>9</v>
      </c>
      <c r="W19" s="317">
        <v>8</v>
      </c>
    </row>
    <row r="20" spans="1:23" s="318" customFormat="1" ht="25" customHeight="1">
      <c r="A20" s="308"/>
      <c r="B20" s="308"/>
      <c r="C20" s="344" t="s">
        <v>81</v>
      </c>
      <c r="D20" s="320" t="str">
        <f>IF(OR(P20&gt;76, AND(P20&lt;0, OR(D19&lt;=D$19, D19="-"))), "-", IF(P20&lt;0, D$8,IF(OR(P20=1, P20=75), P20+P$19+1, P20+P$19)))</f>
        <v>-</v>
      </c>
      <c r="E20" s="345" t="str">
        <f t="shared" ref="E20:K27" si="2">IF(OR(Q20&gt;76, AND(Q20&lt;0, OR(E19&lt;=E$19, E19="-"))), "-", IF(Q20&lt;0, E$8,IF(OR(Q20=1, Q20=75), Q20+Q$19+1, Q20+Q$19)))</f>
        <v>-</v>
      </c>
      <c r="F20" s="345" t="str">
        <f t="shared" si="2"/>
        <v>-</v>
      </c>
      <c r="G20" s="345" t="str">
        <f t="shared" si="2"/>
        <v>-</v>
      </c>
      <c r="H20" s="345" t="str">
        <f t="shared" si="2"/>
        <v>-</v>
      </c>
      <c r="I20" s="345" t="str">
        <f t="shared" si="2"/>
        <v>-</v>
      </c>
      <c r="J20" s="345" t="str">
        <f t="shared" si="2"/>
        <v>-</v>
      </c>
      <c r="K20" s="346" t="str">
        <f t="shared" si="2"/>
        <v>-</v>
      </c>
      <c r="L20" s="313"/>
      <c r="M20" s="313"/>
      <c r="N20" s="313"/>
      <c r="O20" s="347" t="s">
        <v>82</v>
      </c>
      <c r="P20" s="348">
        <f>ROUNDUP(('국어 백분위 표'!$N6-0.5-'점수 계산기'!$C$25-'점수 계산기'!$C$23*P$19)/'점수 계산기'!$C$21,0)</f>
        <v>80</v>
      </c>
      <c r="Q20" s="324">
        <f>ROUNDUP(('국어 백분위 표'!$N6-0.5-'점수 계산기'!$C$25-'점수 계산기'!$C$23*Q$19)/'점수 계산기'!$C$21,0)</f>
        <v>80</v>
      </c>
      <c r="R20" s="324">
        <f>ROUNDUP(('국어 백분위 표'!$N6-0.5-'점수 계산기'!$C$25-'점수 계산기'!$C$23*R$19)/'점수 계산기'!$C$21,0)</f>
        <v>81</v>
      </c>
      <c r="S20" s="324">
        <f>ROUNDUP(('국어 백분위 표'!$N6-0.5-'점수 계산기'!$C$25-'점수 계산기'!$C$23*S$19)/'점수 계산기'!$C$21,0)</f>
        <v>82</v>
      </c>
      <c r="T20" s="324">
        <f>ROUNDUP(('국어 백분위 표'!$N6-0.5-'점수 계산기'!$C$25-'점수 계산기'!$C$23*T$19)/'점수 계산기'!$C$21,0)</f>
        <v>83</v>
      </c>
      <c r="U20" s="324">
        <f>ROUNDUP(('국어 백분위 표'!$N6-0.5-'점수 계산기'!$C$25-'점수 계산기'!$C$23*U$19)/'점수 계산기'!$C$21,0)</f>
        <v>84</v>
      </c>
      <c r="V20" s="324">
        <f>ROUNDUP(('국어 백분위 표'!$N6-0.5-'점수 계산기'!$C$25-'점수 계산기'!$C$23*V$19)/'점수 계산기'!$C$21,0)</f>
        <v>85</v>
      </c>
      <c r="W20" s="325">
        <f>ROUNDUP(('국어 백분위 표'!$N6-0.5-'점수 계산기'!$C$25-'점수 계산기'!$C$23*W$19)/'점수 계산기'!$C$21,0)</f>
        <v>86</v>
      </c>
    </row>
    <row r="21" spans="1:23" s="318" customFormat="1" ht="25" customHeight="1">
      <c r="A21" s="308"/>
      <c r="B21" s="308"/>
      <c r="C21" s="326" t="s">
        <v>83</v>
      </c>
      <c r="D21" s="349">
        <f t="shared" ref="D21:D27" si="3">IF(OR(P21&gt;76, AND(P21&lt;0, OR(D20&lt;=D$19, D20="-"))), "-", IF(P21&lt;0, D$8,IF(OR(P21=1, P21=75), P21+P$19+1, P21+P$19)))</f>
        <v>87</v>
      </c>
      <c r="E21" s="328">
        <f t="shared" si="2"/>
        <v>87</v>
      </c>
      <c r="F21" s="328">
        <f t="shared" si="2"/>
        <v>87</v>
      </c>
      <c r="G21" s="328">
        <f t="shared" si="2"/>
        <v>88</v>
      </c>
      <c r="H21" s="328">
        <f t="shared" si="2"/>
        <v>87</v>
      </c>
      <c r="I21" s="328">
        <f t="shared" si="2"/>
        <v>86</v>
      </c>
      <c r="J21" s="328" t="str">
        <f t="shared" si="2"/>
        <v>-</v>
      </c>
      <c r="K21" s="329" t="str">
        <f t="shared" si="2"/>
        <v>-</v>
      </c>
      <c r="L21" s="313"/>
      <c r="M21" s="313"/>
      <c r="N21" s="313"/>
      <c r="O21" s="330" t="s">
        <v>84</v>
      </c>
      <c r="P21" s="331">
        <f>ROUNDUP(('국어 백분위 표'!$N7-0.5-'점수 계산기'!$C$25-'점수 계산기'!$C$23*P$19)/'점수 계산기'!$C$21,0)</f>
        <v>72</v>
      </c>
      <c r="Q21" s="332">
        <f>ROUNDUP(('국어 백분위 표'!$N7-0.5-'점수 계산기'!$C$25-'점수 계산기'!$C$23*Q$19)/'점수 계산기'!$C$21,0)</f>
        <v>73</v>
      </c>
      <c r="R21" s="332">
        <f>ROUNDUP(('국어 백분위 표'!$N7-0.5-'점수 계산기'!$C$25-'점수 계산기'!$C$23*R$19)/'점수 계산기'!$C$21,0)</f>
        <v>74</v>
      </c>
      <c r="S21" s="332">
        <f>ROUNDUP(('국어 백분위 표'!$N7-0.5-'점수 계산기'!$C$25-'점수 계산기'!$C$23*S$19)/'점수 계산기'!$C$21,0)</f>
        <v>75</v>
      </c>
      <c r="T21" s="332">
        <f>ROUNDUP(('국어 백분위 표'!$N7-0.5-'점수 계산기'!$C$25-'점수 계산기'!$C$23*T$19)/'점수 계산기'!$C$21,0)</f>
        <v>75</v>
      </c>
      <c r="U21" s="332">
        <f>ROUNDUP(('국어 백분위 표'!$N7-0.5-'점수 계산기'!$C$25-'점수 계산기'!$C$23*U$19)/'점수 계산기'!$C$21,0)</f>
        <v>76</v>
      </c>
      <c r="V21" s="332">
        <f>ROUNDUP(('국어 백분위 표'!$N7-0.5-'점수 계산기'!$C$25-'점수 계산기'!$C$23*V$19)/'점수 계산기'!$C$21,0)</f>
        <v>77</v>
      </c>
      <c r="W21" s="333">
        <f>ROUNDUP(('국어 백분위 표'!$N7-0.5-'점수 계산기'!$C$25-'점수 계산기'!$C$23*W$19)/'점수 계산기'!$C$21,0)</f>
        <v>78</v>
      </c>
    </row>
    <row r="22" spans="1:23" s="318" customFormat="1" ht="25" customHeight="1">
      <c r="A22" s="308"/>
      <c r="B22" s="308"/>
      <c r="C22" s="326" t="s">
        <v>85</v>
      </c>
      <c r="D22" s="349">
        <f t="shared" si="3"/>
        <v>78</v>
      </c>
      <c r="E22" s="328">
        <f t="shared" si="2"/>
        <v>78</v>
      </c>
      <c r="F22" s="328">
        <f t="shared" si="2"/>
        <v>78</v>
      </c>
      <c r="G22" s="328">
        <f t="shared" si="2"/>
        <v>78</v>
      </c>
      <c r="H22" s="328">
        <f t="shared" si="2"/>
        <v>78</v>
      </c>
      <c r="I22" s="328">
        <f t="shared" si="2"/>
        <v>78</v>
      </c>
      <c r="J22" s="328">
        <f t="shared" si="2"/>
        <v>77</v>
      </c>
      <c r="K22" s="329">
        <f t="shared" si="2"/>
        <v>77</v>
      </c>
      <c r="L22" s="313"/>
      <c r="M22" s="313"/>
      <c r="N22" s="313"/>
      <c r="O22" s="330" t="s">
        <v>86</v>
      </c>
      <c r="P22" s="331">
        <f>ROUNDUP(('국어 백분위 표'!$N8-0.5-'점수 계산기'!$C$25-'점수 계산기'!$C$23*P$19)/'점수 계산기'!$C$21,0)</f>
        <v>63</v>
      </c>
      <c r="Q22" s="332">
        <f>ROUNDUP(('국어 백분위 표'!$N8-0.5-'점수 계산기'!$C$25-'점수 계산기'!$C$23*Q$19)/'점수 계산기'!$C$21,0)</f>
        <v>64</v>
      </c>
      <c r="R22" s="332">
        <f>ROUNDUP(('국어 백분위 표'!$N8-0.5-'점수 계산기'!$C$25-'점수 계산기'!$C$23*R$19)/'점수 계산기'!$C$21,0)</f>
        <v>65</v>
      </c>
      <c r="S22" s="332">
        <f>ROUNDUP(('국어 백분위 표'!$N8-0.5-'점수 계산기'!$C$25-'점수 계산기'!$C$23*S$19)/'점수 계산기'!$C$21,0)</f>
        <v>66</v>
      </c>
      <c r="T22" s="332">
        <f>ROUNDUP(('국어 백분위 표'!$N8-0.5-'점수 계산기'!$C$25-'점수 계산기'!$C$23*T$19)/'점수 계산기'!$C$21,0)</f>
        <v>67</v>
      </c>
      <c r="U22" s="332">
        <f>ROUNDUP(('국어 백분위 표'!$N8-0.5-'점수 계산기'!$C$25-'점수 계산기'!$C$23*U$19)/'점수 계산기'!$C$21,0)</f>
        <v>68</v>
      </c>
      <c r="V22" s="332">
        <f>ROUNDUP(('국어 백분위 표'!$N8-0.5-'점수 계산기'!$C$25-'점수 계산기'!$C$23*V$19)/'점수 계산기'!$C$21,0)</f>
        <v>68</v>
      </c>
      <c r="W22" s="333">
        <f>ROUNDUP(('국어 백분위 표'!$N8-0.5-'점수 계산기'!$C$25-'점수 계산기'!$C$23*W$19)/'점수 계산기'!$C$21,0)</f>
        <v>69</v>
      </c>
    </row>
    <row r="23" spans="1:23" s="318" customFormat="1" ht="25" customHeight="1">
      <c r="A23" s="308"/>
      <c r="B23" s="308"/>
      <c r="C23" s="326" t="s">
        <v>87</v>
      </c>
      <c r="D23" s="349">
        <f t="shared" si="3"/>
        <v>68</v>
      </c>
      <c r="E23" s="328">
        <f t="shared" si="2"/>
        <v>68</v>
      </c>
      <c r="F23" s="328">
        <f t="shared" si="2"/>
        <v>68</v>
      </c>
      <c r="G23" s="328">
        <f t="shared" si="2"/>
        <v>68</v>
      </c>
      <c r="H23" s="328">
        <f t="shared" si="2"/>
        <v>68</v>
      </c>
      <c r="I23" s="328">
        <f t="shared" si="2"/>
        <v>68</v>
      </c>
      <c r="J23" s="328">
        <f t="shared" si="2"/>
        <v>68</v>
      </c>
      <c r="K23" s="329">
        <f t="shared" si="2"/>
        <v>68</v>
      </c>
      <c r="L23" s="313"/>
      <c r="M23" s="313"/>
      <c r="N23" s="313"/>
      <c r="O23" s="330" t="s">
        <v>88</v>
      </c>
      <c r="P23" s="331">
        <f>ROUNDUP(('국어 백분위 표'!$N9-0.5-'점수 계산기'!$C$25-'점수 계산기'!$C$23*P$19)/'점수 계산기'!$C$21,0)</f>
        <v>53</v>
      </c>
      <c r="Q23" s="332">
        <f>ROUNDUP(('국어 백분위 표'!$N9-0.5-'점수 계산기'!$C$25-'점수 계산기'!$C$23*Q$19)/'점수 계산기'!$C$21,0)</f>
        <v>54</v>
      </c>
      <c r="R23" s="332">
        <f>ROUNDUP(('국어 백분위 표'!$N9-0.5-'점수 계산기'!$C$25-'점수 계산기'!$C$23*R$19)/'점수 계산기'!$C$21,0)</f>
        <v>55</v>
      </c>
      <c r="S23" s="332">
        <f>ROUNDUP(('국어 백분위 표'!$N9-0.5-'점수 계산기'!$C$25-'점수 계산기'!$C$23*S$19)/'점수 계산기'!$C$21,0)</f>
        <v>56</v>
      </c>
      <c r="T23" s="332">
        <f>ROUNDUP(('국어 백분위 표'!$N9-0.5-'점수 계산기'!$C$25-'점수 계산기'!$C$23*T$19)/'점수 계산기'!$C$21,0)</f>
        <v>57</v>
      </c>
      <c r="U23" s="332">
        <f>ROUNDUP(('국어 백분위 표'!$N9-0.5-'점수 계산기'!$C$25-'점수 계산기'!$C$23*U$19)/'점수 계산기'!$C$21,0)</f>
        <v>58</v>
      </c>
      <c r="V23" s="332">
        <f>ROUNDUP(('국어 백분위 표'!$N9-0.5-'점수 계산기'!$C$25-'점수 계산기'!$C$23*V$19)/'점수 계산기'!$C$21,0)</f>
        <v>59</v>
      </c>
      <c r="W23" s="333">
        <f>ROUNDUP(('국어 백분위 표'!$N9-0.5-'점수 계산기'!$C$25-'점수 계산기'!$C$23*W$19)/'점수 계산기'!$C$21,0)</f>
        <v>60</v>
      </c>
    </row>
    <row r="24" spans="1:23" s="318" customFormat="1" ht="25" customHeight="1">
      <c r="A24" s="308"/>
      <c r="B24" s="308"/>
      <c r="C24" s="326" t="s">
        <v>89</v>
      </c>
      <c r="D24" s="349">
        <f t="shared" si="3"/>
        <v>55</v>
      </c>
      <c r="E24" s="328">
        <f t="shared" si="2"/>
        <v>55</v>
      </c>
      <c r="F24" s="328">
        <f t="shared" si="2"/>
        <v>55</v>
      </c>
      <c r="G24" s="328">
        <f t="shared" si="2"/>
        <v>55</v>
      </c>
      <c r="H24" s="328">
        <f t="shared" si="2"/>
        <v>55</v>
      </c>
      <c r="I24" s="328">
        <f t="shared" si="2"/>
        <v>55</v>
      </c>
      <c r="J24" s="328">
        <f t="shared" si="2"/>
        <v>55</v>
      </c>
      <c r="K24" s="329">
        <f t="shared" si="2"/>
        <v>54</v>
      </c>
      <c r="L24" s="313"/>
      <c r="M24" s="313"/>
      <c r="N24" s="313"/>
      <c r="O24" s="330" t="s">
        <v>90</v>
      </c>
      <c r="P24" s="331">
        <f>ROUNDUP(('국어 백분위 표'!$N10-0.5-'점수 계산기'!$C$25-'점수 계산기'!$C$23*P$19)/'점수 계산기'!$C$21,0)</f>
        <v>40</v>
      </c>
      <c r="Q24" s="332">
        <f>ROUNDUP(('국어 백분위 표'!$N10-0.5-'점수 계산기'!$C$25-'점수 계산기'!$C$23*Q$19)/'점수 계산기'!$C$21,0)</f>
        <v>41</v>
      </c>
      <c r="R24" s="332">
        <f>ROUNDUP(('국어 백분위 표'!$N10-0.5-'점수 계산기'!$C$25-'점수 계산기'!$C$23*R$19)/'점수 계산기'!$C$21,0)</f>
        <v>42</v>
      </c>
      <c r="S24" s="332">
        <f>ROUNDUP(('국어 백분위 표'!$N10-0.5-'점수 계산기'!$C$25-'점수 계산기'!$C$23*S$19)/'점수 계산기'!$C$21,0)</f>
        <v>43</v>
      </c>
      <c r="T24" s="332">
        <f>ROUNDUP(('국어 백분위 표'!$N10-0.5-'점수 계산기'!$C$25-'점수 계산기'!$C$23*T$19)/'점수 계산기'!$C$21,0)</f>
        <v>44</v>
      </c>
      <c r="U24" s="332">
        <f>ROUNDUP(('국어 백분위 표'!$N10-0.5-'점수 계산기'!$C$25-'점수 계산기'!$C$23*U$19)/'점수 계산기'!$C$21,0)</f>
        <v>45</v>
      </c>
      <c r="V24" s="332">
        <f>ROUNDUP(('국어 백분위 표'!$N10-0.5-'점수 계산기'!$C$25-'점수 계산기'!$C$23*V$19)/'점수 계산기'!$C$21,0)</f>
        <v>46</v>
      </c>
      <c r="W24" s="333">
        <f>ROUNDUP(('국어 백분위 표'!$N10-0.5-'점수 계산기'!$C$25-'점수 계산기'!$C$23*W$19)/'점수 계산기'!$C$21,0)</f>
        <v>46</v>
      </c>
    </row>
    <row r="25" spans="1:23" s="318" customFormat="1" ht="25" customHeight="1">
      <c r="A25" s="308"/>
      <c r="B25" s="308"/>
      <c r="C25" s="326" t="s">
        <v>91</v>
      </c>
      <c r="D25" s="349">
        <f t="shared" si="3"/>
        <v>41</v>
      </c>
      <c r="E25" s="328">
        <f t="shared" si="2"/>
        <v>41</v>
      </c>
      <c r="F25" s="328">
        <f t="shared" si="2"/>
        <v>41</v>
      </c>
      <c r="G25" s="328">
        <f t="shared" si="2"/>
        <v>41</v>
      </c>
      <c r="H25" s="328">
        <f t="shared" si="2"/>
        <v>41</v>
      </c>
      <c r="I25" s="328">
        <f t="shared" si="2"/>
        <v>41</v>
      </c>
      <c r="J25" s="328">
        <f t="shared" si="2"/>
        <v>40</v>
      </c>
      <c r="K25" s="329">
        <f t="shared" si="2"/>
        <v>40</v>
      </c>
      <c r="L25" s="313"/>
      <c r="M25" s="313"/>
      <c r="N25" s="313"/>
      <c r="O25" s="330" t="s">
        <v>92</v>
      </c>
      <c r="P25" s="331">
        <f>ROUNDUP(('국어 백분위 표'!$N11-0.5-'점수 계산기'!$C$25-'점수 계산기'!$C$23*P$19)/'점수 계산기'!$C$21,0)</f>
        <v>26</v>
      </c>
      <c r="Q25" s="332">
        <f>ROUNDUP(('국어 백분위 표'!$N11-0.5-'점수 계산기'!$C$25-'점수 계산기'!$C$23*Q$19)/'점수 계산기'!$C$21,0)</f>
        <v>27</v>
      </c>
      <c r="R25" s="332">
        <f>ROUNDUP(('국어 백분위 표'!$N11-0.5-'점수 계산기'!$C$25-'점수 계산기'!$C$23*R$19)/'점수 계산기'!$C$21,0)</f>
        <v>28</v>
      </c>
      <c r="S25" s="332">
        <f>ROUNDUP(('국어 백분위 표'!$N11-0.5-'점수 계산기'!$C$25-'점수 계산기'!$C$23*S$19)/'점수 계산기'!$C$21,0)</f>
        <v>29</v>
      </c>
      <c r="T25" s="332">
        <f>ROUNDUP(('국어 백분위 표'!$N11-0.5-'점수 계산기'!$C$25-'점수 계산기'!$C$23*T$19)/'점수 계산기'!$C$21,0)</f>
        <v>30</v>
      </c>
      <c r="U25" s="332">
        <f>ROUNDUP(('국어 백분위 표'!$N11-0.5-'점수 계산기'!$C$25-'점수 계산기'!$C$23*U$19)/'점수 계산기'!$C$21,0)</f>
        <v>31</v>
      </c>
      <c r="V25" s="332">
        <f>ROUNDUP(('국어 백분위 표'!$N11-0.5-'점수 계산기'!$C$25-'점수 계산기'!$C$23*V$19)/'점수 계산기'!$C$21,0)</f>
        <v>31</v>
      </c>
      <c r="W25" s="333">
        <f>ROUNDUP(('국어 백분위 표'!$N11-0.5-'점수 계산기'!$C$25-'점수 계산기'!$C$23*W$19)/'점수 계산기'!$C$21,0)</f>
        <v>32</v>
      </c>
    </row>
    <row r="26" spans="1:23" s="318" customFormat="1" ht="25" customHeight="1">
      <c r="A26" s="308"/>
      <c r="B26" s="308"/>
      <c r="C26" s="326" t="s">
        <v>93</v>
      </c>
      <c r="D26" s="349">
        <f t="shared" si="3"/>
        <v>28</v>
      </c>
      <c r="E26" s="328">
        <f t="shared" si="2"/>
        <v>28</v>
      </c>
      <c r="F26" s="328">
        <f t="shared" si="2"/>
        <v>28</v>
      </c>
      <c r="G26" s="328">
        <f t="shared" si="2"/>
        <v>28</v>
      </c>
      <c r="H26" s="328">
        <f t="shared" si="2"/>
        <v>28</v>
      </c>
      <c r="I26" s="328">
        <f t="shared" si="2"/>
        <v>27</v>
      </c>
      <c r="J26" s="328">
        <f t="shared" si="2"/>
        <v>27</v>
      </c>
      <c r="K26" s="329">
        <f t="shared" si="2"/>
        <v>27</v>
      </c>
      <c r="L26" s="313"/>
      <c r="M26" s="313"/>
      <c r="N26" s="313"/>
      <c r="O26" s="330" t="s">
        <v>94</v>
      </c>
      <c r="P26" s="331">
        <f>ROUNDUP(('국어 백분위 표'!$N12-0.5-'점수 계산기'!$C$25-'점수 계산기'!$C$23*P$19)/'점수 계산기'!$C$21,0)</f>
        <v>13</v>
      </c>
      <c r="Q26" s="332">
        <f>ROUNDUP(('국어 백분위 표'!$N12-0.5-'점수 계산기'!$C$25-'점수 계산기'!$C$23*Q$19)/'점수 계산기'!$C$21,0)</f>
        <v>14</v>
      </c>
      <c r="R26" s="332">
        <f>ROUNDUP(('국어 백분위 표'!$N12-0.5-'점수 계산기'!$C$25-'점수 계산기'!$C$23*R$19)/'점수 계산기'!$C$21,0)</f>
        <v>15</v>
      </c>
      <c r="S26" s="332">
        <f>ROUNDUP(('국어 백분위 표'!$N12-0.5-'점수 계산기'!$C$25-'점수 계산기'!$C$23*S$19)/'점수 계산기'!$C$21,0)</f>
        <v>16</v>
      </c>
      <c r="T26" s="332">
        <f>ROUNDUP(('국어 백분위 표'!$N12-0.5-'점수 계산기'!$C$25-'점수 계산기'!$C$23*T$19)/'점수 계산기'!$C$21,0)</f>
        <v>17</v>
      </c>
      <c r="U26" s="332">
        <f>ROUNDUP(('국어 백분위 표'!$N12-0.5-'점수 계산기'!$C$25-'점수 계산기'!$C$23*U$19)/'점수 계산기'!$C$21,0)</f>
        <v>17</v>
      </c>
      <c r="V26" s="332">
        <f>ROUNDUP(('국어 백분위 표'!$N12-0.5-'점수 계산기'!$C$25-'점수 계산기'!$C$23*V$19)/'점수 계산기'!$C$21,0)</f>
        <v>18</v>
      </c>
      <c r="W26" s="333">
        <f>ROUNDUP(('국어 백분위 표'!$N12-0.5-'점수 계산기'!$C$25-'점수 계산기'!$C$23*W$19)/'점수 계산기'!$C$21,0)</f>
        <v>19</v>
      </c>
    </row>
    <row r="27" spans="1:23" s="318" customFormat="1" ht="25" customHeight="1" thickBot="1">
      <c r="A27" s="308"/>
      <c r="B27" s="308"/>
      <c r="C27" s="334" t="s">
        <v>95</v>
      </c>
      <c r="D27" s="350">
        <f t="shared" si="3"/>
        <v>23</v>
      </c>
      <c r="E27" s="336">
        <f t="shared" si="2"/>
        <v>22</v>
      </c>
      <c r="F27" s="336">
        <f t="shared" si="2"/>
        <v>22</v>
      </c>
      <c r="G27" s="336">
        <f t="shared" si="2"/>
        <v>22</v>
      </c>
      <c r="H27" s="336">
        <f t="shared" si="2"/>
        <v>22</v>
      </c>
      <c r="I27" s="336">
        <f t="shared" si="2"/>
        <v>22</v>
      </c>
      <c r="J27" s="336">
        <f t="shared" si="2"/>
        <v>22</v>
      </c>
      <c r="K27" s="337">
        <f t="shared" si="2"/>
        <v>22</v>
      </c>
      <c r="L27" s="313"/>
      <c r="M27" s="313"/>
      <c r="N27" s="313"/>
      <c r="O27" s="338" t="s">
        <v>96</v>
      </c>
      <c r="P27" s="339">
        <f>ROUNDUP(('국어 백분위 표'!$N13-0.5-'점수 계산기'!$C$25-'점수 계산기'!$C$23*P$19)/'점수 계산기'!$C$21,0)</f>
        <v>8</v>
      </c>
      <c r="Q27" s="340">
        <f>ROUNDUP(('국어 백분위 표'!$N13-0.5-'점수 계산기'!$C$25-'점수 계산기'!$C$23*Q$19)/'점수 계산기'!$C$21,0)</f>
        <v>8</v>
      </c>
      <c r="R27" s="340">
        <f>ROUNDUP(('국어 백분위 표'!$N13-0.5-'점수 계산기'!$C$25-'점수 계산기'!$C$23*R$19)/'점수 계산기'!$C$21,0)</f>
        <v>9</v>
      </c>
      <c r="S27" s="340">
        <f>ROUNDUP(('국어 백분위 표'!$N13-0.5-'점수 계산기'!$C$25-'점수 계산기'!$C$23*S$19)/'점수 계산기'!$C$21,0)</f>
        <v>10</v>
      </c>
      <c r="T27" s="340">
        <f>ROUNDUP(('국어 백분위 표'!$N13-0.5-'점수 계산기'!$C$25-'점수 계산기'!$C$23*T$19)/'점수 계산기'!$C$21,0)</f>
        <v>11</v>
      </c>
      <c r="U27" s="340">
        <f>ROUNDUP(('국어 백분위 표'!$N13-0.5-'점수 계산기'!$C$25-'점수 계산기'!$C$23*U$19)/'점수 계산기'!$C$21,0)</f>
        <v>12</v>
      </c>
      <c r="V27" s="340">
        <f>ROUNDUP(('국어 백분위 표'!$N13-0.5-'점수 계산기'!$C$25-'점수 계산기'!$C$23*V$19)/'점수 계산기'!$C$21,0)</f>
        <v>13</v>
      </c>
      <c r="W27" s="341">
        <f>ROUNDUP(('국어 백분위 표'!$N13-0.5-'점수 계산기'!$C$25-'점수 계산기'!$C$23*W$19)/'점수 계산기'!$C$21,0)</f>
        <v>14</v>
      </c>
    </row>
    <row r="28" spans="1:23" s="318" customFormat="1" ht="25" customHeight="1">
      <c r="A28" s="308"/>
      <c r="B28" s="308"/>
      <c r="C28" s="342"/>
      <c r="D28" s="342"/>
      <c r="E28" s="342"/>
      <c r="F28" s="342"/>
      <c r="G28" s="342"/>
      <c r="H28" s="342"/>
      <c r="I28" s="342"/>
      <c r="J28" s="342"/>
      <c r="K28" s="342"/>
      <c r="L28" s="313"/>
      <c r="M28" s="313"/>
      <c r="N28" s="313"/>
      <c r="O28" s="343"/>
      <c r="P28" s="343"/>
      <c r="Q28" s="343"/>
      <c r="R28" s="343"/>
      <c r="S28" s="343"/>
      <c r="T28" s="313"/>
      <c r="U28" s="313"/>
      <c r="V28" s="313"/>
      <c r="W28" s="313"/>
    </row>
    <row r="29" spans="1:23" s="318" customFormat="1" ht="25" customHeight="1" thickBot="1">
      <c r="A29" s="308"/>
      <c r="B29" s="308"/>
      <c r="C29" s="342"/>
      <c r="D29" s="342"/>
      <c r="E29" s="342"/>
      <c r="F29" s="342"/>
      <c r="G29" s="342"/>
      <c r="H29" s="342"/>
      <c r="I29" s="342"/>
      <c r="J29" s="342"/>
      <c r="K29" s="342"/>
      <c r="L29" s="313"/>
      <c r="M29" s="313"/>
      <c r="N29" s="313"/>
      <c r="O29" s="343"/>
      <c r="P29" s="343"/>
      <c r="Q29" s="343"/>
      <c r="R29" s="343"/>
      <c r="S29" s="343"/>
      <c r="T29" s="313"/>
      <c r="U29" s="313"/>
      <c r="V29" s="313"/>
      <c r="W29" s="313"/>
    </row>
    <row r="30" spans="1:23" s="318" customFormat="1" ht="25" customHeight="1" thickBot="1">
      <c r="A30" s="308"/>
      <c r="B30" s="308"/>
      <c r="C30" s="309" t="s">
        <v>79</v>
      </c>
      <c r="D30" s="310">
        <v>7</v>
      </c>
      <c r="E30" s="311">
        <v>6</v>
      </c>
      <c r="F30" s="311">
        <v>5</v>
      </c>
      <c r="G30" s="311">
        <v>4</v>
      </c>
      <c r="H30" s="311">
        <v>3</v>
      </c>
      <c r="I30" s="311">
        <v>2</v>
      </c>
      <c r="J30" s="312">
        <v>0</v>
      </c>
      <c r="K30" s="342"/>
      <c r="L30" s="313"/>
      <c r="M30" s="313"/>
      <c r="N30" s="313"/>
      <c r="O30" s="314" t="s">
        <v>80</v>
      </c>
      <c r="P30" s="315">
        <v>7</v>
      </c>
      <c r="Q30" s="316">
        <v>6</v>
      </c>
      <c r="R30" s="316">
        <v>5</v>
      </c>
      <c r="S30" s="316">
        <v>4</v>
      </c>
      <c r="T30" s="316">
        <v>3</v>
      </c>
      <c r="U30" s="316">
        <v>2</v>
      </c>
      <c r="V30" s="317">
        <v>0</v>
      </c>
      <c r="W30" s="313"/>
    </row>
    <row r="31" spans="1:23" s="318" customFormat="1" ht="25" customHeight="1">
      <c r="A31" s="308"/>
      <c r="B31" s="308"/>
      <c r="C31" s="344" t="s">
        <v>81</v>
      </c>
      <c r="D31" s="320" t="str">
        <f>IF(OR(P31&gt;76, AND(P31&lt;0, OR(D30&lt;=D$30, D30="-"))), "-", IF(P31&lt;0, D$8,IF(OR(P31=1, P31=75), P31+P$30+1, P31+P$30)))</f>
        <v>-</v>
      </c>
      <c r="E31" s="320" t="str">
        <f t="shared" ref="E31:J38" si="4">IF(OR(Q31&gt;76, AND(Q31&lt;0, OR(E30&lt;=E$30, E30="-"))), "-", IF(Q31&lt;0, E$8,IF(OR(Q31=1, Q31=75), Q31+Q$30+1, Q31+Q$30)))</f>
        <v>-</v>
      </c>
      <c r="F31" s="320" t="str">
        <f t="shared" si="4"/>
        <v>-</v>
      </c>
      <c r="G31" s="345" t="str">
        <f t="shared" si="4"/>
        <v>-</v>
      </c>
      <c r="H31" s="345" t="str">
        <f t="shared" si="4"/>
        <v>-</v>
      </c>
      <c r="I31" s="345" t="str">
        <f t="shared" si="4"/>
        <v>-</v>
      </c>
      <c r="J31" s="346" t="str">
        <f t="shared" si="4"/>
        <v>-</v>
      </c>
      <c r="K31" s="342"/>
      <c r="L31" s="313"/>
      <c r="M31" s="313"/>
      <c r="N31" s="313"/>
      <c r="O31" s="347" t="s">
        <v>82</v>
      </c>
      <c r="P31" s="348">
        <f>ROUNDUP(('국어 백분위 표'!$N6-0.5-'점수 계산기'!$C$25-'점수 계산기'!$C$23*P$30)/'점수 계산기'!$C$21,0)</f>
        <v>87</v>
      </c>
      <c r="Q31" s="324">
        <f>ROUNDUP(('국어 백분위 표'!$N6-0.5-'점수 계산기'!$C$25-'점수 계산기'!$C$23*Q$30)/'점수 계산기'!$C$21,0)</f>
        <v>87</v>
      </c>
      <c r="R31" s="324">
        <f>ROUNDUP(('국어 백분위 표'!$N6-0.5-'점수 계산기'!$C$25-'점수 계산기'!$C$23*R$30)/'점수 계산기'!$C$21,0)</f>
        <v>88</v>
      </c>
      <c r="S31" s="324">
        <f>ROUNDUP(('국어 백분위 표'!$N6-0.5-'점수 계산기'!$C$25-'점수 계산기'!$C$23*S$30)/'점수 계산기'!$C$21,0)</f>
        <v>89</v>
      </c>
      <c r="T31" s="324">
        <f>ROUNDUP(('국어 백분위 표'!$N6-0.5-'점수 계산기'!$C$25-'점수 계산기'!$C$23*T$30)/'점수 계산기'!$C$21,0)</f>
        <v>90</v>
      </c>
      <c r="U31" s="324">
        <f>ROUNDUP(('국어 백분위 표'!$N6-0.5-'점수 계산기'!$C$25-'점수 계산기'!$C$23*U$30)/'점수 계산기'!$C$21,0)</f>
        <v>91</v>
      </c>
      <c r="V31" s="325">
        <f>ROUNDUP(('국어 백분위 표'!$N6-0.5-'점수 계산기'!$C$25-'점수 계산기'!$C$23*V$30)/'점수 계산기'!$C$21,0)</f>
        <v>93</v>
      </c>
      <c r="W31" s="313"/>
    </row>
    <row r="32" spans="1:23" s="318" customFormat="1" ht="25" customHeight="1">
      <c r="A32" s="308"/>
      <c r="B32" s="308"/>
      <c r="C32" s="326" t="s">
        <v>83</v>
      </c>
      <c r="D32" s="349" t="str">
        <f t="shared" ref="D32:D38" si="5">IF(OR(P32&gt;76, AND(P32&lt;0, OR(D31&lt;=D$30, D31="-"))), "-", IF(P32&lt;0, D$8,IF(OR(P32=1, P32=75), P32+P$30+1, P32+P$30)))</f>
        <v>-</v>
      </c>
      <c r="E32" s="328" t="str">
        <f t="shared" si="4"/>
        <v>-</v>
      </c>
      <c r="F32" s="328" t="str">
        <f t="shared" si="4"/>
        <v>-</v>
      </c>
      <c r="G32" s="328" t="str">
        <f t="shared" si="4"/>
        <v>-</v>
      </c>
      <c r="H32" s="328" t="str">
        <f t="shared" si="4"/>
        <v>-</v>
      </c>
      <c r="I32" s="328" t="str">
        <f t="shared" si="4"/>
        <v>-</v>
      </c>
      <c r="J32" s="329" t="str">
        <f t="shared" si="4"/>
        <v>-</v>
      </c>
      <c r="K32" s="342"/>
      <c r="L32" s="313"/>
      <c r="M32" s="313"/>
      <c r="N32" s="313"/>
      <c r="O32" s="330" t="s">
        <v>84</v>
      </c>
      <c r="P32" s="331">
        <f>ROUNDUP(('국어 백분위 표'!$N7-0.5-'점수 계산기'!$C$25-'점수 계산기'!$C$23*P$30)/'점수 계산기'!$C$21,0)</f>
        <v>79</v>
      </c>
      <c r="Q32" s="332">
        <f>ROUNDUP(('국어 백분위 표'!$N7-0.5-'점수 계산기'!$C$25-'점수 계산기'!$C$23*Q$30)/'점수 계산기'!$C$21,0)</f>
        <v>80</v>
      </c>
      <c r="R32" s="332">
        <f>ROUNDUP(('국어 백분위 표'!$N7-0.5-'점수 계산기'!$C$25-'점수 계산기'!$C$23*R$30)/'점수 계산기'!$C$21,0)</f>
        <v>81</v>
      </c>
      <c r="S32" s="332">
        <f>ROUNDUP(('국어 백분위 표'!$N7-0.5-'점수 계산기'!$C$25-'점수 계산기'!$C$23*S$30)/'점수 계산기'!$C$21,0)</f>
        <v>82</v>
      </c>
      <c r="T32" s="332">
        <f>ROUNDUP(('국어 백분위 표'!$N7-0.5-'점수 계산기'!$C$25-'점수 계산기'!$C$23*T$30)/'점수 계산기'!$C$21,0)</f>
        <v>82</v>
      </c>
      <c r="U32" s="332">
        <f>ROUNDUP(('국어 백분위 표'!$N7-0.5-'점수 계산기'!$C$25-'점수 계산기'!$C$23*U$30)/'점수 계산기'!$C$21,0)</f>
        <v>83</v>
      </c>
      <c r="V32" s="333">
        <f>ROUNDUP(('국어 백분위 표'!$N7-0.5-'점수 계산기'!$C$25-'점수 계산기'!$C$23*V$30)/'점수 계산기'!$C$21,0)</f>
        <v>85</v>
      </c>
      <c r="W32" s="313"/>
    </row>
    <row r="33" spans="1:23" s="318" customFormat="1" ht="25" customHeight="1">
      <c r="A33" s="308"/>
      <c r="B33" s="308"/>
      <c r="C33" s="326" t="s">
        <v>85</v>
      </c>
      <c r="D33" s="349">
        <f t="shared" si="5"/>
        <v>77</v>
      </c>
      <c r="E33" s="328">
        <f t="shared" si="4"/>
        <v>77</v>
      </c>
      <c r="F33" s="328">
        <f t="shared" si="4"/>
        <v>77</v>
      </c>
      <c r="G33" s="328">
        <f t="shared" si="4"/>
        <v>77</v>
      </c>
      <c r="H33" s="328">
        <f t="shared" si="4"/>
        <v>77</v>
      </c>
      <c r="I33" s="328">
        <f t="shared" si="4"/>
        <v>78</v>
      </c>
      <c r="J33" s="329">
        <f t="shared" si="4"/>
        <v>76</v>
      </c>
      <c r="K33" s="342"/>
      <c r="L33" s="313"/>
      <c r="M33" s="313"/>
      <c r="N33" s="313"/>
      <c r="O33" s="330" t="s">
        <v>86</v>
      </c>
      <c r="P33" s="331">
        <f>ROUNDUP(('국어 백분위 표'!$N8-0.5-'점수 계산기'!$C$25-'점수 계산기'!$C$23*P$30)/'점수 계산기'!$C$21,0)</f>
        <v>70</v>
      </c>
      <c r="Q33" s="332">
        <f>ROUNDUP(('국어 백분위 표'!$N8-0.5-'점수 계산기'!$C$25-'점수 계산기'!$C$23*Q$30)/'점수 계산기'!$C$21,0)</f>
        <v>71</v>
      </c>
      <c r="R33" s="332">
        <f>ROUNDUP(('국어 백분위 표'!$N8-0.5-'점수 계산기'!$C$25-'점수 계산기'!$C$23*R$30)/'점수 계산기'!$C$21,0)</f>
        <v>72</v>
      </c>
      <c r="S33" s="332">
        <f>ROUNDUP(('국어 백분위 표'!$N8-0.5-'점수 계산기'!$C$25-'점수 계산기'!$C$23*S$30)/'점수 계산기'!$C$21,0)</f>
        <v>73</v>
      </c>
      <c r="T33" s="332">
        <f>ROUNDUP(('국어 백분위 표'!$N8-0.5-'점수 계산기'!$C$25-'점수 계산기'!$C$23*T$30)/'점수 계산기'!$C$21,0)</f>
        <v>74</v>
      </c>
      <c r="U33" s="332">
        <f>ROUNDUP(('국어 백분위 표'!$N8-0.5-'점수 계산기'!$C$25-'점수 계산기'!$C$23*U$30)/'점수 계산기'!$C$21,0)</f>
        <v>75</v>
      </c>
      <c r="V33" s="333">
        <f>ROUNDUP(('국어 백분위 표'!$N8-0.5-'점수 계산기'!$C$25-'점수 계산기'!$C$23*V$30)/'점수 계산기'!$C$21,0)</f>
        <v>76</v>
      </c>
      <c r="W33" s="313"/>
    </row>
    <row r="34" spans="1:23" s="318" customFormat="1" ht="25" customHeight="1">
      <c r="A34" s="308"/>
      <c r="B34" s="308"/>
      <c r="C34" s="326" t="s">
        <v>87</v>
      </c>
      <c r="D34" s="349">
        <f t="shared" si="5"/>
        <v>67</v>
      </c>
      <c r="E34" s="328">
        <f t="shared" si="4"/>
        <v>67</v>
      </c>
      <c r="F34" s="328">
        <f t="shared" si="4"/>
        <v>67</v>
      </c>
      <c r="G34" s="328">
        <f t="shared" si="4"/>
        <v>67</v>
      </c>
      <c r="H34" s="328">
        <f t="shared" si="4"/>
        <v>67</v>
      </c>
      <c r="I34" s="328">
        <f t="shared" si="4"/>
        <v>67</v>
      </c>
      <c r="J34" s="329">
        <f t="shared" si="4"/>
        <v>66</v>
      </c>
      <c r="K34" s="342"/>
      <c r="L34" s="313"/>
      <c r="M34" s="313"/>
      <c r="N34" s="313"/>
      <c r="O34" s="330" t="s">
        <v>88</v>
      </c>
      <c r="P34" s="331">
        <f>ROUNDUP(('국어 백분위 표'!$N9-0.5-'점수 계산기'!$C$25-'점수 계산기'!$C$23*P$30)/'점수 계산기'!$C$21,0)</f>
        <v>60</v>
      </c>
      <c r="Q34" s="332">
        <f>ROUNDUP(('국어 백분위 표'!$N9-0.5-'점수 계산기'!$C$25-'점수 계산기'!$C$23*Q$30)/'점수 계산기'!$C$21,0)</f>
        <v>61</v>
      </c>
      <c r="R34" s="332">
        <f>ROUNDUP(('국어 백분위 표'!$N9-0.5-'점수 계산기'!$C$25-'점수 계산기'!$C$23*R$30)/'점수 계산기'!$C$21,0)</f>
        <v>62</v>
      </c>
      <c r="S34" s="332">
        <f>ROUNDUP(('국어 백분위 표'!$N9-0.5-'점수 계산기'!$C$25-'점수 계산기'!$C$23*S$30)/'점수 계산기'!$C$21,0)</f>
        <v>63</v>
      </c>
      <c r="T34" s="332">
        <f>ROUNDUP(('국어 백분위 표'!$N9-0.5-'점수 계산기'!$C$25-'점수 계산기'!$C$23*T$30)/'점수 계산기'!$C$21,0)</f>
        <v>64</v>
      </c>
      <c r="U34" s="332">
        <f>ROUNDUP(('국어 백분위 표'!$N9-0.5-'점수 계산기'!$C$25-'점수 계산기'!$C$23*U$30)/'점수 계산기'!$C$21,0)</f>
        <v>65</v>
      </c>
      <c r="V34" s="333">
        <f>ROUNDUP(('국어 백분위 표'!$N9-0.5-'점수 계산기'!$C$25-'점수 계산기'!$C$23*V$30)/'점수 계산기'!$C$21,0)</f>
        <v>66</v>
      </c>
      <c r="W34" s="313"/>
    </row>
    <row r="35" spans="1:23" s="318" customFormat="1" ht="25" customHeight="1">
      <c r="A35" s="308"/>
      <c r="B35" s="308"/>
      <c r="C35" s="326" t="s">
        <v>89</v>
      </c>
      <c r="D35" s="349">
        <f t="shared" si="5"/>
        <v>54</v>
      </c>
      <c r="E35" s="328">
        <f t="shared" si="4"/>
        <v>54</v>
      </c>
      <c r="F35" s="328">
        <f t="shared" si="4"/>
        <v>54</v>
      </c>
      <c r="G35" s="328">
        <f t="shared" si="4"/>
        <v>54</v>
      </c>
      <c r="H35" s="328">
        <f t="shared" si="4"/>
        <v>54</v>
      </c>
      <c r="I35" s="328">
        <f t="shared" si="4"/>
        <v>54</v>
      </c>
      <c r="J35" s="329">
        <f t="shared" si="4"/>
        <v>53</v>
      </c>
      <c r="K35" s="342"/>
      <c r="L35" s="313"/>
      <c r="M35" s="313"/>
      <c r="N35" s="313"/>
      <c r="O35" s="330" t="s">
        <v>90</v>
      </c>
      <c r="P35" s="331">
        <f>ROUNDUP(('국어 백분위 표'!$N10-0.5-'점수 계산기'!$C$25-'점수 계산기'!$C$23*P$30)/'점수 계산기'!$C$21,0)</f>
        <v>47</v>
      </c>
      <c r="Q35" s="332">
        <f>ROUNDUP(('국어 백분위 표'!$N10-0.5-'점수 계산기'!$C$25-'점수 계산기'!$C$23*Q$30)/'점수 계산기'!$C$21,0)</f>
        <v>48</v>
      </c>
      <c r="R35" s="332">
        <f>ROUNDUP(('국어 백분위 표'!$N10-0.5-'점수 계산기'!$C$25-'점수 계산기'!$C$23*R$30)/'점수 계산기'!$C$21,0)</f>
        <v>49</v>
      </c>
      <c r="S35" s="332">
        <f>ROUNDUP(('국어 백분위 표'!$N10-0.5-'점수 계산기'!$C$25-'점수 계산기'!$C$23*S$30)/'점수 계산기'!$C$21,0)</f>
        <v>50</v>
      </c>
      <c r="T35" s="332">
        <f>ROUNDUP(('국어 백분위 표'!$N10-0.5-'점수 계산기'!$C$25-'점수 계산기'!$C$23*T$30)/'점수 계산기'!$C$21,0)</f>
        <v>51</v>
      </c>
      <c r="U35" s="332">
        <f>ROUNDUP(('국어 백분위 표'!$N10-0.5-'점수 계산기'!$C$25-'점수 계산기'!$C$23*U$30)/'점수 계산기'!$C$21,0)</f>
        <v>52</v>
      </c>
      <c r="V35" s="333">
        <f>ROUNDUP(('국어 백분위 표'!$N10-0.5-'점수 계산기'!$C$25-'점수 계산기'!$C$23*V$30)/'점수 계산기'!$C$21,0)</f>
        <v>53</v>
      </c>
      <c r="W35" s="313"/>
    </row>
    <row r="36" spans="1:23" s="318" customFormat="1" ht="25" customHeight="1">
      <c r="A36" s="308"/>
      <c r="B36" s="308"/>
      <c r="C36" s="326" t="s">
        <v>91</v>
      </c>
      <c r="D36" s="349">
        <f t="shared" si="5"/>
        <v>40</v>
      </c>
      <c r="E36" s="328">
        <f t="shared" si="4"/>
        <v>40</v>
      </c>
      <c r="F36" s="328">
        <f t="shared" si="4"/>
        <v>40</v>
      </c>
      <c r="G36" s="328">
        <f t="shared" si="4"/>
        <v>40</v>
      </c>
      <c r="H36" s="328">
        <f t="shared" si="4"/>
        <v>40</v>
      </c>
      <c r="I36" s="328">
        <f t="shared" si="4"/>
        <v>39</v>
      </c>
      <c r="J36" s="329">
        <f t="shared" si="4"/>
        <v>39</v>
      </c>
      <c r="K36" s="342"/>
      <c r="L36" s="313"/>
      <c r="M36" s="313"/>
      <c r="N36" s="313"/>
      <c r="O36" s="330" t="s">
        <v>92</v>
      </c>
      <c r="P36" s="331">
        <f>ROUNDUP(('국어 백분위 표'!$N11-0.5-'점수 계산기'!$C$25-'점수 계산기'!$C$23*P$30)/'점수 계산기'!$C$21,0)</f>
        <v>33</v>
      </c>
      <c r="Q36" s="332">
        <f>ROUNDUP(('국어 백분위 표'!$N11-0.5-'점수 계산기'!$C$25-'점수 계산기'!$C$23*Q$30)/'점수 계산기'!$C$21,0)</f>
        <v>34</v>
      </c>
      <c r="R36" s="332">
        <f>ROUNDUP(('국어 백분위 표'!$N11-0.5-'점수 계산기'!$C$25-'점수 계산기'!$C$23*R$30)/'점수 계산기'!$C$21,0)</f>
        <v>35</v>
      </c>
      <c r="S36" s="332">
        <f>ROUNDUP(('국어 백분위 표'!$N11-0.5-'점수 계산기'!$C$25-'점수 계산기'!$C$23*S$30)/'점수 계산기'!$C$21,0)</f>
        <v>36</v>
      </c>
      <c r="T36" s="332">
        <f>ROUNDUP(('국어 백분위 표'!$N11-0.5-'점수 계산기'!$C$25-'점수 계산기'!$C$23*T$30)/'점수 계산기'!$C$21,0)</f>
        <v>37</v>
      </c>
      <c r="U36" s="332">
        <f>ROUNDUP(('국어 백분위 표'!$N11-0.5-'점수 계산기'!$C$25-'점수 계산기'!$C$23*U$30)/'점수 계산기'!$C$21,0)</f>
        <v>37</v>
      </c>
      <c r="V36" s="333">
        <f>ROUNDUP(('국어 백분위 표'!$N11-0.5-'점수 계산기'!$C$25-'점수 계산기'!$C$23*V$30)/'점수 계산기'!$C$21,0)</f>
        <v>39</v>
      </c>
      <c r="W36" s="313"/>
    </row>
    <row r="37" spans="1:23" s="318" customFormat="1" ht="25" customHeight="1">
      <c r="A37" s="308"/>
      <c r="B37" s="308"/>
      <c r="C37" s="326" t="s">
        <v>93</v>
      </c>
      <c r="D37" s="349">
        <f t="shared" si="5"/>
        <v>27</v>
      </c>
      <c r="E37" s="328">
        <f t="shared" si="4"/>
        <v>27</v>
      </c>
      <c r="F37" s="328">
        <f t="shared" si="4"/>
        <v>27</v>
      </c>
      <c r="G37" s="328">
        <f t="shared" si="4"/>
        <v>27</v>
      </c>
      <c r="H37" s="328">
        <f t="shared" si="4"/>
        <v>27</v>
      </c>
      <c r="I37" s="328">
        <f t="shared" si="4"/>
        <v>26</v>
      </c>
      <c r="J37" s="329">
        <f t="shared" si="4"/>
        <v>26</v>
      </c>
      <c r="K37" s="342"/>
      <c r="L37" s="313"/>
      <c r="M37" s="313"/>
      <c r="N37" s="313"/>
      <c r="O37" s="330" t="s">
        <v>94</v>
      </c>
      <c r="P37" s="331">
        <f>ROUNDUP(('국어 백분위 표'!$N12-0.5-'점수 계산기'!$C$25-'점수 계산기'!$C$23*P$30)/'점수 계산기'!$C$21,0)</f>
        <v>20</v>
      </c>
      <c r="Q37" s="332">
        <f>ROUNDUP(('국어 백분위 표'!$N12-0.5-'점수 계산기'!$C$25-'점수 계산기'!$C$23*Q$30)/'점수 계산기'!$C$21,0)</f>
        <v>21</v>
      </c>
      <c r="R37" s="332">
        <f>ROUNDUP(('국어 백분위 표'!$N12-0.5-'점수 계산기'!$C$25-'점수 계산기'!$C$23*R$30)/'점수 계산기'!$C$21,0)</f>
        <v>22</v>
      </c>
      <c r="S37" s="332">
        <f>ROUNDUP(('국어 백분위 표'!$N12-0.5-'점수 계산기'!$C$25-'점수 계산기'!$C$23*S$30)/'점수 계산기'!$C$21,0)</f>
        <v>23</v>
      </c>
      <c r="T37" s="332">
        <f>ROUNDUP(('국어 백분위 표'!$N12-0.5-'점수 계산기'!$C$25-'점수 계산기'!$C$23*T$30)/'점수 계산기'!$C$21,0)</f>
        <v>24</v>
      </c>
      <c r="U37" s="332">
        <f>ROUNDUP(('국어 백분위 표'!$N12-0.5-'점수 계산기'!$C$25-'점수 계산기'!$C$23*U$30)/'점수 계산기'!$C$21,0)</f>
        <v>24</v>
      </c>
      <c r="V37" s="333">
        <f>ROUNDUP(('국어 백분위 표'!$N12-0.5-'점수 계산기'!$C$25-'점수 계산기'!$C$23*V$30)/'점수 계산기'!$C$21,0)</f>
        <v>26</v>
      </c>
      <c r="W37" s="313"/>
    </row>
    <row r="38" spans="1:23" s="318" customFormat="1" ht="25" customHeight="1" thickBot="1">
      <c r="A38" s="308"/>
      <c r="B38" s="308"/>
      <c r="C38" s="334" t="s">
        <v>95</v>
      </c>
      <c r="D38" s="350">
        <f t="shared" si="5"/>
        <v>22</v>
      </c>
      <c r="E38" s="336">
        <f t="shared" si="4"/>
        <v>21</v>
      </c>
      <c r="F38" s="336">
        <f t="shared" si="4"/>
        <v>21</v>
      </c>
      <c r="G38" s="336">
        <f t="shared" si="4"/>
        <v>21</v>
      </c>
      <c r="H38" s="336">
        <f t="shared" si="4"/>
        <v>21</v>
      </c>
      <c r="I38" s="336">
        <f t="shared" si="4"/>
        <v>21</v>
      </c>
      <c r="J38" s="337">
        <f t="shared" si="4"/>
        <v>21</v>
      </c>
      <c r="K38" s="342"/>
      <c r="L38" s="313"/>
      <c r="M38" s="313"/>
      <c r="N38" s="313"/>
      <c r="O38" s="338" t="s">
        <v>96</v>
      </c>
      <c r="P38" s="339">
        <f>ROUNDUP(('국어 백분위 표'!$N13-0.5-'점수 계산기'!$C$25-'점수 계산기'!$C$23*P$30)/'점수 계산기'!$C$21,0)</f>
        <v>15</v>
      </c>
      <c r="Q38" s="340">
        <f>ROUNDUP(('국어 백분위 표'!$N13-0.5-'점수 계산기'!$C$25-'점수 계산기'!$C$23*Q$30)/'점수 계산기'!$C$21,0)</f>
        <v>15</v>
      </c>
      <c r="R38" s="340">
        <f>ROUNDUP(('국어 백분위 표'!$N13-0.5-'점수 계산기'!$C$25-'점수 계산기'!$C$23*R$30)/'점수 계산기'!$C$21,0)</f>
        <v>16</v>
      </c>
      <c r="S38" s="340">
        <f>ROUNDUP(('국어 백분위 표'!$N13-0.5-'점수 계산기'!$C$25-'점수 계산기'!$C$23*S$30)/'점수 계산기'!$C$21,0)</f>
        <v>17</v>
      </c>
      <c r="T38" s="340">
        <f>ROUNDUP(('국어 백분위 표'!$N13-0.5-'점수 계산기'!$C$25-'점수 계산기'!$C$23*T$30)/'점수 계산기'!$C$21,0)</f>
        <v>18</v>
      </c>
      <c r="U38" s="340">
        <f>ROUNDUP(('국어 백분위 표'!$N13-0.5-'점수 계산기'!$C$25-'점수 계산기'!$C$23*U$30)/'점수 계산기'!$C$21,0)</f>
        <v>19</v>
      </c>
      <c r="V38" s="341">
        <f>ROUNDUP(('국어 백분위 표'!$N13-0.5-'점수 계산기'!$C$25-'점수 계산기'!$C$23*V$30)/'점수 계산기'!$C$21,0)</f>
        <v>21</v>
      </c>
      <c r="W38" s="313"/>
    </row>
    <row r="39" spans="1:23">
      <c r="A39" s="4"/>
      <c r="B39" s="4"/>
      <c r="C39" s="140"/>
      <c r="D39" s="140"/>
      <c r="E39" s="140"/>
      <c r="F39" s="140"/>
      <c r="G39" s="140"/>
      <c r="H39" s="140"/>
      <c r="I39" s="140"/>
      <c r="J39" s="140"/>
      <c r="K39" s="140"/>
      <c r="L39" s="3"/>
      <c r="M39" s="3"/>
      <c r="N39" s="3"/>
      <c r="O39" s="3"/>
      <c r="P39" s="4"/>
      <c r="Q39" s="4"/>
      <c r="R39" s="4"/>
    </row>
    <row r="40" spans="1:23">
      <c r="A40" s="4"/>
      <c r="B40" s="4"/>
      <c r="C40" s="65"/>
      <c r="D40" s="65"/>
      <c r="E40" s="65"/>
      <c r="F40" s="65"/>
      <c r="G40" s="65"/>
      <c r="H40" s="3"/>
      <c r="I40" s="3"/>
      <c r="J40" s="3"/>
      <c r="K40" s="3"/>
      <c r="L40" s="3"/>
      <c r="M40" s="3"/>
      <c r="N40" s="3"/>
      <c r="O40" s="3"/>
      <c r="P40" s="4"/>
      <c r="Q40" s="4"/>
      <c r="R40" s="4"/>
    </row>
    <row r="41" spans="1:23">
      <c r="A41" s="4"/>
      <c r="B41" s="4"/>
      <c r="C41" s="65"/>
      <c r="D41" s="65"/>
      <c r="E41" s="65"/>
      <c r="F41" s="65"/>
      <c r="G41" s="65"/>
      <c r="H41" s="3"/>
      <c r="I41" s="3"/>
      <c r="J41" s="3"/>
      <c r="K41" s="3"/>
      <c r="L41" s="3"/>
      <c r="M41" s="3"/>
      <c r="N41" s="3"/>
      <c r="O41" s="3"/>
      <c r="P41" s="4"/>
      <c r="Q41" s="4"/>
      <c r="R41" s="4"/>
    </row>
    <row r="42" spans="1:23">
      <c r="A42" s="4"/>
      <c r="B42" s="4"/>
      <c r="C42" s="65"/>
      <c r="D42" s="65"/>
      <c r="E42" s="65"/>
      <c r="F42" s="65"/>
      <c r="G42" s="65"/>
      <c r="H42" s="3"/>
      <c r="I42" s="3"/>
      <c r="J42" s="3"/>
      <c r="K42" s="3"/>
      <c r="L42" s="3"/>
      <c r="M42" s="3"/>
      <c r="N42" s="3"/>
      <c r="O42" s="3"/>
      <c r="P42" s="4"/>
      <c r="Q42" s="4"/>
      <c r="R42" s="4"/>
    </row>
    <row r="43" spans="1:23">
      <c r="A43" s="4"/>
      <c r="B43" s="4"/>
      <c r="C43" s="65"/>
      <c r="D43" s="65"/>
      <c r="E43" s="65"/>
      <c r="F43" s="65"/>
      <c r="G43" s="65"/>
      <c r="H43" s="3"/>
      <c r="I43" s="3"/>
      <c r="J43" s="3"/>
      <c r="K43" s="3"/>
      <c r="L43" s="3"/>
      <c r="M43" s="3"/>
      <c r="N43" s="3"/>
      <c r="O43" s="3"/>
      <c r="P43" s="4"/>
      <c r="Q43" s="4"/>
      <c r="R43" s="4"/>
    </row>
    <row r="44" spans="1:23">
      <c r="A44" s="4"/>
      <c r="B44" s="4"/>
      <c r="C44" s="65"/>
      <c r="D44" s="65"/>
      <c r="E44" s="65"/>
      <c r="F44" s="65"/>
      <c r="G44" s="65"/>
      <c r="H44" s="3"/>
      <c r="I44" s="3"/>
      <c r="J44" s="3"/>
      <c r="K44" s="3"/>
      <c r="L44" s="3"/>
      <c r="M44" s="3"/>
      <c r="N44" s="3"/>
      <c r="O44" s="3"/>
      <c r="P44" s="4"/>
      <c r="Q44" s="4"/>
      <c r="R44" s="4"/>
    </row>
    <row r="45" spans="1:23">
      <c r="A45" s="4"/>
      <c r="B45" s="4"/>
      <c r="C45" s="65"/>
      <c r="D45" s="65"/>
      <c r="E45" s="65"/>
      <c r="F45" s="65"/>
      <c r="G45" s="65"/>
      <c r="H45" s="3"/>
      <c r="I45" s="3"/>
      <c r="J45" s="3"/>
      <c r="K45" s="3"/>
      <c r="L45" s="3"/>
      <c r="M45" s="3"/>
      <c r="N45" s="3"/>
      <c r="O45" s="3"/>
      <c r="P45" s="4"/>
      <c r="Q45" s="4"/>
      <c r="R45" s="4"/>
    </row>
    <row r="46" spans="1:23">
      <c r="A46" s="4"/>
      <c r="B46" s="4"/>
      <c r="C46" s="65"/>
      <c r="D46" s="65"/>
      <c r="E46" s="65"/>
      <c r="F46" s="65"/>
      <c r="G46" s="65"/>
      <c r="H46" s="3"/>
      <c r="I46" s="3"/>
      <c r="J46" s="3"/>
      <c r="K46" s="3"/>
      <c r="L46" s="3"/>
      <c r="M46" s="3"/>
      <c r="N46" s="3"/>
      <c r="O46" s="3"/>
      <c r="P46" s="4"/>
      <c r="Q46" s="4"/>
      <c r="R46" s="4"/>
    </row>
    <row r="47" spans="1:23">
      <c r="A47" s="4"/>
      <c r="B47" s="4"/>
      <c r="C47" s="65"/>
      <c r="D47" s="65"/>
      <c r="E47" s="65"/>
      <c r="F47" s="65"/>
      <c r="G47" s="65"/>
      <c r="H47" s="3"/>
      <c r="I47" s="3"/>
      <c r="J47" s="3"/>
      <c r="K47" s="3"/>
      <c r="L47" s="3"/>
      <c r="M47" s="3"/>
      <c r="N47" s="3"/>
      <c r="O47" s="3"/>
      <c r="P47" s="4"/>
      <c r="Q47" s="4"/>
      <c r="R47" s="4"/>
    </row>
    <row r="48" spans="1:23">
      <c r="A48" s="4"/>
      <c r="B48" s="4"/>
      <c r="C48" s="65"/>
      <c r="D48" s="65"/>
      <c r="E48" s="65"/>
      <c r="F48" s="65"/>
      <c r="G48" s="65"/>
      <c r="H48" s="3"/>
      <c r="I48" s="3"/>
      <c r="J48" s="3"/>
      <c r="K48" s="3"/>
      <c r="L48" s="3"/>
      <c r="M48" s="3"/>
      <c r="N48" s="3"/>
      <c r="O48" s="3"/>
      <c r="P48" s="4"/>
      <c r="Q48" s="4"/>
      <c r="R48" s="4"/>
    </row>
  </sheetData>
  <mergeCells count="2">
    <mergeCell ref="D4:G4"/>
    <mergeCell ref="D5:G5"/>
  </mergeCells>
  <phoneticPr fontId="1" type="noConversion"/>
  <pageMargins left="0.7" right="0.7" top="0.75" bottom="0.75" header="0.3" footer="0.3"/>
  <pageSetup paperSize="9" scale="53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3CB2-1856-4C9F-8FEB-552A50ABAEC5}">
  <sheetPr>
    <tabColor rgb="FFFFFF00"/>
    <pageSetUpPr fitToPage="1"/>
  </sheetPr>
  <dimension ref="A1:S205"/>
  <sheetViews>
    <sheetView topLeftCell="A110" zoomScale="70" zoomScaleNormal="70" workbookViewId="0">
      <selection activeCell="I124" sqref="I124"/>
    </sheetView>
  </sheetViews>
  <sheetFormatPr defaultRowHeight="17"/>
  <cols>
    <col min="2" max="5" width="15.08203125" style="5" customWidth="1"/>
    <col min="6" max="7" width="15.08203125" style="5" hidden="1" customWidth="1"/>
    <col min="8" max="8" width="9.83203125" style="64" customWidth="1"/>
    <col min="9" max="9" width="12" style="5" customWidth="1"/>
    <col min="10" max="11" width="8.58203125" style="5" customWidth="1"/>
    <col min="12" max="13" width="8.58203125" customWidth="1"/>
    <col min="15" max="19" width="12.58203125" customWidth="1"/>
  </cols>
  <sheetData>
    <row r="1" spans="1:19" ht="17.5" thickBot="1">
      <c r="A1" s="4"/>
      <c r="B1" s="3"/>
      <c r="C1" s="3"/>
      <c r="D1" s="3"/>
      <c r="E1" s="3"/>
      <c r="F1" s="3"/>
      <c r="G1" s="3"/>
      <c r="H1" s="65"/>
      <c r="I1" s="3"/>
    </row>
    <row r="2" spans="1:19" s="161" customFormat="1" ht="21" customHeight="1">
      <c r="A2" s="153"/>
      <c r="B2" s="157" t="s">
        <v>77</v>
      </c>
      <c r="C2" s="558" t="s">
        <v>98</v>
      </c>
      <c r="D2" s="559"/>
      <c r="E2" s="560"/>
      <c r="F2" s="140"/>
      <c r="G2" s="140"/>
      <c r="H2" s="282"/>
      <c r="I2" s="140"/>
      <c r="J2" s="195"/>
      <c r="K2" s="195"/>
    </row>
    <row r="3" spans="1:19" s="161" customFormat="1" ht="21" customHeight="1" thickBot="1">
      <c r="A3" s="153"/>
      <c r="B3" s="160" t="s">
        <v>8</v>
      </c>
      <c r="C3" s="569" t="s">
        <v>99</v>
      </c>
      <c r="D3" s="562"/>
      <c r="E3" s="563"/>
      <c r="F3" s="140"/>
      <c r="G3" s="140"/>
      <c r="H3" s="282"/>
      <c r="I3" s="140"/>
      <c r="J3" s="195"/>
      <c r="K3" s="195"/>
    </row>
    <row r="4" spans="1:19" s="161" customFormat="1" ht="21" customHeight="1" thickBot="1">
      <c r="A4" s="153"/>
      <c r="B4" s="140"/>
      <c r="C4" s="140"/>
      <c r="D4" s="140"/>
      <c r="E4" s="140"/>
      <c r="F4" s="140"/>
      <c r="G4" s="140"/>
      <c r="H4" s="282"/>
      <c r="I4" s="140"/>
      <c r="J4" s="195"/>
      <c r="K4" s="195"/>
    </row>
    <row r="5" spans="1:19" s="161" customFormat="1" ht="21" customHeight="1" thickBot="1">
      <c r="A5" s="153"/>
      <c r="B5" s="141" t="s">
        <v>20</v>
      </c>
      <c r="C5" s="142" t="s">
        <v>13</v>
      </c>
      <c r="D5" s="143" t="s">
        <v>14</v>
      </c>
      <c r="E5" s="143" t="s">
        <v>15</v>
      </c>
      <c r="F5" s="219" t="s">
        <v>100</v>
      </c>
      <c r="G5" s="219" t="s">
        <v>101</v>
      </c>
      <c r="H5" s="283" t="s">
        <v>102</v>
      </c>
      <c r="I5" s="140"/>
      <c r="J5" s="195"/>
      <c r="K5" s="195"/>
      <c r="O5" s="570" t="s">
        <v>103</v>
      </c>
      <c r="P5" s="571"/>
      <c r="Q5" s="571"/>
      <c r="R5" s="571"/>
      <c r="S5" s="572"/>
    </row>
    <row r="6" spans="1:19" s="161" customFormat="1" ht="21" customHeight="1" thickBot="1">
      <c r="A6" s="153"/>
      <c r="B6" s="220" t="s">
        <v>104</v>
      </c>
      <c r="C6" s="221">
        <v>76</v>
      </c>
      <c r="D6" s="222">
        <v>24</v>
      </c>
      <c r="E6" s="222">
        <v>132</v>
      </c>
      <c r="F6" s="223">
        <f>C6*'점수 계산기'!$C$21+D6*'점수 계산기'!$C$22+'점수 계산기'!$C$24</f>
        <v>131.83200000000002</v>
      </c>
      <c r="G6" s="223">
        <f t="shared" ref="G6:G41" si="0">MIN(ABS(E6-0.5-F6), ABS(E6+0.5-F6))</f>
        <v>0.33200000000002206</v>
      </c>
      <c r="H6" s="284" t="str">
        <f t="shared" ref="H6:H41" si="1">IF(ROUND(F6,0)=E6,"진",IF(G6&lt;0.5,"재",IF(AND(C6=0, D6=0, E6=0),"","위")))</f>
        <v>진</v>
      </c>
      <c r="I6" s="278"/>
      <c r="J6" s="195"/>
      <c r="K6" s="195" t="str">
        <f t="shared" ref="K6:K23" si="2">CHAR(MOD(J6, 23)+97)</f>
        <v>a</v>
      </c>
      <c r="L6" s="224" t="str">
        <f>K6&amp;" : "&amp;'국어 진위판정'!E6-0.5&amp;"≤"&amp;'국어 진위판정'!C6&amp;"x+"&amp;'국어 진위판정'!D6&amp;"y+화&lt;"&amp;'국어 진위판정'!E6+0.5</f>
        <v>a : 131.5≤76x+24y+화&lt;132.5</v>
      </c>
      <c r="O6" s="141" t="s">
        <v>20</v>
      </c>
      <c r="P6" s="225" t="s">
        <v>105</v>
      </c>
      <c r="Q6" s="226" t="s">
        <v>106</v>
      </c>
      <c r="R6" s="227" t="s">
        <v>107</v>
      </c>
      <c r="S6" s="228" t="s">
        <v>108</v>
      </c>
    </row>
    <row r="7" spans="1:19" s="161" customFormat="1" ht="21" customHeight="1">
      <c r="A7" s="153"/>
      <c r="B7" s="229" t="s">
        <v>104</v>
      </c>
      <c r="C7" s="230">
        <v>74</v>
      </c>
      <c r="D7" s="231">
        <v>24</v>
      </c>
      <c r="E7" s="231">
        <v>130</v>
      </c>
      <c r="F7" s="232">
        <f>C7*'점수 계산기'!$C$21+D7*'점수 계산기'!$C$22+'점수 계산기'!$C$24</f>
        <v>129.99800000000002</v>
      </c>
      <c r="G7" s="232">
        <f t="shared" si="0"/>
        <v>0.49800000000001887</v>
      </c>
      <c r="H7" s="285" t="str">
        <f t="shared" si="1"/>
        <v>진</v>
      </c>
      <c r="I7" s="278">
        <v>3</v>
      </c>
      <c r="J7" s="195"/>
      <c r="K7" s="195" t="str">
        <f t="shared" si="2"/>
        <v>a</v>
      </c>
      <c r="L7" s="224" t="str">
        <f>K7&amp;" : "&amp;'국어 진위판정'!E7-0.5&amp;"≤"&amp;'국어 진위판정'!C7&amp;"x+"&amp;'국어 진위판정'!D7&amp;"y+화&lt;"&amp;'국어 진위판정'!E7+0.5</f>
        <v>a : 129.5≤74x+24y+화&lt;130.5</v>
      </c>
      <c r="O7" s="151" t="s">
        <v>24</v>
      </c>
      <c r="P7" s="233">
        <f>COUNTIF($H$6:$H$80, "진") + COUNTIF($H$6:$H$80, "인증")</f>
        <v>34</v>
      </c>
      <c r="Q7" s="234">
        <f>COUNTIF($H$6:$H$80, "위")</f>
        <v>3</v>
      </c>
      <c r="R7" s="235">
        <f>P7+Q7</f>
        <v>37</v>
      </c>
      <c r="S7" s="236">
        <f>P7/R7</f>
        <v>0.91891891891891897</v>
      </c>
    </row>
    <row r="8" spans="1:19" s="161" customFormat="1" ht="21" customHeight="1" thickBot="1">
      <c r="A8" s="153"/>
      <c r="B8" s="229" t="s">
        <v>104</v>
      </c>
      <c r="C8" s="230">
        <v>73</v>
      </c>
      <c r="D8" s="231">
        <v>24</v>
      </c>
      <c r="E8" s="231">
        <v>129</v>
      </c>
      <c r="F8" s="232">
        <f>C8*'점수 계산기'!$C$21+D8*'점수 계산기'!$C$22+'점수 계산기'!$C$24</f>
        <v>129.08100000000002</v>
      </c>
      <c r="G8" s="232">
        <f t="shared" si="0"/>
        <v>0.41899999999998272</v>
      </c>
      <c r="H8" s="285" t="str">
        <f t="shared" si="1"/>
        <v>진</v>
      </c>
      <c r="I8" s="278">
        <v>2</v>
      </c>
      <c r="J8" s="195"/>
      <c r="K8" s="195" t="str">
        <f t="shared" si="2"/>
        <v>a</v>
      </c>
      <c r="L8" s="224" t="str">
        <f>K8&amp;" : "&amp;'국어 진위판정'!E8-0.5&amp;"≤"&amp;'국어 진위판정'!C8&amp;"x+"&amp;'국어 진위판정'!D8&amp;"y+화&lt;"&amp;'국어 진위판정'!E8+0.5</f>
        <v>a : 128.5≤73x+24y+화&lt;129.5</v>
      </c>
      <c r="O8" s="148" t="s">
        <v>25</v>
      </c>
      <c r="P8" s="237">
        <f>COUNTIF($H$81:$H$180, "진") + COUNTIF($H$81:$H$180, "인증")</f>
        <v>74</v>
      </c>
      <c r="Q8" s="238">
        <f>COUNTIF($H$81:$H$180, "위")</f>
        <v>6</v>
      </c>
      <c r="R8" s="239">
        <f>P8+Q8</f>
        <v>80</v>
      </c>
      <c r="S8" s="240">
        <f>P8/R8</f>
        <v>0.92500000000000004</v>
      </c>
    </row>
    <row r="9" spans="1:19" s="161" customFormat="1" ht="21" customHeight="1">
      <c r="A9" s="153"/>
      <c r="B9" s="229" t="s">
        <v>104</v>
      </c>
      <c r="C9" s="230">
        <v>72</v>
      </c>
      <c r="D9" s="231">
        <v>24</v>
      </c>
      <c r="E9" s="231">
        <v>128</v>
      </c>
      <c r="F9" s="232">
        <f>C9*'점수 계산기'!$C$21+D9*'점수 계산기'!$C$22+'점수 계산기'!$C$24</f>
        <v>128.16400000000002</v>
      </c>
      <c r="G9" s="232">
        <f t="shared" si="0"/>
        <v>0.33599999999998431</v>
      </c>
      <c r="H9" s="285" t="str">
        <f t="shared" si="1"/>
        <v>진</v>
      </c>
      <c r="I9" s="278">
        <v>4</v>
      </c>
      <c r="J9" s="195"/>
      <c r="K9" s="195" t="str">
        <f t="shared" si="2"/>
        <v>a</v>
      </c>
      <c r="L9" s="224" t="str">
        <f>K9&amp;" : "&amp;'국어 진위판정'!E9-0.5&amp;"≤"&amp;'국어 진위판정'!C9&amp;"x+"&amp;'국어 진위판정'!D9&amp;"y+화&lt;"&amp;'국어 진위판정'!E9+0.5</f>
        <v>a : 127.5≤72x+24y+화&lt;128.5</v>
      </c>
    </row>
    <row r="10" spans="1:19" s="161" customFormat="1" ht="21" customHeight="1">
      <c r="A10" s="153"/>
      <c r="B10" s="229" t="s">
        <v>104</v>
      </c>
      <c r="C10" s="230">
        <v>72</v>
      </c>
      <c r="D10" s="231">
        <v>24</v>
      </c>
      <c r="E10" s="231">
        <v>124</v>
      </c>
      <c r="F10" s="232">
        <f>C10*'점수 계산기'!$C$21+D10*'점수 계산기'!$C$22+'점수 계산기'!$C$24</f>
        <v>128.16400000000002</v>
      </c>
      <c r="G10" s="232">
        <f t="shared" si="0"/>
        <v>3.6640000000000157</v>
      </c>
      <c r="H10" s="285" t="str">
        <f t="shared" si="1"/>
        <v>위</v>
      </c>
      <c r="I10" s="278"/>
      <c r="J10" s="195"/>
      <c r="K10" s="195" t="str">
        <f t="shared" si="2"/>
        <v>a</v>
      </c>
      <c r="L10" s="224" t="str">
        <f>K10&amp;" : "&amp;'국어 진위판정'!E10-0.5&amp;"≤"&amp;'국어 진위판정'!C10&amp;"x+"&amp;'국어 진위판정'!D10&amp;"y+화&lt;"&amp;'국어 진위판정'!E10+0.5</f>
        <v>a : 123.5≤72x+24y+화&lt;124.5</v>
      </c>
    </row>
    <row r="11" spans="1:19" s="161" customFormat="1" ht="21" customHeight="1">
      <c r="A11" s="153"/>
      <c r="B11" s="229" t="s">
        <v>104</v>
      </c>
      <c r="C11" s="230">
        <v>71</v>
      </c>
      <c r="D11" s="231">
        <v>24</v>
      </c>
      <c r="E11" s="231">
        <v>127</v>
      </c>
      <c r="F11" s="232">
        <f>C11*'점수 계산기'!$C$21+D11*'점수 계산기'!$C$22+'점수 계산기'!$C$24</f>
        <v>127.24700000000001</v>
      </c>
      <c r="G11" s="232">
        <f t="shared" si="0"/>
        <v>0.2529999999999859</v>
      </c>
      <c r="H11" s="285" t="str">
        <f t="shared" si="1"/>
        <v>진</v>
      </c>
      <c r="I11" s="278"/>
      <c r="J11" s="195"/>
      <c r="K11" s="195" t="str">
        <f t="shared" si="2"/>
        <v>a</v>
      </c>
      <c r="L11" s="224" t="str">
        <f>K11&amp;" : "&amp;'국어 진위판정'!E11-0.5&amp;"≤"&amp;'국어 진위판정'!C11&amp;"x+"&amp;'국어 진위판정'!D11&amp;"y+화&lt;"&amp;'국어 진위판정'!E11+0.5</f>
        <v>a : 126.5≤71x+24y+화&lt;127.5</v>
      </c>
    </row>
    <row r="12" spans="1:19" s="161" customFormat="1" ht="21" customHeight="1">
      <c r="A12" s="153"/>
      <c r="B12" s="229" t="s">
        <v>104</v>
      </c>
      <c r="C12" s="230">
        <v>70</v>
      </c>
      <c r="D12" s="231">
        <v>24</v>
      </c>
      <c r="E12" s="231">
        <v>126</v>
      </c>
      <c r="F12" s="232">
        <f>C12*'점수 계산기'!$C$21+D12*'점수 계산기'!$C$22+'점수 계산기'!$C$24</f>
        <v>126.33000000000001</v>
      </c>
      <c r="G12" s="232">
        <f t="shared" ref="G12" si="3">MIN(ABS(E12-0.5-F12), ABS(E12+0.5-F12))</f>
        <v>0.16999999999998749</v>
      </c>
      <c r="H12" s="285" t="str">
        <f t="shared" ref="H12" si="4">IF(ROUND(F12,0)=E12,"진",IF(G12&lt;0.5,"재",IF(AND(C12=0, D12=0, E12=0),"","위")))</f>
        <v>진</v>
      </c>
      <c r="I12" s="278"/>
      <c r="J12" s="195"/>
      <c r="K12" s="195"/>
      <c r="L12" s="224"/>
    </row>
    <row r="13" spans="1:19" s="161" customFormat="1" ht="21" customHeight="1">
      <c r="A13" s="153"/>
      <c r="B13" s="229" t="s">
        <v>104</v>
      </c>
      <c r="C13" s="230">
        <v>69</v>
      </c>
      <c r="D13" s="231">
        <v>24</v>
      </c>
      <c r="E13" s="231">
        <v>125</v>
      </c>
      <c r="F13" s="232">
        <f>C13*'점수 계산기'!$C$21+D13*'점수 계산기'!$C$22+'점수 계산기'!$C$24</f>
        <v>125.41300000000001</v>
      </c>
      <c r="G13" s="232">
        <f t="shared" si="0"/>
        <v>8.6999999999989086E-2</v>
      </c>
      <c r="H13" s="285" t="str">
        <f t="shared" si="1"/>
        <v>진</v>
      </c>
      <c r="I13" s="278"/>
      <c r="J13" s="195"/>
      <c r="K13" s="195" t="str">
        <f t="shared" si="2"/>
        <v>a</v>
      </c>
      <c r="L13" s="224" t="str">
        <f>K13&amp;" : "&amp;'국어 진위판정'!E13-0.5&amp;"≤"&amp;'국어 진위판정'!C13&amp;"x+"&amp;'국어 진위판정'!D13&amp;"y+화&lt;"&amp;'국어 진위판정'!E13+0.5</f>
        <v>a : 124.5≤69x+24y+화&lt;125.5</v>
      </c>
      <c r="P13" s="490"/>
      <c r="Q13" s="426"/>
    </row>
    <row r="14" spans="1:19" s="161" customFormat="1" ht="21" customHeight="1">
      <c r="A14" s="153"/>
      <c r="B14" s="229" t="s">
        <v>104</v>
      </c>
      <c r="C14" s="230">
        <v>68</v>
      </c>
      <c r="D14" s="231">
        <v>24</v>
      </c>
      <c r="E14" s="231">
        <v>124</v>
      </c>
      <c r="F14" s="232">
        <f>C14*'점수 계산기'!$C$21+D14*'점수 계산기'!$C$22+'점수 계산기'!$C$24</f>
        <v>124.49600000000001</v>
      </c>
      <c r="G14" s="232">
        <f t="shared" si="0"/>
        <v>3.9999999999906777E-3</v>
      </c>
      <c r="H14" s="285" t="str">
        <f t="shared" si="1"/>
        <v>진</v>
      </c>
      <c r="I14" s="278"/>
      <c r="J14" s="195">
        <v>0</v>
      </c>
      <c r="K14" s="195" t="str">
        <f t="shared" si="2"/>
        <v>a</v>
      </c>
      <c r="L14" s="224" t="str">
        <f>K14&amp;" : "&amp;'국어 진위판정'!E14-0.5&amp;"≤"&amp;'국어 진위판정'!C14&amp;"x+"&amp;'국어 진위판정'!D14&amp;"y+화&lt;"&amp;'국어 진위판정'!E14+0.5</f>
        <v>a : 123.5≤68x+24y+화&lt;124.5</v>
      </c>
      <c r="P14" s="490"/>
    </row>
    <row r="15" spans="1:19" s="161" customFormat="1" ht="21" customHeight="1">
      <c r="A15" s="153"/>
      <c r="B15" s="229" t="s">
        <v>104</v>
      </c>
      <c r="C15" s="230">
        <v>66</v>
      </c>
      <c r="D15" s="231">
        <v>24</v>
      </c>
      <c r="E15" s="231">
        <v>123</v>
      </c>
      <c r="F15" s="232">
        <f>C15*'점수 계산기'!$C$21+D15*'점수 계산기'!$C$22+'점수 계산기'!$C$24</f>
        <v>122.66200000000001</v>
      </c>
      <c r="G15" s="232">
        <f t="shared" si="0"/>
        <v>0.16200000000000614</v>
      </c>
      <c r="H15" s="285" t="str">
        <f t="shared" si="1"/>
        <v>진</v>
      </c>
      <c r="I15" s="278"/>
      <c r="J15" s="195">
        <v>1</v>
      </c>
      <c r="K15" s="195" t="str">
        <f t="shared" si="2"/>
        <v>b</v>
      </c>
      <c r="L15" s="224" t="str">
        <f>K15&amp;" : "&amp;'국어 진위판정'!E15-0.5&amp;"≤"&amp;'국어 진위판정'!C15&amp;"x+"&amp;'국어 진위판정'!D15&amp;"y+화&lt;"&amp;'국어 진위판정'!E15+0.5</f>
        <v>b : 122.5≤66x+24y+화&lt;123.5</v>
      </c>
    </row>
    <row r="16" spans="1:19" s="161" customFormat="1" ht="21" customHeight="1">
      <c r="A16" s="153"/>
      <c r="B16" s="229" t="s">
        <v>104</v>
      </c>
      <c r="C16" s="230">
        <v>65</v>
      </c>
      <c r="D16" s="231">
        <v>24</v>
      </c>
      <c r="E16" s="231">
        <v>122</v>
      </c>
      <c r="F16" s="232">
        <f>C16*'점수 계산기'!$C$21+D16*'점수 계산기'!$C$22+'점수 계산기'!$C$24</f>
        <v>121.745</v>
      </c>
      <c r="G16" s="232">
        <f t="shared" si="0"/>
        <v>0.24500000000000455</v>
      </c>
      <c r="H16" s="285" t="str">
        <f t="shared" si="1"/>
        <v>진</v>
      </c>
      <c r="I16" s="278"/>
      <c r="J16" s="195"/>
      <c r="K16" s="195" t="str">
        <f t="shared" si="2"/>
        <v>a</v>
      </c>
      <c r="L16" s="224" t="str">
        <f>K16&amp;" : "&amp;'국어 진위판정'!E16-0.5&amp;"≤"&amp;'국어 진위판정'!C16&amp;"x+"&amp;'국어 진위판정'!D16&amp;"y+화&lt;"&amp;'국어 진위판정'!E16+0.5</f>
        <v>a : 121.5≤65x+24y+화&lt;122.5</v>
      </c>
    </row>
    <row r="17" spans="1:16" s="161" customFormat="1" ht="21" customHeight="1">
      <c r="A17" s="153"/>
      <c r="B17" s="229" t="s">
        <v>104</v>
      </c>
      <c r="C17" s="230">
        <v>62</v>
      </c>
      <c r="D17" s="231">
        <v>24</v>
      </c>
      <c r="E17" s="231">
        <v>119</v>
      </c>
      <c r="F17" s="232">
        <f>C17*'점수 계산기'!$C$21+D17*'점수 계산기'!$C$22+'점수 계산기'!$C$24</f>
        <v>118.994</v>
      </c>
      <c r="G17" s="232">
        <f t="shared" si="0"/>
        <v>0.49399999999999977</v>
      </c>
      <c r="H17" s="285" t="str">
        <f t="shared" si="1"/>
        <v>진</v>
      </c>
      <c r="I17" s="278"/>
      <c r="J17" s="195"/>
      <c r="K17" s="195" t="str">
        <f t="shared" si="2"/>
        <v>a</v>
      </c>
      <c r="L17" s="224" t="str">
        <f>K17&amp;" : "&amp;'국어 진위판정'!E17-0.5&amp;"≤"&amp;'국어 진위판정'!C17&amp;"x+"&amp;'국어 진위판정'!D17&amp;"y+화&lt;"&amp;'국어 진위판정'!E17+0.5</f>
        <v>a : 118.5≤62x+24y+화&lt;119.5</v>
      </c>
    </row>
    <row r="18" spans="1:16" s="161" customFormat="1" ht="21" customHeight="1">
      <c r="A18" s="153"/>
      <c r="B18" s="229" t="s">
        <v>104</v>
      </c>
      <c r="C18" s="230">
        <v>60</v>
      </c>
      <c r="D18" s="231">
        <v>24</v>
      </c>
      <c r="E18" s="231">
        <v>117</v>
      </c>
      <c r="F18" s="232">
        <f>C18*'점수 계산기'!$C$21+D18*'점수 계산기'!$C$22+'점수 계산기'!$C$24</f>
        <v>117.16</v>
      </c>
      <c r="G18" s="232">
        <f t="shared" si="0"/>
        <v>0.34000000000000341</v>
      </c>
      <c r="H18" s="285" t="str">
        <f t="shared" si="1"/>
        <v>진</v>
      </c>
      <c r="I18" s="278"/>
      <c r="J18" s="195"/>
      <c r="K18" s="195" t="str">
        <f t="shared" si="2"/>
        <v>a</v>
      </c>
      <c r="L18" s="224" t="str">
        <f>K18&amp;" : "&amp;'국어 진위판정'!E18-0.5&amp;"≤"&amp;'국어 진위판정'!C18&amp;"x+"&amp;'국어 진위판정'!D18&amp;"y+화&lt;"&amp;'국어 진위판정'!E18+0.5</f>
        <v>a : 116.5≤60x+24y+화&lt;117.5</v>
      </c>
    </row>
    <row r="19" spans="1:16" s="161" customFormat="1" ht="21" customHeight="1">
      <c r="A19" s="153"/>
      <c r="B19" s="229" t="s">
        <v>104</v>
      </c>
      <c r="C19" s="230">
        <v>59</v>
      </c>
      <c r="D19" s="231">
        <v>24</v>
      </c>
      <c r="E19" s="231">
        <v>116</v>
      </c>
      <c r="F19" s="232">
        <f>C19*'점수 계산기'!$C$21+D19*'점수 계산기'!$C$22+'점수 계산기'!$C$24</f>
        <v>116.24299999999999</v>
      </c>
      <c r="G19" s="232">
        <f t="shared" ref="G19" si="5">MIN(ABS(E19-0.5-F19), ABS(E19+0.5-F19))</f>
        <v>0.257000000000005</v>
      </c>
      <c r="H19" s="285" t="str">
        <f t="shared" ref="H19" si="6">IF(ROUND(F19,0)=E19,"진",IF(G19&lt;0.5,"재",IF(AND(C19=0, D19=0, E19=0),"","위")))</f>
        <v>진</v>
      </c>
      <c r="I19" s="278"/>
      <c r="J19" s="195"/>
      <c r="K19" s="195"/>
      <c r="L19" s="224"/>
    </row>
    <row r="20" spans="1:16" s="161" customFormat="1" ht="21" customHeight="1">
      <c r="A20" s="153"/>
      <c r="B20" s="229" t="s">
        <v>104</v>
      </c>
      <c r="C20" s="230">
        <v>51</v>
      </c>
      <c r="D20" s="231">
        <v>24</v>
      </c>
      <c r="E20" s="231">
        <v>109</v>
      </c>
      <c r="F20" s="232">
        <f>C20*'점수 계산기'!$C$21+D20*'점수 계산기'!$C$22+'점수 계산기'!$C$24</f>
        <v>108.90700000000001</v>
      </c>
      <c r="G20" s="232">
        <f t="shared" ref="G20" si="7">MIN(ABS(E20-0.5-F20), ABS(E20+0.5-F20))</f>
        <v>0.40700000000001069</v>
      </c>
      <c r="H20" s="285" t="str">
        <f t="shared" ref="H20" si="8">IF(ROUND(F20,0)=E20,"진",IF(G20&lt;0.5,"재",IF(AND(C20=0, D20=0, E20=0),"","위")))</f>
        <v>진</v>
      </c>
      <c r="I20" s="278"/>
      <c r="J20" s="195"/>
      <c r="K20" s="195"/>
      <c r="L20" s="224"/>
    </row>
    <row r="21" spans="1:16" s="161" customFormat="1" ht="21" customHeight="1">
      <c r="A21" s="153"/>
      <c r="B21" s="229" t="s">
        <v>104</v>
      </c>
      <c r="C21" s="230">
        <v>45</v>
      </c>
      <c r="D21" s="231">
        <v>24</v>
      </c>
      <c r="E21" s="231">
        <v>103</v>
      </c>
      <c r="F21" s="232">
        <f>C21*'점수 계산기'!$C$21+D21*'점수 계산기'!$C$22+'점수 계산기'!$C$24</f>
        <v>103.405</v>
      </c>
      <c r="G21" s="232">
        <f t="shared" si="0"/>
        <v>9.4999999999998863E-2</v>
      </c>
      <c r="H21" s="285" t="str">
        <f t="shared" si="1"/>
        <v>진</v>
      </c>
      <c r="I21" s="278"/>
      <c r="J21" s="195">
        <v>2</v>
      </c>
      <c r="K21" s="195" t="str">
        <f t="shared" si="2"/>
        <v>c</v>
      </c>
      <c r="L21" s="224" t="str">
        <f>K21&amp;" : "&amp;'국어 진위판정'!E21-0.5&amp;"≤"&amp;'국어 진위판정'!C21&amp;"x+"&amp;'국어 진위판정'!D21&amp;"y+화&lt;"&amp;'국어 진위판정'!E21+0.5</f>
        <v>c : 102.5≤45x+24y+화&lt;103.5</v>
      </c>
    </row>
    <row r="22" spans="1:16" s="161" customFormat="1" ht="21" customHeight="1">
      <c r="A22" s="153"/>
      <c r="B22" s="229" t="s">
        <v>104</v>
      </c>
      <c r="C22" s="230">
        <v>29</v>
      </c>
      <c r="D22" s="231">
        <v>24</v>
      </c>
      <c r="E22" s="231">
        <v>89</v>
      </c>
      <c r="F22" s="232">
        <f>C22*'점수 계산기'!$C$21+D22*'점수 계산기'!$C$22+'점수 계산기'!$C$24</f>
        <v>88.733000000000004</v>
      </c>
      <c r="G22" s="232">
        <f t="shared" si="0"/>
        <v>0.23300000000000409</v>
      </c>
      <c r="H22" s="285" t="str">
        <f t="shared" si="1"/>
        <v>진</v>
      </c>
      <c r="I22" s="278"/>
      <c r="J22" s="195">
        <v>3</v>
      </c>
      <c r="K22" s="195" t="str">
        <f t="shared" si="2"/>
        <v>d</v>
      </c>
      <c r="L22" s="224" t="str">
        <f>K22&amp;" : "&amp;'국어 진위판정'!E22-0.5&amp;"≤"&amp;'국어 진위판정'!C22&amp;"x+"&amp;'국어 진위판정'!D22&amp;"y+화&lt;"&amp;'국어 진위판정'!E22+0.5</f>
        <v>d : 88.5≤29x+24y+화&lt;89.5</v>
      </c>
    </row>
    <row r="23" spans="1:16" s="161" customFormat="1" ht="21" customHeight="1">
      <c r="A23" s="153"/>
      <c r="B23" s="229" t="s">
        <v>104</v>
      </c>
      <c r="C23" s="230">
        <v>76</v>
      </c>
      <c r="D23" s="231">
        <v>22</v>
      </c>
      <c r="E23" s="231">
        <v>130</v>
      </c>
      <c r="F23" s="232">
        <f>C23*'점수 계산기'!$C$21+D23*'점수 계산기'!$C$22+'점수 계산기'!$C$24</f>
        <v>130.31200000000001</v>
      </c>
      <c r="G23" s="232">
        <f t="shared" si="0"/>
        <v>0.18799999999998818</v>
      </c>
      <c r="H23" s="285" t="str">
        <f t="shared" si="1"/>
        <v>진</v>
      </c>
      <c r="I23" s="278"/>
      <c r="J23" s="195">
        <v>4</v>
      </c>
      <c r="K23" s="195" t="str">
        <f t="shared" si="2"/>
        <v>e</v>
      </c>
      <c r="L23" s="224" t="str">
        <f>K23&amp;" : "&amp;'국어 진위판정'!E23-0.5&amp;"≤"&amp;'국어 진위판정'!C23&amp;"x+"&amp;'국어 진위판정'!D23&amp;"y+화&lt;"&amp;'국어 진위판정'!E23+0.5</f>
        <v>e : 129.5≤76x+22y+화&lt;130.5</v>
      </c>
    </row>
    <row r="24" spans="1:16" s="161" customFormat="1" ht="21" customHeight="1">
      <c r="A24" s="153"/>
      <c r="B24" s="229" t="s">
        <v>104</v>
      </c>
      <c r="C24" s="230">
        <v>73</v>
      </c>
      <c r="D24" s="231">
        <v>22</v>
      </c>
      <c r="E24" s="231">
        <v>128</v>
      </c>
      <c r="F24" s="232">
        <f>C24*'점수 계산기'!$C$21+D24*'점수 계산기'!$C$22+'점수 계산기'!$C$24</f>
        <v>127.56100000000001</v>
      </c>
      <c r="G24" s="232">
        <f t="shared" si="0"/>
        <v>6.1000000000007049E-2</v>
      </c>
      <c r="H24" s="285" t="str">
        <f t="shared" si="1"/>
        <v>진</v>
      </c>
      <c r="I24" s="278"/>
      <c r="J24" s="195">
        <v>5</v>
      </c>
      <c r="K24" s="195" t="str">
        <f t="shared" ref="K24:K40" si="9">CHAR(MOD(J24, 23)+97)</f>
        <v>f</v>
      </c>
      <c r="L24" s="224" t="str">
        <f>K24&amp;" : "&amp;'국어 진위판정'!E24-0.5&amp;"≤"&amp;'국어 진위판정'!C24&amp;"x+"&amp;'국어 진위판정'!D24&amp;"y+화&lt;"&amp;'국어 진위판정'!E24+0.5</f>
        <v>f : 127.5≤73x+22y+화&lt;128.5</v>
      </c>
    </row>
    <row r="25" spans="1:16" s="161" customFormat="1" ht="21" customHeight="1">
      <c r="A25" s="153"/>
      <c r="B25" s="229" t="s">
        <v>104</v>
      </c>
      <c r="C25" s="230">
        <v>72</v>
      </c>
      <c r="D25" s="231">
        <v>22</v>
      </c>
      <c r="E25" s="231">
        <v>127</v>
      </c>
      <c r="F25" s="232">
        <f>C25*'점수 계산기'!$C$21+D25*'점수 계산기'!$C$22+'점수 계산기'!$C$24</f>
        <v>126.64400000000001</v>
      </c>
      <c r="G25" s="232">
        <f t="shared" si="0"/>
        <v>0.14400000000000546</v>
      </c>
      <c r="H25" s="285" t="str">
        <f t="shared" si="1"/>
        <v>진</v>
      </c>
      <c r="I25" s="278"/>
      <c r="J25" s="195"/>
      <c r="K25" s="195" t="str">
        <f t="shared" si="9"/>
        <v>a</v>
      </c>
      <c r="L25" s="224" t="str">
        <f>K25&amp;" : "&amp;'국어 진위판정'!E25-0.5&amp;"≤"&amp;'국어 진위판정'!C25&amp;"x+"&amp;'국어 진위판정'!D25&amp;"y+화&lt;"&amp;'국어 진위판정'!E25+0.5</f>
        <v>a : 126.5≤72x+22y+화&lt;127.5</v>
      </c>
      <c r="P25" s="287"/>
    </row>
    <row r="26" spans="1:16" s="161" customFormat="1" ht="21" customHeight="1">
      <c r="A26" s="153"/>
      <c r="B26" s="229" t="s">
        <v>104</v>
      </c>
      <c r="C26" s="230">
        <v>70</v>
      </c>
      <c r="D26" s="231">
        <v>22</v>
      </c>
      <c r="E26" s="231">
        <v>125</v>
      </c>
      <c r="F26" s="232">
        <f>C26*'점수 계산기'!$C$21+D26*'점수 계산기'!$C$22+'점수 계산기'!$C$24</f>
        <v>124.81</v>
      </c>
      <c r="G26" s="232">
        <f t="shared" si="0"/>
        <v>0.31000000000000227</v>
      </c>
      <c r="H26" s="285" t="str">
        <f t="shared" si="1"/>
        <v>진</v>
      </c>
      <c r="I26" s="278"/>
      <c r="J26" s="195"/>
      <c r="K26" s="195" t="str">
        <f t="shared" si="9"/>
        <v>a</v>
      </c>
      <c r="L26" s="224" t="str">
        <f>K26&amp;" : "&amp;'국어 진위판정'!E26-0.5&amp;"≤"&amp;'국어 진위판정'!C26&amp;"x+"&amp;'국어 진위판정'!D26&amp;"y+화&lt;"&amp;'국어 진위판정'!E26+0.5</f>
        <v>a : 124.5≤70x+22y+화&lt;125.5</v>
      </c>
      <c r="P26" s="287"/>
    </row>
    <row r="27" spans="1:16" s="161" customFormat="1" ht="21" customHeight="1">
      <c r="A27" s="153"/>
      <c r="B27" s="229" t="s">
        <v>104</v>
      </c>
      <c r="C27" s="230">
        <v>69</v>
      </c>
      <c r="D27" s="231">
        <v>22</v>
      </c>
      <c r="E27" s="231">
        <v>124</v>
      </c>
      <c r="F27" s="232">
        <f>C27*'점수 계산기'!$C$21+D27*'점수 계산기'!$C$22+'점수 계산기'!$C$24</f>
        <v>123.893</v>
      </c>
      <c r="G27" s="232">
        <f t="shared" si="0"/>
        <v>0.39300000000000068</v>
      </c>
      <c r="H27" s="285" t="str">
        <f t="shared" si="1"/>
        <v>진</v>
      </c>
      <c r="I27" s="278"/>
      <c r="J27" s="195">
        <v>6</v>
      </c>
      <c r="K27" s="195" t="str">
        <f t="shared" si="9"/>
        <v>g</v>
      </c>
      <c r="L27" s="224" t="str">
        <f>K27&amp;" : "&amp;'국어 진위판정'!E27-0.5&amp;"≤"&amp;'국어 진위판정'!C27&amp;"x+"&amp;'국어 진위판정'!D27&amp;"y+화&lt;"&amp;'국어 진위판정'!E27+0.5</f>
        <v>g : 123.5≤69x+22y+화&lt;124.5</v>
      </c>
    </row>
    <row r="28" spans="1:16" s="161" customFormat="1" ht="21" customHeight="1">
      <c r="A28" s="153"/>
      <c r="B28" s="229" t="s">
        <v>104</v>
      </c>
      <c r="C28" s="230">
        <v>62</v>
      </c>
      <c r="D28" s="231">
        <v>22</v>
      </c>
      <c r="E28" s="231">
        <v>119</v>
      </c>
      <c r="F28" s="232">
        <f>C28*'점수 계산기'!$C$21+D28*'점수 계산기'!$C$22+'점수 계산기'!$C$24</f>
        <v>117.47399999999999</v>
      </c>
      <c r="G28" s="232">
        <f t="shared" si="0"/>
        <v>1.0260000000000105</v>
      </c>
      <c r="H28" s="285" t="str">
        <f t="shared" si="1"/>
        <v>위</v>
      </c>
      <c r="I28" s="278"/>
      <c r="J28" s="195"/>
      <c r="K28" s="195" t="str">
        <f t="shared" si="9"/>
        <v>a</v>
      </c>
      <c r="L28" s="224" t="str">
        <f>K28&amp;" : "&amp;'국어 진위판정'!E28-0.5&amp;"≤"&amp;'국어 진위판정'!C28&amp;"x+"&amp;'국어 진위판정'!D28&amp;"y+화&lt;"&amp;'국어 진위판정'!E28+0.5</f>
        <v>a : 118.5≤62x+22y+화&lt;119.5</v>
      </c>
    </row>
    <row r="29" spans="1:16" s="161" customFormat="1" ht="21" customHeight="1">
      <c r="A29" s="153"/>
      <c r="B29" s="229" t="s">
        <v>104</v>
      </c>
      <c r="C29" s="230">
        <v>76</v>
      </c>
      <c r="D29" s="231">
        <v>21</v>
      </c>
      <c r="E29" s="231">
        <v>130</v>
      </c>
      <c r="F29" s="232">
        <f>C29*'점수 계산기'!$C$21+D29*'점수 계산기'!$C$22+'점수 계산기'!$C$24</f>
        <v>129.55200000000002</v>
      </c>
      <c r="G29" s="232">
        <f t="shared" si="0"/>
        <v>5.2000000000020918E-2</v>
      </c>
      <c r="H29" s="285" t="str">
        <f t="shared" si="1"/>
        <v>진</v>
      </c>
      <c r="I29" s="278"/>
      <c r="J29" s="195">
        <v>7</v>
      </c>
      <c r="K29" s="195" t="str">
        <f t="shared" si="9"/>
        <v>h</v>
      </c>
      <c r="L29" s="224" t="str">
        <f>K29&amp;" : "&amp;'국어 진위판정'!E29-0.5&amp;"≤"&amp;'국어 진위판정'!C29&amp;"x+"&amp;'국어 진위판정'!D29&amp;"y+화&lt;"&amp;'국어 진위판정'!E29+0.5</f>
        <v>h : 129.5≤76x+21y+화&lt;130.5</v>
      </c>
    </row>
    <row r="30" spans="1:16" s="161" customFormat="1" ht="21" customHeight="1">
      <c r="A30" s="153"/>
      <c r="B30" s="229" t="s">
        <v>104</v>
      </c>
      <c r="C30" s="230">
        <v>69</v>
      </c>
      <c r="D30" s="231">
        <v>21</v>
      </c>
      <c r="E30" s="231">
        <v>123</v>
      </c>
      <c r="F30" s="232">
        <f>C30*'점수 계산기'!$C$21+D30*'점수 계산기'!$C$22+'점수 계산기'!$C$24</f>
        <v>123.13300000000001</v>
      </c>
      <c r="G30" s="232">
        <f t="shared" si="0"/>
        <v>0.36699999999999022</v>
      </c>
      <c r="H30" s="285" t="str">
        <f t="shared" si="1"/>
        <v>진</v>
      </c>
      <c r="I30" s="278">
        <v>2</v>
      </c>
      <c r="J30" s="195"/>
      <c r="K30" s="195" t="str">
        <f t="shared" si="9"/>
        <v>a</v>
      </c>
      <c r="L30" s="224" t="str">
        <f>K30&amp;" : "&amp;'국어 진위판정'!E30-0.5&amp;"≤"&amp;'국어 진위판정'!C30&amp;"x+"&amp;'국어 진위판정'!D30&amp;"y+화&lt;"&amp;'국어 진위판정'!E30+0.5</f>
        <v>a : 122.5≤69x+21y+화&lt;123.5</v>
      </c>
    </row>
    <row r="31" spans="1:16" s="161" customFormat="1" ht="21" customHeight="1">
      <c r="A31" s="153"/>
      <c r="B31" s="229" t="s">
        <v>104</v>
      </c>
      <c r="C31" s="230">
        <v>67</v>
      </c>
      <c r="D31" s="231">
        <v>21</v>
      </c>
      <c r="E31" s="231">
        <v>121</v>
      </c>
      <c r="F31" s="232">
        <f>C31*'점수 계산기'!$C$21+D31*'점수 계산기'!$C$22+'점수 계산기'!$C$24</f>
        <v>121.29900000000001</v>
      </c>
      <c r="G31" s="232">
        <f t="shared" si="0"/>
        <v>0.20099999999999341</v>
      </c>
      <c r="H31" s="285" t="str">
        <f t="shared" si="1"/>
        <v>진</v>
      </c>
      <c r="I31" s="278"/>
      <c r="J31" s="195"/>
      <c r="K31" s="195" t="str">
        <f t="shared" si="9"/>
        <v>a</v>
      </c>
      <c r="L31" s="224" t="str">
        <f>K31&amp;" : "&amp;'국어 진위판정'!E31-0.5&amp;"≤"&amp;'국어 진위판정'!C31&amp;"x+"&amp;'국어 진위판정'!D31&amp;"y+화&lt;"&amp;'국어 진위판정'!E31+0.5</f>
        <v>a : 120.5≤67x+21y+화&lt;121.5</v>
      </c>
    </row>
    <row r="32" spans="1:16" s="161" customFormat="1" ht="21" customHeight="1">
      <c r="A32" s="153"/>
      <c r="B32" s="229" t="s">
        <v>104</v>
      </c>
      <c r="C32" s="230">
        <v>66</v>
      </c>
      <c r="D32" s="231">
        <v>21</v>
      </c>
      <c r="E32" s="231">
        <v>120</v>
      </c>
      <c r="F32" s="232">
        <f>C32*'점수 계산기'!$C$21+D32*'점수 계산기'!$C$22+'점수 계산기'!$C$24</f>
        <v>120.38200000000001</v>
      </c>
      <c r="G32" s="232">
        <f t="shared" si="0"/>
        <v>0.117999999999995</v>
      </c>
      <c r="H32" s="285" t="str">
        <f t="shared" si="1"/>
        <v>진</v>
      </c>
      <c r="I32" s="278">
        <v>2</v>
      </c>
      <c r="J32" s="195">
        <v>8</v>
      </c>
      <c r="K32" s="195" t="str">
        <f t="shared" si="9"/>
        <v>i</v>
      </c>
      <c r="L32" s="224" t="str">
        <f>K32&amp;" : "&amp;'국어 진위판정'!E32-0.5&amp;"≤"&amp;'국어 진위판정'!C32&amp;"x+"&amp;'국어 진위판정'!D32&amp;"y+화&lt;"&amp;'국어 진위판정'!E32+0.5</f>
        <v>i : 119.5≤66x+21y+화&lt;120.5</v>
      </c>
    </row>
    <row r="33" spans="1:12" s="161" customFormat="1" ht="21" customHeight="1">
      <c r="A33" s="153"/>
      <c r="B33" s="229" t="s">
        <v>104</v>
      </c>
      <c r="C33" s="230">
        <v>64</v>
      </c>
      <c r="D33" s="231">
        <v>21</v>
      </c>
      <c r="E33" s="231">
        <v>119</v>
      </c>
      <c r="F33" s="232">
        <f>C33*'점수 계산기'!$C$21+D33*'점수 계산기'!$C$22+'점수 계산기'!$C$24</f>
        <v>118.548</v>
      </c>
      <c r="G33" s="232">
        <f t="shared" si="0"/>
        <v>4.8000000000001819E-2</v>
      </c>
      <c r="H33" s="285" t="str">
        <f t="shared" si="1"/>
        <v>진</v>
      </c>
      <c r="I33" s="278"/>
      <c r="J33" s="195">
        <v>9</v>
      </c>
      <c r="K33" s="195" t="str">
        <f t="shared" si="9"/>
        <v>j</v>
      </c>
      <c r="L33" s="224" t="str">
        <f>K33&amp;" : "&amp;'국어 진위판정'!E33-0.5&amp;"≤"&amp;'국어 진위판정'!C33&amp;"x+"&amp;'국어 진위판정'!D33&amp;"y+화&lt;"&amp;'국어 진위판정'!E33+0.5</f>
        <v>j : 118.5≤64x+21y+화&lt;119.5</v>
      </c>
    </row>
    <row r="34" spans="1:12" s="161" customFormat="1" ht="21" customHeight="1">
      <c r="A34" s="153"/>
      <c r="B34" s="229" t="s">
        <v>104</v>
      </c>
      <c r="C34" s="230">
        <v>62</v>
      </c>
      <c r="D34" s="231">
        <v>21</v>
      </c>
      <c r="E34" s="231">
        <v>117</v>
      </c>
      <c r="F34" s="232">
        <f>C34*'점수 계산기'!$C$21+D34*'점수 계산기'!$C$22+'점수 계산기'!$C$24</f>
        <v>116.714</v>
      </c>
      <c r="G34" s="232">
        <f t="shared" si="0"/>
        <v>0.21399999999999864</v>
      </c>
      <c r="H34" s="285" t="str">
        <f t="shared" si="1"/>
        <v>진</v>
      </c>
      <c r="I34" s="278"/>
      <c r="J34" s="195"/>
      <c r="K34" s="195" t="str">
        <f t="shared" si="9"/>
        <v>a</v>
      </c>
      <c r="L34" s="224" t="str">
        <f>K34&amp;" : "&amp;'국어 진위판정'!E34-0.5&amp;"≤"&amp;'국어 진위판정'!C34&amp;"x+"&amp;'국어 진위판정'!D34&amp;"y+화&lt;"&amp;'국어 진위판정'!E34+0.5</f>
        <v>a : 116.5≤62x+21y+화&lt;117.5</v>
      </c>
    </row>
    <row r="35" spans="1:12" s="161" customFormat="1" ht="21" customHeight="1">
      <c r="A35" s="153"/>
      <c r="B35" s="229" t="s">
        <v>104</v>
      </c>
      <c r="C35" s="230">
        <v>61</v>
      </c>
      <c r="D35" s="231">
        <v>19</v>
      </c>
      <c r="E35" s="231">
        <v>114</v>
      </c>
      <c r="F35" s="232">
        <f>C35*'점수 계산기'!$C$21+D35*'점수 계산기'!$C$22+'점수 계산기'!$C$24</f>
        <v>114.27700000000002</v>
      </c>
      <c r="G35" s="232">
        <f t="shared" si="0"/>
        <v>0.22299999999998477</v>
      </c>
      <c r="H35" s="285" t="str">
        <f t="shared" si="1"/>
        <v>진</v>
      </c>
      <c r="I35" s="278"/>
      <c r="J35" s="195">
        <v>10</v>
      </c>
      <c r="K35" s="195" t="str">
        <f t="shared" si="9"/>
        <v>k</v>
      </c>
      <c r="L35" s="224" t="str">
        <f>K35&amp;" : "&amp;'국어 진위판정'!E35-0.5&amp;"≤"&amp;'국어 진위판정'!C35&amp;"x+"&amp;'국어 진위판정'!D35&amp;"y+화&lt;"&amp;'국어 진위판정'!E35+0.5</f>
        <v>k : 113.5≤61x+19y+화&lt;114.5</v>
      </c>
    </row>
    <row r="36" spans="1:12" s="161" customFormat="1" ht="21" customHeight="1">
      <c r="A36" s="153"/>
      <c r="B36" s="229" t="s">
        <v>104</v>
      </c>
      <c r="C36" s="230">
        <v>72</v>
      </c>
      <c r="D36" s="231">
        <v>18</v>
      </c>
      <c r="E36" s="231">
        <v>124</v>
      </c>
      <c r="F36" s="232">
        <f>C36*'점수 계산기'!$C$21+D36*'점수 계산기'!$C$22+'점수 계산기'!$C$24</f>
        <v>123.60400000000001</v>
      </c>
      <c r="G36" s="232">
        <f t="shared" si="0"/>
        <v>0.10400000000001342</v>
      </c>
      <c r="H36" s="285" t="str">
        <f t="shared" si="1"/>
        <v>진</v>
      </c>
      <c r="I36" s="278"/>
      <c r="J36" s="195">
        <v>11</v>
      </c>
      <c r="K36" s="195" t="str">
        <f t="shared" si="9"/>
        <v>l</v>
      </c>
      <c r="L36" s="224" t="str">
        <f>K36&amp;" : "&amp;'국어 진위판정'!E36-0.5&amp;"≤"&amp;'국어 진위판정'!C36&amp;"x+"&amp;'국어 진위판정'!D36&amp;"y+화&lt;"&amp;'국어 진위판정'!E36+0.5</f>
        <v>l : 123.5≤72x+18y+화&lt;124.5</v>
      </c>
    </row>
    <row r="37" spans="1:12" s="161" customFormat="1" ht="21" customHeight="1">
      <c r="A37" s="153"/>
      <c r="B37" s="229" t="s">
        <v>104</v>
      </c>
      <c r="C37" s="230">
        <v>65</v>
      </c>
      <c r="D37" s="231">
        <v>18</v>
      </c>
      <c r="E37" s="231">
        <v>117</v>
      </c>
      <c r="F37" s="232">
        <f>C37*'점수 계산기'!$C$21+D37*'점수 계산기'!$C$22+'점수 계산기'!$C$24</f>
        <v>117.185</v>
      </c>
      <c r="G37" s="232">
        <f t="shared" si="0"/>
        <v>0.31499999999999773</v>
      </c>
      <c r="H37" s="285" t="str">
        <f t="shared" si="1"/>
        <v>진</v>
      </c>
      <c r="I37" s="278"/>
      <c r="J37" s="195">
        <v>12</v>
      </c>
      <c r="K37" s="195" t="str">
        <f t="shared" si="9"/>
        <v>m</v>
      </c>
      <c r="L37" s="224" t="str">
        <f>K37&amp;" : "&amp;'국어 진위판정'!E37-0.5&amp;"≤"&amp;'국어 진위판정'!C37&amp;"x+"&amp;'국어 진위판정'!D37&amp;"y+화&lt;"&amp;'국어 진위판정'!E37+0.5</f>
        <v>m : 116.5≤65x+18y+화&lt;117.5</v>
      </c>
    </row>
    <row r="38" spans="1:12" s="161" customFormat="1" ht="21" customHeight="1">
      <c r="A38" s="153"/>
      <c r="B38" s="229" t="s">
        <v>104</v>
      </c>
      <c r="C38" s="241">
        <v>60</v>
      </c>
      <c r="D38" s="242">
        <v>17</v>
      </c>
      <c r="E38" s="242">
        <v>110</v>
      </c>
      <c r="F38" s="232">
        <f>C38*'점수 계산기'!$C$21+D38*'점수 계산기'!$C$22+'점수 계산기'!$C$24</f>
        <v>111.84</v>
      </c>
      <c r="G38" s="232">
        <f t="shared" si="0"/>
        <v>1.3400000000000034</v>
      </c>
      <c r="H38" s="285" t="str">
        <f t="shared" si="1"/>
        <v>위</v>
      </c>
      <c r="I38" s="278"/>
      <c r="J38" s="195"/>
      <c r="K38" s="195" t="str">
        <f t="shared" si="9"/>
        <v>a</v>
      </c>
      <c r="L38" s="224" t="str">
        <f>K38&amp;" : "&amp;'국어 진위판정'!E38-0.5&amp;"≤"&amp;'국어 진위판정'!C38&amp;"x+"&amp;'국어 진위판정'!D38&amp;"y+화&lt;"&amp;'국어 진위판정'!E38+0.5</f>
        <v>a : 109.5≤60x+17y+화&lt;110.5</v>
      </c>
    </row>
    <row r="39" spans="1:12" s="161" customFormat="1" ht="21" customHeight="1">
      <c r="A39" s="153"/>
      <c r="B39" s="229" t="s">
        <v>104</v>
      </c>
      <c r="C39" s="241">
        <v>43</v>
      </c>
      <c r="D39" s="242">
        <v>12</v>
      </c>
      <c r="E39" s="242">
        <v>92</v>
      </c>
      <c r="F39" s="232">
        <f>C39*'점수 계산기'!$C$21+D39*'점수 계산기'!$C$22+'점수 계산기'!$C$24</f>
        <v>92.450999999999993</v>
      </c>
      <c r="G39" s="232">
        <f t="shared" si="0"/>
        <v>4.9000000000006594E-2</v>
      </c>
      <c r="H39" s="285" t="str">
        <f t="shared" si="1"/>
        <v>진</v>
      </c>
      <c r="I39" s="278"/>
      <c r="J39" s="195">
        <v>13</v>
      </c>
      <c r="K39" s="195" t="str">
        <f t="shared" si="9"/>
        <v>n</v>
      </c>
      <c r="L39" s="224" t="str">
        <f>K39&amp;" : "&amp;'국어 진위판정'!E39-0.5&amp;"≤"&amp;'국어 진위판정'!C39&amp;"x+"&amp;'국어 진위판정'!D39&amp;"y+화&lt;"&amp;'국어 진위판정'!E39+0.5</f>
        <v>n : 91.5≤43x+12y+화&lt;92.5</v>
      </c>
    </row>
    <row r="40" spans="1:12" s="161" customFormat="1" ht="21" customHeight="1">
      <c r="A40" s="153"/>
      <c r="B40" s="229" t="s">
        <v>104</v>
      </c>
      <c r="C40" s="241">
        <v>41</v>
      </c>
      <c r="D40" s="242">
        <v>12</v>
      </c>
      <c r="E40" s="242">
        <v>91</v>
      </c>
      <c r="F40" s="232">
        <f>C40*'점수 계산기'!$C$21+D40*'점수 계산기'!$C$22+'점수 계산기'!$C$24</f>
        <v>90.61699999999999</v>
      </c>
      <c r="G40" s="232">
        <f t="shared" si="0"/>
        <v>0.11699999999999022</v>
      </c>
      <c r="H40" s="285" t="str">
        <f t="shared" si="1"/>
        <v>진</v>
      </c>
      <c r="I40" s="278"/>
      <c r="J40" s="195">
        <v>14</v>
      </c>
      <c r="K40" s="195" t="str">
        <f t="shared" si="9"/>
        <v>o</v>
      </c>
      <c r="L40" s="224" t="str">
        <f>K40&amp;" : "&amp;'국어 진위판정'!E40-0.5&amp;"≤"&amp;'국어 진위판정'!C40&amp;"x+"&amp;'국어 진위판정'!D40&amp;"y+화&lt;"&amp;'국어 진위판정'!E40+0.5</f>
        <v>o : 90.5≤41x+12y+화&lt;91.5</v>
      </c>
    </row>
    <row r="41" spans="1:12" s="161" customFormat="1" ht="21" customHeight="1">
      <c r="A41" s="153"/>
      <c r="B41" s="229" t="s">
        <v>104</v>
      </c>
      <c r="C41" s="241">
        <v>13</v>
      </c>
      <c r="D41" s="242">
        <v>4</v>
      </c>
      <c r="E41" s="242">
        <v>59</v>
      </c>
      <c r="F41" s="232">
        <f>C41*'점수 계산기'!$C$21+D41*'점수 계산기'!$C$22+'점수 계산기'!$C$24</f>
        <v>58.861000000000004</v>
      </c>
      <c r="G41" s="232">
        <f t="shared" si="0"/>
        <v>0.36100000000000421</v>
      </c>
      <c r="H41" s="285" t="str">
        <f t="shared" si="1"/>
        <v>진</v>
      </c>
      <c r="I41" s="278"/>
      <c r="J41" s="195">
        <v>15</v>
      </c>
      <c r="K41" s="195" t="str">
        <f t="shared" ref="K41:K43" si="10">CHAR(MOD(J41, 23)+97)</f>
        <v>p</v>
      </c>
      <c r="L41" s="224" t="str">
        <f>K41&amp;" : "&amp;'국어 진위판정'!E41-0.5&amp;"≤"&amp;'국어 진위판정'!C41&amp;"x+"&amp;'국어 진위판정'!D41&amp;"y+화&lt;"&amp;'국어 진위판정'!E41+0.5</f>
        <v>p : 58.5≤13x+4y+화&lt;59.5</v>
      </c>
    </row>
    <row r="42" spans="1:12" s="161" customFormat="1" ht="21" customHeight="1">
      <c r="A42" s="153"/>
      <c r="B42" s="229" t="s">
        <v>104</v>
      </c>
      <c r="C42" s="241">
        <v>0</v>
      </c>
      <c r="D42" s="242">
        <v>2</v>
      </c>
      <c r="E42" s="242">
        <v>45</v>
      </c>
      <c r="F42" s="232">
        <f>C42*'점수 계산기'!$C$21+D42*'점수 계산기'!$C$22+'점수 계산기'!$C$24</f>
        <v>45.42</v>
      </c>
      <c r="G42" s="232">
        <f t="shared" ref="G42:G43" si="11">MIN(ABS(E42-0.5-F42), ABS(E42+0.5-F42))</f>
        <v>7.9999999999998295E-2</v>
      </c>
      <c r="H42" s="285" t="str">
        <f t="shared" ref="H42:H45" si="12">IF(ROUND(F42,0)=E42,"진",IF(G42&lt;0.5,"재",IF(AND(C42=0, D42=0, E42=0),"","위")))</f>
        <v>진</v>
      </c>
      <c r="I42" s="278"/>
      <c r="J42" s="195">
        <v>16</v>
      </c>
      <c r="K42" s="195" t="str">
        <f t="shared" si="10"/>
        <v>q</v>
      </c>
      <c r="L42" s="224" t="str">
        <f>K42&amp;" : "&amp;'국어 진위판정'!E42-0.5&amp;"≤"&amp;'국어 진위판정'!C42&amp;"x+"&amp;'국어 진위판정'!D42&amp;"y+화&lt;"&amp;'국어 진위판정'!E42+0.5</f>
        <v>q : 44.5≤0x+2y+화&lt;45.5</v>
      </c>
    </row>
    <row r="43" spans="1:12" s="161" customFormat="1" ht="21" customHeight="1">
      <c r="A43" s="153"/>
      <c r="B43" s="229" t="s">
        <v>104</v>
      </c>
      <c r="C43" s="241"/>
      <c r="D43" s="242"/>
      <c r="E43" s="242"/>
      <c r="F43" s="232">
        <f>C43*'점수 계산기'!$C$21+D43*'점수 계산기'!$C$22+'점수 계산기'!$C$24</f>
        <v>43.9</v>
      </c>
      <c r="G43" s="232">
        <f t="shared" si="11"/>
        <v>43.4</v>
      </c>
      <c r="H43" s="285" t="str">
        <f t="shared" si="12"/>
        <v/>
      </c>
      <c r="I43" s="278"/>
      <c r="J43" s="195"/>
      <c r="K43" s="195" t="str">
        <f t="shared" si="10"/>
        <v>a</v>
      </c>
      <c r="L43" s="224" t="str">
        <f>K43&amp;" : "&amp;'국어 진위판정'!E43-0.5&amp;"≤"&amp;'국어 진위판정'!C43&amp;"x+"&amp;'국어 진위판정'!D43&amp;"y+화&lt;"&amp;'국어 진위판정'!E43+0.5</f>
        <v>a : -0.5≤x+y+화&lt;0.5</v>
      </c>
    </row>
    <row r="44" spans="1:12" s="161" customFormat="1" ht="21" customHeight="1">
      <c r="A44" s="153"/>
      <c r="B44" s="229" t="s">
        <v>104</v>
      </c>
      <c r="C44" s="241"/>
      <c r="D44" s="242"/>
      <c r="E44" s="242"/>
      <c r="F44" s="232">
        <f>C44*'점수 계산기'!$C$21+D44*'점수 계산기'!$C$22+'점수 계산기'!$C$24</f>
        <v>43.9</v>
      </c>
      <c r="G44" s="232">
        <f t="shared" ref="G44:G76" si="13">MIN(ABS(E44-0.5-F44), ABS(E44+0.5-F44))</f>
        <v>43.4</v>
      </c>
      <c r="H44" s="285" t="str">
        <f t="shared" si="12"/>
        <v/>
      </c>
      <c r="I44" s="278"/>
      <c r="J44" s="195"/>
      <c r="K44" s="195" t="str">
        <f t="shared" ref="K44:K75" si="14">CHAR(MOD(J44, 23)+97)</f>
        <v>a</v>
      </c>
      <c r="L44" s="224" t="str">
        <f>K44&amp;" : "&amp;'국어 진위판정'!E44-0.5&amp;"≤"&amp;'국어 진위판정'!C44&amp;"x+"&amp;'국어 진위판정'!D44&amp;"y+화&lt;"&amp;'국어 진위판정'!E44+0.5</f>
        <v>a : -0.5≤x+y+화&lt;0.5</v>
      </c>
    </row>
    <row r="45" spans="1:12" s="161" customFormat="1" ht="21" customHeight="1">
      <c r="A45" s="153"/>
      <c r="B45" s="229" t="s">
        <v>104</v>
      </c>
      <c r="C45" s="241"/>
      <c r="D45" s="242"/>
      <c r="E45" s="242"/>
      <c r="F45" s="232">
        <f>C45*'점수 계산기'!$C$21+D45*'점수 계산기'!$C$22+'점수 계산기'!$C$24</f>
        <v>43.9</v>
      </c>
      <c r="G45" s="232">
        <f t="shared" si="13"/>
        <v>43.4</v>
      </c>
      <c r="H45" s="285" t="str">
        <f t="shared" si="12"/>
        <v/>
      </c>
      <c r="I45" s="278"/>
      <c r="J45" s="195"/>
      <c r="K45" s="195" t="str">
        <f t="shared" si="14"/>
        <v>a</v>
      </c>
      <c r="L45" s="224" t="str">
        <f>K45&amp;" : "&amp;'국어 진위판정'!E45-0.5&amp;"≤"&amp;'국어 진위판정'!C45&amp;"x+"&amp;'국어 진위판정'!D45&amp;"y+화&lt;"&amp;'국어 진위판정'!E45+0.5</f>
        <v>a : -0.5≤x+y+화&lt;0.5</v>
      </c>
    </row>
    <row r="46" spans="1:12" s="161" customFormat="1" ht="21" customHeight="1">
      <c r="A46" s="153"/>
      <c r="B46" s="229" t="s">
        <v>104</v>
      </c>
      <c r="C46" s="241"/>
      <c r="D46" s="242"/>
      <c r="E46" s="242"/>
      <c r="F46" s="232">
        <f>C46*'점수 계산기'!$C$21+D46*'점수 계산기'!$C$22+'점수 계산기'!$C$24</f>
        <v>43.9</v>
      </c>
      <c r="G46" s="232">
        <f>MIN(ABS(E46-0.5-F46), ABS(E46+0.5-F46))</f>
        <v>43.4</v>
      </c>
      <c r="H46" s="285" t="str">
        <f>IF(ROUND(F46,0)=E46,"진",IF(G46&lt;0.5,"재",IF(AND(C46=0, D46=0, E46=0),"","위")))</f>
        <v/>
      </c>
      <c r="I46" s="278"/>
      <c r="J46" s="195"/>
      <c r="K46" s="195" t="str">
        <f t="shared" si="14"/>
        <v>a</v>
      </c>
      <c r="L46" s="224" t="str">
        <f>K46&amp;" : "&amp;'국어 진위판정'!E46-0.5&amp;"≤"&amp;'국어 진위판정'!C46&amp;"x+"&amp;'국어 진위판정'!D46&amp;"y+화&lt;"&amp;'국어 진위판정'!E46+0.5</f>
        <v>a : -0.5≤x+y+화&lt;0.5</v>
      </c>
    </row>
    <row r="47" spans="1:12" s="161" customFormat="1" ht="21" customHeight="1">
      <c r="A47" s="153"/>
      <c r="B47" s="229" t="s">
        <v>104</v>
      </c>
      <c r="C47" s="241"/>
      <c r="D47" s="242"/>
      <c r="E47" s="242"/>
      <c r="F47" s="232">
        <f>C47*'점수 계산기'!$C$21+D47*'점수 계산기'!$C$22+'점수 계산기'!$C$24</f>
        <v>43.9</v>
      </c>
      <c r="G47" s="232">
        <f>MIN(ABS(E47-0.5-F47), ABS(E47+0.5-F47))</f>
        <v>43.4</v>
      </c>
      <c r="H47" s="285" t="str">
        <f>IF(ROUND(F47,0)=E47,"진",IF(G47&lt;0.5,"재",IF(AND(C47=0, D47=0, E47=0),"","위")))</f>
        <v/>
      </c>
      <c r="I47" s="278"/>
      <c r="J47" s="195"/>
      <c r="K47" s="195" t="str">
        <f t="shared" si="14"/>
        <v>a</v>
      </c>
      <c r="L47" s="224" t="str">
        <f>K47&amp;" : "&amp;'국어 진위판정'!E47-0.5&amp;"≤"&amp;'국어 진위판정'!C47&amp;"x+"&amp;'국어 진위판정'!D47&amp;"y+화&lt;"&amp;'국어 진위판정'!E47+0.5</f>
        <v>a : -0.5≤x+y+화&lt;0.5</v>
      </c>
    </row>
    <row r="48" spans="1:12" s="161" customFormat="1" ht="21" customHeight="1">
      <c r="A48" s="153"/>
      <c r="B48" s="229" t="s">
        <v>104</v>
      </c>
      <c r="C48" s="241"/>
      <c r="D48" s="242"/>
      <c r="E48" s="242"/>
      <c r="F48" s="232">
        <f>C48*'점수 계산기'!$C$21+D48*'점수 계산기'!$C$22+'점수 계산기'!$C$24</f>
        <v>43.9</v>
      </c>
      <c r="G48" s="232">
        <f t="shared" si="13"/>
        <v>43.4</v>
      </c>
      <c r="H48" s="285" t="str">
        <f t="shared" ref="H48:H76" si="15">IF(ROUND(F48,0)=E48,"진",IF(G48&lt;0.5,"재",IF(AND(C48=0, D48=0, E48=0),"","위")))</f>
        <v/>
      </c>
      <c r="I48" s="278"/>
      <c r="J48" s="195"/>
      <c r="K48" s="195" t="str">
        <f t="shared" si="14"/>
        <v>a</v>
      </c>
      <c r="L48" s="224" t="str">
        <f>K48&amp;" : "&amp;'국어 진위판정'!E48-0.5&amp;"≤"&amp;'국어 진위판정'!C48&amp;"x+"&amp;'국어 진위판정'!D48&amp;"y+화&lt;"&amp;'국어 진위판정'!E48+0.5</f>
        <v>a : -0.5≤x+y+화&lt;0.5</v>
      </c>
    </row>
    <row r="49" spans="1:12" s="161" customFormat="1" ht="21" customHeight="1">
      <c r="A49" s="153"/>
      <c r="B49" s="229" t="s">
        <v>104</v>
      </c>
      <c r="C49" s="241"/>
      <c r="D49" s="242"/>
      <c r="E49" s="242"/>
      <c r="F49" s="232">
        <f>C49*'점수 계산기'!$C$21+D49*'점수 계산기'!$C$22+'점수 계산기'!$C$24</f>
        <v>43.9</v>
      </c>
      <c r="G49" s="232">
        <f t="shared" si="13"/>
        <v>43.4</v>
      </c>
      <c r="H49" s="285" t="str">
        <f t="shared" si="15"/>
        <v/>
      </c>
      <c r="I49" s="278"/>
      <c r="J49" s="195"/>
      <c r="K49" s="195" t="str">
        <f t="shared" si="14"/>
        <v>a</v>
      </c>
      <c r="L49" s="224" t="str">
        <f>K49&amp;" : "&amp;'국어 진위판정'!E49-0.5&amp;"≤"&amp;'국어 진위판정'!C49&amp;"x+"&amp;'국어 진위판정'!D49&amp;"y+화&lt;"&amp;'국어 진위판정'!E49+0.5</f>
        <v>a : -0.5≤x+y+화&lt;0.5</v>
      </c>
    </row>
    <row r="50" spans="1:12" s="161" customFormat="1" ht="21" customHeight="1">
      <c r="A50" s="153"/>
      <c r="B50" s="229" t="s">
        <v>104</v>
      </c>
      <c r="C50" s="241"/>
      <c r="D50" s="242"/>
      <c r="E50" s="242"/>
      <c r="F50" s="232">
        <f>C50*'점수 계산기'!$C$21+D50*'점수 계산기'!$C$22+'점수 계산기'!$C$24</f>
        <v>43.9</v>
      </c>
      <c r="G50" s="232">
        <f t="shared" si="13"/>
        <v>43.4</v>
      </c>
      <c r="H50" s="285" t="str">
        <f t="shared" si="15"/>
        <v/>
      </c>
      <c r="I50" s="278"/>
      <c r="J50" s="195"/>
      <c r="K50" s="195" t="str">
        <f t="shared" si="14"/>
        <v>a</v>
      </c>
      <c r="L50" s="224" t="str">
        <f>K50&amp;" : "&amp;'국어 진위판정'!E50-0.5&amp;"≤"&amp;'국어 진위판정'!C50&amp;"x+"&amp;'국어 진위판정'!D50&amp;"y+화&lt;"&amp;'국어 진위판정'!E50+0.5</f>
        <v>a : -0.5≤x+y+화&lt;0.5</v>
      </c>
    </row>
    <row r="51" spans="1:12" s="161" customFormat="1" ht="21" customHeight="1">
      <c r="A51" s="153"/>
      <c r="B51" s="229" t="s">
        <v>104</v>
      </c>
      <c r="C51" s="241"/>
      <c r="D51" s="242"/>
      <c r="E51" s="242"/>
      <c r="F51" s="232">
        <f>C51*'점수 계산기'!$C$21+D51*'점수 계산기'!$C$22+'점수 계산기'!$C$24</f>
        <v>43.9</v>
      </c>
      <c r="G51" s="232">
        <f t="shared" si="13"/>
        <v>43.4</v>
      </c>
      <c r="H51" s="285" t="str">
        <f t="shared" si="15"/>
        <v/>
      </c>
      <c r="I51" s="278"/>
      <c r="J51" s="195"/>
      <c r="K51" s="195" t="str">
        <f t="shared" si="14"/>
        <v>a</v>
      </c>
      <c r="L51" s="224" t="str">
        <f>K51&amp;" : "&amp;'국어 진위판정'!E51-0.5&amp;"≤"&amp;'국어 진위판정'!C51&amp;"x+"&amp;'국어 진위판정'!D51&amp;"y+화&lt;"&amp;'국어 진위판정'!E51+0.5</f>
        <v>a : -0.5≤x+y+화&lt;0.5</v>
      </c>
    </row>
    <row r="52" spans="1:12" s="161" customFormat="1" ht="21" customHeight="1">
      <c r="A52" s="153"/>
      <c r="B52" s="229" t="s">
        <v>104</v>
      </c>
      <c r="C52" s="241"/>
      <c r="D52" s="242"/>
      <c r="E52" s="242"/>
      <c r="F52" s="232">
        <f>C52*'점수 계산기'!$C$21+D52*'점수 계산기'!$C$22+'점수 계산기'!$C$24</f>
        <v>43.9</v>
      </c>
      <c r="G52" s="232">
        <f t="shared" si="13"/>
        <v>43.4</v>
      </c>
      <c r="H52" s="285" t="str">
        <f t="shared" si="15"/>
        <v/>
      </c>
      <c r="I52" s="278"/>
      <c r="J52" s="195"/>
      <c r="K52" s="195" t="str">
        <f t="shared" si="14"/>
        <v>a</v>
      </c>
      <c r="L52" s="224" t="str">
        <f>K52&amp;" : "&amp;'국어 진위판정'!E52-0.5&amp;"≤"&amp;'국어 진위판정'!C52&amp;"x+"&amp;'국어 진위판정'!D52&amp;"y+화&lt;"&amp;'국어 진위판정'!E52+0.5</f>
        <v>a : -0.5≤x+y+화&lt;0.5</v>
      </c>
    </row>
    <row r="53" spans="1:12" s="161" customFormat="1" ht="21" customHeight="1">
      <c r="A53" s="153"/>
      <c r="B53" s="229" t="s">
        <v>104</v>
      </c>
      <c r="C53" s="241"/>
      <c r="D53" s="242"/>
      <c r="E53" s="242"/>
      <c r="F53" s="232">
        <f>C53*'점수 계산기'!$C$21+D53*'점수 계산기'!$C$22+'점수 계산기'!$C$24</f>
        <v>43.9</v>
      </c>
      <c r="G53" s="232">
        <f t="shared" si="13"/>
        <v>43.4</v>
      </c>
      <c r="H53" s="285" t="str">
        <f t="shared" si="15"/>
        <v/>
      </c>
      <c r="I53" s="278"/>
      <c r="J53" s="195"/>
      <c r="K53" s="195" t="str">
        <f t="shared" si="14"/>
        <v>a</v>
      </c>
      <c r="L53" s="224" t="str">
        <f>K53&amp;" : "&amp;'국어 진위판정'!E53-0.5&amp;"≤"&amp;'국어 진위판정'!C53&amp;"x+"&amp;'국어 진위판정'!D53&amp;"y+화&lt;"&amp;'국어 진위판정'!E53+0.5</f>
        <v>a : -0.5≤x+y+화&lt;0.5</v>
      </c>
    </row>
    <row r="54" spans="1:12" s="161" customFormat="1" ht="21" customHeight="1">
      <c r="A54" s="153"/>
      <c r="B54" s="229" t="s">
        <v>104</v>
      </c>
      <c r="C54" s="241"/>
      <c r="D54" s="242"/>
      <c r="E54" s="242"/>
      <c r="F54" s="232">
        <f>C54*'점수 계산기'!$C$21+D54*'점수 계산기'!$C$22+'점수 계산기'!$C$24</f>
        <v>43.9</v>
      </c>
      <c r="G54" s="232">
        <f t="shared" si="13"/>
        <v>43.4</v>
      </c>
      <c r="H54" s="285" t="str">
        <f t="shared" si="15"/>
        <v/>
      </c>
      <c r="I54" s="278"/>
      <c r="J54" s="195"/>
      <c r="K54" s="195" t="str">
        <f t="shared" si="14"/>
        <v>a</v>
      </c>
      <c r="L54" s="224" t="str">
        <f>K54&amp;" : "&amp;'국어 진위판정'!E54-0.5&amp;"≤"&amp;'국어 진위판정'!C54&amp;"x+"&amp;'국어 진위판정'!D54&amp;"y+화&lt;"&amp;'국어 진위판정'!E54+0.5</f>
        <v>a : -0.5≤x+y+화&lt;0.5</v>
      </c>
    </row>
    <row r="55" spans="1:12" s="161" customFormat="1" ht="21" customHeight="1">
      <c r="A55" s="153"/>
      <c r="B55" s="229" t="s">
        <v>104</v>
      </c>
      <c r="C55" s="241"/>
      <c r="D55" s="242"/>
      <c r="E55" s="242"/>
      <c r="F55" s="232">
        <f>C55*'점수 계산기'!$C$21+D55*'점수 계산기'!$C$22+'점수 계산기'!$C$24</f>
        <v>43.9</v>
      </c>
      <c r="G55" s="232">
        <f t="shared" si="13"/>
        <v>43.4</v>
      </c>
      <c r="H55" s="285" t="str">
        <f t="shared" si="15"/>
        <v/>
      </c>
      <c r="I55" s="278"/>
      <c r="J55" s="195"/>
      <c r="K55" s="195" t="str">
        <f t="shared" si="14"/>
        <v>a</v>
      </c>
      <c r="L55" s="224" t="str">
        <f>K55&amp;" : "&amp;'국어 진위판정'!E55-0.5&amp;"≤"&amp;'국어 진위판정'!C55&amp;"x+"&amp;'국어 진위판정'!D55&amp;"y+화&lt;"&amp;'국어 진위판정'!E55+0.5</f>
        <v>a : -0.5≤x+y+화&lt;0.5</v>
      </c>
    </row>
    <row r="56" spans="1:12" s="161" customFormat="1" ht="21" customHeight="1">
      <c r="A56" s="153"/>
      <c r="B56" s="229" t="s">
        <v>104</v>
      </c>
      <c r="C56" s="241"/>
      <c r="D56" s="242"/>
      <c r="E56" s="242"/>
      <c r="F56" s="232">
        <f>C56*'점수 계산기'!$C$21+D56*'점수 계산기'!$C$22+'점수 계산기'!$C$24</f>
        <v>43.9</v>
      </c>
      <c r="G56" s="232">
        <f t="shared" si="13"/>
        <v>43.4</v>
      </c>
      <c r="H56" s="285" t="str">
        <f t="shared" si="15"/>
        <v/>
      </c>
      <c r="I56" s="278"/>
      <c r="J56" s="195"/>
      <c r="K56" s="195" t="str">
        <f t="shared" si="14"/>
        <v>a</v>
      </c>
      <c r="L56" s="224" t="str">
        <f>K56&amp;" : "&amp;'국어 진위판정'!E56-0.5&amp;"≤"&amp;'국어 진위판정'!C56&amp;"x+"&amp;'국어 진위판정'!D56&amp;"y+화&lt;"&amp;'국어 진위판정'!E56+0.5</f>
        <v>a : -0.5≤x+y+화&lt;0.5</v>
      </c>
    </row>
    <row r="57" spans="1:12" s="161" customFormat="1" ht="21" customHeight="1">
      <c r="A57" s="153"/>
      <c r="B57" s="229" t="s">
        <v>104</v>
      </c>
      <c r="C57" s="241"/>
      <c r="D57" s="242"/>
      <c r="E57" s="242"/>
      <c r="F57" s="232">
        <f>C57*'점수 계산기'!$C$21+D57*'점수 계산기'!$C$22+'점수 계산기'!$C$24</f>
        <v>43.9</v>
      </c>
      <c r="G57" s="232">
        <f t="shared" si="13"/>
        <v>43.4</v>
      </c>
      <c r="H57" s="285" t="str">
        <f t="shared" si="15"/>
        <v/>
      </c>
      <c r="I57" s="278"/>
      <c r="J57" s="195"/>
      <c r="K57" s="195" t="str">
        <f t="shared" si="14"/>
        <v>a</v>
      </c>
      <c r="L57" s="224" t="str">
        <f>K57&amp;" : "&amp;'국어 진위판정'!E57-0.5&amp;"≤"&amp;'국어 진위판정'!C57&amp;"x+"&amp;'국어 진위판정'!D57&amp;"y+화&lt;"&amp;'국어 진위판정'!E57+0.5</f>
        <v>a : -0.5≤x+y+화&lt;0.5</v>
      </c>
    </row>
    <row r="58" spans="1:12" s="161" customFormat="1" ht="21" customHeight="1">
      <c r="A58" s="153"/>
      <c r="B58" s="229" t="s">
        <v>104</v>
      </c>
      <c r="C58" s="241"/>
      <c r="D58" s="242"/>
      <c r="E58" s="242"/>
      <c r="F58" s="232">
        <f>C58*'점수 계산기'!$C$21+D58*'점수 계산기'!$C$22+'점수 계산기'!$C$24</f>
        <v>43.9</v>
      </c>
      <c r="G58" s="232">
        <f t="shared" si="13"/>
        <v>43.4</v>
      </c>
      <c r="H58" s="285" t="str">
        <f t="shared" si="15"/>
        <v/>
      </c>
      <c r="I58" s="278"/>
      <c r="J58" s="195"/>
      <c r="K58" s="195" t="str">
        <f t="shared" si="14"/>
        <v>a</v>
      </c>
      <c r="L58" s="224" t="str">
        <f>K58&amp;" : "&amp;'국어 진위판정'!E58-0.5&amp;"≤"&amp;'국어 진위판정'!C58&amp;"x+"&amp;'국어 진위판정'!D58&amp;"y+화&lt;"&amp;'국어 진위판정'!E58+0.5</f>
        <v>a : -0.5≤x+y+화&lt;0.5</v>
      </c>
    </row>
    <row r="59" spans="1:12" s="161" customFormat="1" ht="21" customHeight="1">
      <c r="A59" s="153"/>
      <c r="B59" s="229" t="s">
        <v>104</v>
      </c>
      <c r="C59" s="241"/>
      <c r="D59" s="242"/>
      <c r="E59" s="242"/>
      <c r="F59" s="232">
        <f>C59*'점수 계산기'!$C$21+D59*'점수 계산기'!$C$22+'점수 계산기'!$C$24</f>
        <v>43.9</v>
      </c>
      <c r="G59" s="232">
        <f t="shared" si="13"/>
        <v>43.4</v>
      </c>
      <c r="H59" s="285" t="str">
        <f t="shared" si="15"/>
        <v/>
      </c>
      <c r="I59" s="278"/>
      <c r="J59" s="195"/>
      <c r="K59" s="195" t="str">
        <f t="shared" si="14"/>
        <v>a</v>
      </c>
      <c r="L59" s="224" t="str">
        <f>K59&amp;" : "&amp;'국어 진위판정'!E59-0.5&amp;"≤"&amp;'국어 진위판정'!C59&amp;"x+"&amp;'국어 진위판정'!D59&amp;"y+화&lt;"&amp;'국어 진위판정'!E59+0.5</f>
        <v>a : -0.5≤x+y+화&lt;0.5</v>
      </c>
    </row>
    <row r="60" spans="1:12" s="161" customFormat="1" ht="21" customHeight="1">
      <c r="A60" s="153"/>
      <c r="B60" s="229" t="s">
        <v>104</v>
      </c>
      <c r="C60" s="241"/>
      <c r="D60" s="242"/>
      <c r="E60" s="242"/>
      <c r="F60" s="232">
        <f>C60*'점수 계산기'!$C$21+D60*'점수 계산기'!$C$22+'점수 계산기'!$C$24</f>
        <v>43.9</v>
      </c>
      <c r="G60" s="232">
        <f t="shared" si="13"/>
        <v>43.4</v>
      </c>
      <c r="H60" s="285" t="str">
        <f t="shared" si="15"/>
        <v/>
      </c>
      <c r="I60" s="278"/>
      <c r="J60" s="195"/>
      <c r="K60" s="195" t="str">
        <f t="shared" si="14"/>
        <v>a</v>
      </c>
      <c r="L60" s="224" t="str">
        <f>K60&amp;" : "&amp;'국어 진위판정'!E60-0.5&amp;"≤"&amp;'국어 진위판정'!C60&amp;"x+"&amp;'국어 진위판정'!D60&amp;"y+화&lt;"&amp;'국어 진위판정'!E60+0.5</f>
        <v>a : -0.5≤x+y+화&lt;0.5</v>
      </c>
    </row>
    <row r="61" spans="1:12" s="161" customFormat="1" ht="21" customHeight="1">
      <c r="A61" s="153"/>
      <c r="B61" s="229" t="s">
        <v>104</v>
      </c>
      <c r="C61" s="241"/>
      <c r="D61" s="242"/>
      <c r="E61" s="242"/>
      <c r="F61" s="232">
        <f>C61*'점수 계산기'!$C$21+D61*'점수 계산기'!$C$22+'점수 계산기'!$C$24</f>
        <v>43.9</v>
      </c>
      <c r="G61" s="232">
        <f t="shared" si="13"/>
        <v>43.4</v>
      </c>
      <c r="H61" s="285" t="str">
        <f t="shared" si="15"/>
        <v/>
      </c>
      <c r="I61" s="278"/>
      <c r="J61" s="195"/>
      <c r="K61" s="195" t="str">
        <f t="shared" si="14"/>
        <v>a</v>
      </c>
      <c r="L61" s="224" t="str">
        <f>K61&amp;" : "&amp;'국어 진위판정'!E61-0.5&amp;"≤"&amp;'국어 진위판정'!C61&amp;"x+"&amp;'국어 진위판정'!D61&amp;"y+화&lt;"&amp;'국어 진위판정'!E61+0.5</f>
        <v>a : -0.5≤x+y+화&lt;0.5</v>
      </c>
    </row>
    <row r="62" spans="1:12" s="161" customFormat="1" ht="21" customHeight="1">
      <c r="A62" s="153"/>
      <c r="B62" s="229" t="s">
        <v>104</v>
      </c>
      <c r="C62" s="241"/>
      <c r="D62" s="242"/>
      <c r="E62" s="242"/>
      <c r="F62" s="232">
        <f>C62*'점수 계산기'!$C$21+D62*'점수 계산기'!$C$22+'점수 계산기'!$C$24</f>
        <v>43.9</v>
      </c>
      <c r="G62" s="232">
        <f t="shared" si="13"/>
        <v>43.4</v>
      </c>
      <c r="H62" s="285" t="str">
        <f t="shared" si="15"/>
        <v/>
      </c>
      <c r="I62" s="278"/>
      <c r="J62" s="195"/>
      <c r="K62" s="195" t="str">
        <f t="shared" si="14"/>
        <v>a</v>
      </c>
      <c r="L62" s="224" t="str">
        <f>K62&amp;" : "&amp;'국어 진위판정'!E62-0.5&amp;"≤"&amp;'국어 진위판정'!C62&amp;"x+"&amp;'국어 진위판정'!D62&amp;"y+화&lt;"&amp;'국어 진위판정'!E62+0.5</f>
        <v>a : -0.5≤x+y+화&lt;0.5</v>
      </c>
    </row>
    <row r="63" spans="1:12" s="161" customFormat="1" ht="21" customHeight="1">
      <c r="A63" s="153"/>
      <c r="B63" s="229" t="s">
        <v>104</v>
      </c>
      <c r="C63" s="241"/>
      <c r="D63" s="242"/>
      <c r="E63" s="242"/>
      <c r="F63" s="232">
        <f>C63*'점수 계산기'!$C$21+D63*'점수 계산기'!$C$22+'점수 계산기'!$C$24</f>
        <v>43.9</v>
      </c>
      <c r="G63" s="232">
        <f t="shared" si="13"/>
        <v>43.4</v>
      </c>
      <c r="H63" s="285" t="str">
        <f t="shared" si="15"/>
        <v/>
      </c>
      <c r="I63" s="278"/>
      <c r="J63" s="195"/>
      <c r="K63" s="195" t="str">
        <f t="shared" si="14"/>
        <v>a</v>
      </c>
      <c r="L63" s="224" t="str">
        <f>K63&amp;" : "&amp;'국어 진위판정'!E63-0.5&amp;"≤"&amp;'국어 진위판정'!C63&amp;"x+"&amp;'국어 진위판정'!D63&amp;"y+화&lt;"&amp;'국어 진위판정'!E63+0.5</f>
        <v>a : -0.5≤x+y+화&lt;0.5</v>
      </c>
    </row>
    <row r="64" spans="1:12" s="161" customFormat="1" ht="21" customHeight="1">
      <c r="A64" s="153"/>
      <c r="B64" s="229" t="s">
        <v>104</v>
      </c>
      <c r="C64" s="241"/>
      <c r="D64" s="242"/>
      <c r="E64" s="242"/>
      <c r="F64" s="232">
        <f>C64*'점수 계산기'!$C$21+D64*'점수 계산기'!$C$22+'점수 계산기'!$C$24</f>
        <v>43.9</v>
      </c>
      <c r="G64" s="232">
        <f t="shared" si="13"/>
        <v>43.4</v>
      </c>
      <c r="H64" s="285" t="str">
        <f t="shared" si="15"/>
        <v/>
      </c>
      <c r="I64" s="278"/>
      <c r="J64" s="195"/>
      <c r="K64" s="195" t="str">
        <f t="shared" si="14"/>
        <v>a</v>
      </c>
      <c r="L64" s="224" t="str">
        <f>K64&amp;" : "&amp;'국어 진위판정'!E64-0.5&amp;"≤"&amp;'국어 진위판정'!C64&amp;"x+"&amp;'국어 진위판정'!D64&amp;"y+화&lt;"&amp;'국어 진위판정'!E64+0.5</f>
        <v>a : -0.5≤x+y+화&lt;0.5</v>
      </c>
    </row>
    <row r="65" spans="1:12" s="161" customFormat="1" ht="21" customHeight="1">
      <c r="A65" s="153"/>
      <c r="B65" s="229" t="s">
        <v>104</v>
      </c>
      <c r="C65" s="241"/>
      <c r="D65" s="242"/>
      <c r="E65" s="242"/>
      <c r="F65" s="232">
        <f>C65*'점수 계산기'!$C$21+D65*'점수 계산기'!$C$22+'점수 계산기'!$C$24</f>
        <v>43.9</v>
      </c>
      <c r="G65" s="232">
        <f t="shared" si="13"/>
        <v>43.4</v>
      </c>
      <c r="H65" s="285" t="str">
        <f t="shared" si="15"/>
        <v/>
      </c>
      <c r="I65" s="278"/>
      <c r="J65" s="195"/>
      <c r="K65" s="195" t="str">
        <f t="shared" si="14"/>
        <v>a</v>
      </c>
      <c r="L65" s="224" t="str">
        <f>K65&amp;" : "&amp;'국어 진위판정'!E65-0.5&amp;"≤"&amp;'국어 진위판정'!C65&amp;"x+"&amp;'국어 진위판정'!D65&amp;"y+화&lt;"&amp;'국어 진위판정'!E65+0.5</f>
        <v>a : -0.5≤x+y+화&lt;0.5</v>
      </c>
    </row>
    <row r="66" spans="1:12" s="161" customFormat="1" ht="21" customHeight="1">
      <c r="A66" s="153"/>
      <c r="B66" s="229" t="s">
        <v>104</v>
      </c>
      <c r="C66" s="241"/>
      <c r="D66" s="242"/>
      <c r="E66" s="242"/>
      <c r="F66" s="232">
        <f>C66*'점수 계산기'!$C$21+D66*'점수 계산기'!$C$22+'점수 계산기'!$C$24</f>
        <v>43.9</v>
      </c>
      <c r="G66" s="232">
        <f t="shared" si="13"/>
        <v>43.4</v>
      </c>
      <c r="H66" s="285" t="str">
        <f t="shared" si="15"/>
        <v/>
      </c>
      <c r="I66" s="278"/>
      <c r="J66" s="195"/>
      <c r="K66" s="195" t="str">
        <f t="shared" si="14"/>
        <v>a</v>
      </c>
      <c r="L66" s="224" t="str">
        <f>K66&amp;" : "&amp;'국어 진위판정'!E66-0.5&amp;"≤"&amp;'국어 진위판정'!C66&amp;"x+"&amp;'국어 진위판정'!D66&amp;"y+화&lt;"&amp;'국어 진위판정'!E66+0.5</f>
        <v>a : -0.5≤x+y+화&lt;0.5</v>
      </c>
    </row>
    <row r="67" spans="1:12" s="161" customFormat="1" ht="21" customHeight="1">
      <c r="A67" s="153"/>
      <c r="B67" s="229" t="s">
        <v>104</v>
      </c>
      <c r="C67" s="241"/>
      <c r="D67" s="242"/>
      <c r="E67" s="242"/>
      <c r="F67" s="232">
        <f>C67*'점수 계산기'!$C$21+D67*'점수 계산기'!$C$22+'점수 계산기'!$C$24</f>
        <v>43.9</v>
      </c>
      <c r="G67" s="232">
        <f t="shared" si="13"/>
        <v>43.4</v>
      </c>
      <c r="H67" s="285" t="str">
        <f t="shared" si="15"/>
        <v/>
      </c>
      <c r="I67" s="278"/>
      <c r="J67" s="195"/>
      <c r="K67" s="195" t="str">
        <f t="shared" si="14"/>
        <v>a</v>
      </c>
      <c r="L67" s="224" t="str">
        <f>K67&amp;" : "&amp;'국어 진위판정'!E67-0.5&amp;"≤"&amp;'국어 진위판정'!C67&amp;"x+"&amp;'국어 진위판정'!D67&amp;"y+화&lt;"&amp;'국어 진위판정'!E67+0.5</f>
        <v>a : -0.5≤x+y+화&lt;0.5</v>
      </c>
    </row>
    <row r="68" spans="1:12" s="161" customFormat="1" ht="21" customHeight="1">
      <c r="A68" s="153"/>
      <c r="B68" s="229" t="s">
        <v>104</v>
      </c>
      <c r="C68" s="241"/>
      <c r="D68" s="242"/>
      <c r="E68" s="242"/>
      <c r="F68" s="232">
        <f>C68*'점수 계산기'!$C$21+D68*'점수 계산기'!$C$22+'점수 계산기'!$C$24</f>
        <v>43.9</v>
      </c>
      <c r="G68" s="232">
        <f t="shared" si="13"/>
        <v>43.4</v>
      </c>
      <c r="H68" s="285" t="str">
        <f t="shared" si="15"/>
        <v/>
      </c>
      <c r="I68" s="278"/>
      <c r="J68" s="195"/>
      <c r="K68" s="195" t="str">
        <f t="shared" si="14"/>
        <v>a</v>
      </c>
      <c r="L68" s="224" t="str">
        <f>K68&amp;" : "&amp;'국어 진위판정'!E68-0.5&amp;"≤"&amp;'국어 진위판정'!C68&amp;"x+"&amp;'국어 진위판정'!D68&amp;"y+화&lt;"&amp;'국어 진위판정'!E68+0.5</f>
        <v>a : -0.5≤x+y+화&lt;0.5</v>
      </c>
    </row>
    <row r="69" spans="1:12" s="161" customFormat="1" ht="21" customHeight="1">
      <c r="A69" s="153"/>
      <c r="B69" s="229" t="s">
        <v>104</v>
      </c>
      <c r="C69" s="241"/>
      <c r="D69" s="242"/>
      <c r="E69" s="242"/>
      <c r="F69" s="232">
        <f>C69*'점수 계산기'!$C$21+D69*'점수 계산기'!$C$22+'점수 계산기'!$C$24</f>
        <v>43.9</v>
      </c>
      <c r="G69" s="232">
        <f t="shared" si="13"/>
        <v>43.4</v>
      </c>
      <c r="H69" s="285" t="str">
        <f t="shared" si="15"/>
        <v/>
      </c>
      <c r="I69" s="278"/>
      <c r="J69" s="195"/>
      <c r="K69" s="195" t="str">
        <f t="shared" si="14"/>
        <v>a</v>
      </c>
      <c r="L69" s="224" t="str">
        <f>K69&amp;" : "&amp;'국어 진위판정'!E69-0.5&amp;"≤"&amp;'국어 진위판정'!C69&amp;"x+"&amp;'국어 진위판정'!D69&amp;"y+화&lt;"&amp;'국어 진위판정'!E69+0.5</f>
        <v>a : -0.5≤x+y+화&lt;0.5</v>
      </c>
    </row>
    <row r="70" spans="1:12" s="161" customFormat="1" ht="21" customHeight="1">
      <c r="A70" s="153"/>
      <c r="B70" s="229" t="s">
        <v>104</v>
      </c>
      <c r="C70" s="241"/>
      <c r="D70" s="242"/>
      <c r="E70" s="242"/>
      <c r="F70" s="232">
        <f>C70*'점수 계산기'!$C$21+D70*'점수 계산기'!$C$22+'점수 계산기'!$C$24</f>
        <v>43.9</v>
      </c>
      <c r="G70" s="232">
        <f t="shared" si="13"/>
        <v>43.4</v>
      </c>
      <c r="H70" s="285" t="str">
        <f t="shared" si="15"/>
        <v/>
      </c>
      <c r="I70" s="278"/>
      <c r="J70" s="195"/>
      <c r="K70" s="195" t="str">
        <f t="shared" si="14"/>
        <v>a</v>
      </c>
      <c r="L70" s="224" t="str">
        <f>K70&amp;" : "&amp;'국어 진위판정'!E70-0.5&amp;"≤"&amp;'국어 진위판정'!C70&amp;"x+"&amp;'국어 진위판정'!D70&amp;"y+화&lt;"&amp;'국어 진위판정'!E70+0.5</f>
        <v>a : -0.5≤x+y+화&lt;0.5</v>
      </c>
    </row>
    <row r="71" spans="1:12" s="161" customFormat="1" ht="21" customHeight="1">
      <c r="A71" s="153"/>
      <c r="B71" s="229" t="s">
        <v>104</v>
      </c>
      <c r="C71" s="241"/>
      <c r="D71" s="242"/>
      <c r="E71" s="242"/>
      <c r="F71" s="232">
        <f>C71*'점수 계산기'!$C$21+D71*'점수 계산기'!$C$22+'점수 계산기'!$C$24</f>
        <v>43.9</v>
      </c>
      <c r="G71" s="232">
        <f t="shared" si="13"/>
        <v>43.4</v>
      </c>
      <c r="H71" s="285" t="str">
        <f t="shared" si="15"/>
        <v/>
      </c>
      <c r="I71" s="278"/>
      <c r="J71" s="195"/>
      <c r="K71" s="195" t="str">
        <f t="shared" si="14"/>
        <v>a</v>
      </c>
      <c r="L71" s="224" t="str">
        <f>K71&amp;" : "&amp;'국어 진위판정'!E71-0.5&amp;"≤"&amp;'국어 진위판정'!C71&amp;"x+"&amp;'국어 진위판정'!D71&amp;"y+화&lt;"&amp;'국어 진위판정'!E71+0.5</f>
        <v>a : -0.5≤x+y+화&lt;0.5</v>
      </c>
    </row>
    <row r="72" spans="1:12" s="161" customFormat="1" ht="21" customHeight="1">
      <c r="A72" s="153"/>
      <c r="B72" s="229" t="s">
        <v>104</v>
      </c>
      <c r="C72" s="241"/>
      <c r="D72" s="242"/>
      <c r="E72" s="242"/>
      <c r="F72" s="232">
        <f>C72*'점수 계산기'!$C$21+D72*'점수 계산기'!$C$22+'점수 계산기'!$C$24</f>
        <v>43.9</v>
      </c>
      <c r="G72" s="232">
        <f t="shared" si="13"/>
        <v>43.4</v>
      </c>
      <c r="H72" s="285" t="str">
        <f t="shared" si="15"/>
        <v/>
      </c>
      <c r="I72" s="278"/>
      <c r="J72" s="195"/>
      <c r="K72" s="195" t="str">
        <f t="shared" si="14"/>
        <v>a</v>
      </c>
      <c r="L72" s="224" t="str">
        <f>K72&amp;" : "&amp;'국어 진위판정'!E72-0.5&amp;"≤"&amp;'국어 진위판정'!C72&amp;"x+"&amp;'국어 진위판정'!D72&amp;"y+화&lt;"&amp;'국어 진위판정'!E72+0.5</f>
        <v>a : -0.5≤x+y+화&lt;0.5</v>
      </c>
    </row>
    <row r="73" spans="1:12" s="161" customFormat="1" ht="21" customHeight="1">
      <c r="A73" s="153"/>
      <c r="B73" s="229" t="s">
        <v>104</v>
      </c>
      <c r="C73" s="241"/>
      <c r="D73" s="242"/>
      <c r="E73" s="242"/>
      <c r="F73" s="232">
        <f>C73*'점수 계산기'!$C$21+D73*'점수 계산기'!$C$22+'점수 계산기'!$C$24</f>
        <v>43.9</v>
      </c>
      <c r="G73" s="232">
        <f t="shared" si="13"/>
        <v>43.4</v>
      </c>
      <c r="H73" s="285" t="str">
        <f t="shared" si="15"/>
        <v/>
      </c>
      <c r="I73" s="278"/>
      <c r="J73" s="195"/>
      <c r="K73" s="195" t="str">
        <f t="shared" si="14"/>
        <v>a</v>
      </c>
      <c r="L73" s="224" t="str">
        <f>K73&amp;" : "&amp;'국어 진위판정'!E73-0.5&amp;"≤"&amp;'국어 진위판정'!C73&amp;"x+"&amp;'국어 진위판정'!D73&amp;"y+화&lt;"&amp;'국어 진위판정'!E73+0.5</f>
        <v>a : -0.5≤x+y+화&lt;0.5</v>
      </c>
    </row>
    <row r="74" spans="1:12" s="161" customFormat="1" ht="21" customHeight="1">
      <c r="A74" s="153"/>
      <c r="B74" s="229" t="s">
        <v>104</v>
      </c>
      <c r="C74" s="241"/>
      <c r="D74" s="242"/>
      <c r="E74" s="242"/>
      <c r="F74" s="232">
        <f>C74*'점수 계산기'!$C$21+D74*'점수 계산기'!$C$22+'점수 계산기'!$C$24</f>
        <v>43.9</v>
      </c>
      <c r="G74" s="232">
        <f t="shared" si="13"/>
        <v>43.4</v>
      </c>
      <c r="H74" s="285" t="str">
        <f t="shared" si="15"/>
        <v/>
      </c>
      <c r="I74" s="278"/>
      <c r="J74" s="195"/>
      <c r="K74" s="195" t="str">
        <f t="shared" si="14"/>
        <v>a</v>
      </c>
      <c r="L74" s="224" t="str">
        <f>K74&amp;" : "&amp;'국어 진위판정'!E74-0.5&amp;"≤"&amp;'국어 진위판정'!C74&amp;"x+"&amp;'국어 진위판정'!D74&amp;"y+화&lt;"&amp;'국어 진위판정'!E74+0.5</f>
        <v>a : -0.5≤x+y+화&lt;0.5</v>
      </c>
    </row>
    <row r="75" spans="1:12" s="161" customFormat="1" ht="21" customHeight="1">
      <c r="A75" s="153"/>
      <c r="B75" s="229" t="s">
        <v>104</v>
      </c>
      <c r="C75" s="241"/>
      <c r="D75" s="242"/>
      <c r="E75" s="242"/>
      <c r="F75" s="232">
        <f>C75*'점수 계산기'!$C$21+D75*'점수 계산기'!$C$22+'점수 계산기'!$C$24</f>
        <v>43.9</v>
      </c>
      <c r="G75" s="232">
        <f t="shared" si="13"/>
        <v>43.4</v>
      </c>
      <c r="H75" s="285" t="str">
        <f t="shared" si="15"/>
        <v/>
      </c>
      <c r="I75" s="278"/>
      <c r="J75" s="195"/>
      <c r="K75" s="195" t="str">
        <f t="shared" si="14"/>
        <v>a</v>
      </c>
      <c r="L75" s="224" t="str">
        <f>K75&amp;" : "&amp;'국어 진위판정'!E75-0.5&amp;"≤"&amp;'국어 진위판정'!C75&amp;"x+"&amp;'국어 진위판정'!D75&amp;"y+화&lt;"&amp;'국어 진위판정'!E75+0.5</f>
        <v>a : -0.5≤x+y+화&lt;0.5</v>
      </c>
    </row>
    <row r="76" spans="1:12" s="161" customFormat="1" ht="21" customHeight="1">
      <c r="A76" s="153"/>
      <c r="B76" s="229" t="s">
        <v>104</v>
      </c>
      <c r="C76" s="241"/>
      <c r="D76" s="242"/>
      <c r="E76" s="242"/>
      <c r="F76" s="232">
        <f>C76*'점수 계산기'!$C$21+D76*'점수 계산기'!$C$22+'점수 계산기'!$C$24</f>
        <v>43.9</v>
      </c>
      <c r="G76" s="232">
        <f t="shared" si="13"/>
        <v>43.4</v>
      </c>
      <c r="H76" s="285" t="str">
        <f t="shared" si="15"/>
        <v/>
      </c>
      <c r="I76" s="278"/>
      <c r="J76" s="195"/>
      <c r="K76" s="195" t="str">
        <f t="shared" ref="K76:K79" si="16">CHAR(MOD(J76, 23)+97)</f>
        <v>a</v>
      </c>
      <c r="L76" s="224" t="str">
        <f>K76&amp;" : "&amp;'국어 진위판정'!E76-0.5&amp;"≤"&amp;'국어 진위판정'!C76&amp;"x+"&amp;'국어 진위판정'!D76&amp;"y+화&lt;"&amp;'국어 진위판정'!E76+0.5</f>
        <v>a : -0.5≤x+y+화&lt;0.5</v>
      </c>
    </row>
    <row r="77" spans="1:12" s="161" customFormat="1" ht="21" customHeight="1">
      <c r="A77" s="153"/>
      <c r="B77" s="229" t="s">
        <v>104</v>
      </c>
      <c r="C77" s="241"/>
      <c r="D77" s="242"/>
      <c r="E77" s="242"/>
      <c r="F77" s="232">
        <f>C77*'점수 계산기'!$C$21+D77*'점수 계산기'!$C$22+'점수 계산기'!$C$24</f>
        <v>43.9</v>
      </c>
      <c r="G77" s="232">
        <f t="shared" ref="G77:G79" si="17">MIN(ABS(E77-0.5-F77), ABS(E77+0.5-F77))</f>
        <v>43.4</v>
      </c>
      <c r="H77" s="285" t="str">
        <f t="shared" ref="H77:H79" si="18">IF(ROUND(F77,0)=E77,"진",IF(G77&lt;0.5,"재",IF(AND(C77=0, D77=0, E77=0),"","위")))</f>
        <v/>
      </c>
      <c r="I77" s="278"/>
      <c r="J77" s="195"/>
      <c r="K77" s="195" t="str">
        <f t="shared" si="16"/>
        <v>a</v>
      </c>
      <c r="L77" s="224" t="str">
        <f>K77&amp;" : "&amp;'국어 진위판정'!E77-0.5&amp;"≤"&amp;'국어 진위판정'!C77&amp;"x+"&amp;'국어 진위판정'!D77&amp;"y+화&lt;"&amp;'국어 진위판정'!E77+0.5</f>
        <v>a : -0.5≤x+y+화&lt;0.5</v>
      </c>
    </row>
    <row r="78" spans="1:12" s="161" customFormat="1" ht="21" customHeight="1">
      <c r="A78" s="153"/>
      <c r="B78" s="229" t="s">
        <v>104</v>
      </c>
      <c r="C78" s="241"/>
      <c r="D78" s="242"/>
      <c r="E78" s="242"/>
      <c r="F78" s="232">
        <f>C78*'점수 계산기'!$C$21+D78*'점수 계산기'!$C$22+'점수 계산기'!$C$24</f>
        <v>43.9</v>
      </c>
      <c r="G78" s="232">
        <f t="shared" si="17"/>
        <v>43.4</v>
      </c>
      <c r="H78" s="285" t="str">
        <f t="shared" si="18"/>
        <v/>
      </c>
      <c r="I78" s="278"/>
      <c r="J78" s="195"/>
      <c r="K78" s="195" t="str">
        <f t="shared" si="16"/>
        <v>a</v>
      </c>
      <c r="L78" s="224" t="str">
        <f>K78&amp;" : "&amp;'국어 진위판정'!E78-0.5&amp;"≤"&amp;'국어 진위판정'!C78&amp;"x+"&amp;'국어 진위판정'!D78&amp;"y+화&lt;"&amp;'국어 진위판정'!E78+0.5</f>
        <v>a : -0.5≤x+y+화&lt;0.5</v>
      </c>
    </row>
    <row r="79" spans="1:12" s="161" customFormat="1" ht="21" customHeight="1">
      <c r="A79" s="153"/>
      <c r="B79" s="229" t="s">
        <v>104</v>
      </c>
      <c r="C79" s="241"/>
      <c r="D79" s="242"/>
      <c r="E79" s="242"/>
      <c r="F79" s="232">
        <f>C79*'점수 계산기'!$C$21+D79*'점수 계산기'!$C$22+'점수 계산기'!$C$24</f>
        <v>43.9</v>
      </c>
      <c r="G79" s="232">
        <f t="shared" si="17"/>
        <v>43.4</v>
      </c>
      <c r="H79" s="285" t="str">
        <f t="shared" si="18"/>
        <v/>
      </c>
      <c r="I79" s="278"/>
      <c r="J79" s="195"/>
      <c r="K79" s="195" t="str">
        <f t="shared" si="16"/>
        <v>a</v>
      </c>
      <c r="L79" s="224" t="str">
        <f>K79&amp;" : "&amp;'국어 진위판정'!E79-0.5&amp;"≤"&amp;'국어 진위판정'!C79&amp;"x+"&amp;'국어 진위판정'!D79&amp;"y+화&lt;"&amp;'국어 진위판정'!E79+0.5</f>
        <v>a : -0.5≤x+y+화&lt;0.5</v>
      </c>
    </row>
    <row r="80" spans="1:12" s="161" customFormat="1" ht="21" customHeight="1" thickBot="1">
      <c r="A80" s="153"/>
      <c r="B80" s="243" t="s">
        <v>104</v>
      </c>
      <c r="C80" s="279"/>
      <c r="D80" s="280"/>
      <c r="E80" s="280"/>
      <c r="F80" s="246">
        <f>C80*'점수 계산기'!$C$21+D80*'점수 계산기'!$C$22+'점수 계산기'!$C$24</f>
        <v>43.9</v>
      </c>
      <c r="G80" s="246">
        <f t="shared" ref="G80" si="19">MIN(ABS(E80-0.5-F80), ABS(E80+0.5-F80))</f>
        <v>43.4</v>
      </c>
      <c r="H80" s="286" t="str">
        <f t="shared" ref="H80" si="20">IF(ROUND(F80,0)=E80,"진",IF(G80&lt;0.5,"재",IF(AND(C80=0, D80=0, E80=0),"","위")))</f>
        <v/>
      </c>
      <c r="I80" s="278"/>
      <c r="J80" s="195"/>
      <c r="K80" s="195" t="str">
        <f t="shared" ref="K80" si="21">CHAR(MOD(J80, 23)+97)</f>
        <v>a</v>
      </c>
      <c r="L80" s="224" t="str">
        <f>K80&amp;" : "&amp;'국어 진위판정'!E80-0.5&amp;"≤"&amp;'국어 진위판정'!C80&amp;"x+"&amp;'국어 진위판정'!D80&amp;"y+화&lt;"&amp;'국어 진위판정'!E80+0.5</f>
        <v>a : -0.5≤x+y+화&lt;0.5</v>
      </c>
    </row>
    <row r="81" spans="1:16" s="161" customFormat="1" ht="21" customHeight="1">
      <c r="A81" s="153"/>
      <c r="B81" s="247" t="s">
        <v>109</v>
      </c>
      <c r="C81" s="248">
        <v>76</v>
      </c>
      <c r="D81" s="222">
        <v>24</v>
      </c>
      <c r="E81" s="222">
        <v>136</v>
      </c>
      <c r="F81" s="223">
        <f>C81*'점수 계산기'!$C$21+D81*'점수 계산기'!$C$23+'점수 계산기'!$C$25</f>
        <v>135.84399999999999</v>
      </c>
      <c r="G81" s="223">
        <f t="shared" ref="G81:G112" si="22">MIN(ABS(E81-0.5-F81), ABS(E81+0.5-F81))</f>
        <v>0.34399999999999409</v>
      </c>
      <c r="H81" s="284" t="str">
        <f t="shared" ref="H81:H112" si="23">IF(ROUND(F81,0)=E81,"진",IF(G81&lt;0.5,"재",IF(AND(C81=0, D81=0, E81=0),"","위")))</f>
        <v>진</v>
      </c>
      <c r="I81" s="278">
        <v>4</v>
      </c>
      <c r="J81" s="195"/>
      <c r="K81" s="195" t="str">
        <f t="shared" ref="K81:K115" si="24">CHAR(MOD(J81, 23)+97)</f>
        <v>a</v>
      </c>
      <c r="L81" s="224" t="str">
        <f>K81&amp;"_3 : "&amp;'국어 진위판정'!E81-0.5&amp;"≤"&amp;'국어 진위판정'!C81&amp;"x+"&amp;'국어 진위판정'!D81&amp;"y+언&lt;"&amp;'국어 진위판정'!E81+0.5</f>
        <v>a_3 : 135.5≤76x+24y+언&lt;136.5</v>
      </c>
    </row>
    <row r="82" spans="1:16" s="161" customFormat="1" ht="21" customHeight="1">
      <c r="A82" s="153"/>
      <c r="B82" s="249" t="s">
        <v>109</v>
      </c>
      <c r="C82" s="250">
        <v>74</v>
      </c>
      <c r="D82" s="242">
        <v>24</v>
      </c>
      <c r="E82" s="242">
        <v>134</v>
      </c>
      <c r="F82" s="232">
        <f>C82*'점수 계산기'!$C$21+D82*'점수 계산기'!$C$23+'점수 계산기'!$C$25</f>
        <v>134.01</v>
      </c>
      <c r="G82" s="232">
        <f t="shared" si="22"/>
        <v>0.49000000000000909</v>
      </c>
      <c r="H82" s="285" t="str">
        <f t="shared" si="23"/>
        <v>진</v>
      </c>
      <c r="I82" s="278">
        <v>2</v>
      </c>
      <c r="J82" s="195"/>
      <c r="K82" s="195" t="str">
        <f t="shared" si="24"/>
        <v>a</v>
      </c>
      <c r="L82" s="224" t="str">
        <f>K82&amp;"_3 : "&amp;'국어 진위판정'!E82-0.5&amp;"≤"&amp;'국어 진위판정'!C82&amp;"x+"&amp;'국어 진위판정'!D82&amp;"y+언&lt;"&amp;'국어 진위판정'!E82+0.5</f>
        <v>a_3 : 133.5≤74x+24y+언&lt;134.5</v>
      </c>
      <c r="P82" s="287"/>
    </row>
    <row r="83" spans="1:16" s="161" customFormat="1" ht="21" customHeight="1">
      <c r="A83" s="153"/>
      <c r="B83" s="249" t="s">
        <v>109</v>
      </c>
      <c r="C83" s="250">
        <v>73</v>
      </c>
      <c r="D83" s="242">
        <v>24</v>
      </c>
      <c r="E83" s="242">
        <v>133</v>
      </c>
      <c r="F83" s="232">
        <f>C83*'점수 계산기'!$C$21+D83*'점수 계산기'!$C$23+'점수 계산기'!$C$25</f>
        <v>133.09300000000002</v>
      </c>
      <c r="G83" s="232">
        <f t="shared" si="22"/>
        <v>0.40699999999998226</v>
      </c>
      <c r="H83" s="285" t="str">
        <f t="shared" si="23"/>
        <v>진</v>
      </c>
      <c r="I83" s="278">
        <v>4</v>
      </c>
      <c r="J83" s="195"/>
      <c r="K83" s="195" t="str">
        <f t="shared" si="24"/>
        <v>a</v>
      </c>
      <c r="L83" s="224" t="str">
        <f>K83&amp;"_3 : "&amp;'국어 진위판정'!E83-0.5&amp;"≤"&amp;'국어 진위판정'!C83&amp;"x+"&amp;'국어 진위판정'!D83&amp;"y+언&lt;"&amp;'국어 진위판정'!E83+0.5</f>
        <v>a_3 : 132.5≤73x+24y+언&lt;133.5</v>
      </c>
      <c r="P83" s="287"/>
    </row>
    <row r="84" spans="1:16" s="161" customFormat="1" ht="21" customHeight="1">
      <c r="A84" s="153"/>
      <c r="B84" s="249" t="s">
        <v>109</v>
      </c>
      <c r="C84" s="250">
        <v>72</v>
      </c>
      <c r="D84" s="242">
        <v>24</v>
      </c>
      <c r="E84" s="242">
        <v>132</v>
      </c>
      <c r="F84" s="232">
        <f>C84*'점수 계산기'!$C$21+D84*'점수 계산기'!$C$23+'점수 계산기'!$C$25</f>
        <v>132.17599999999999</v>
      </c>
      <c r="G84" s="232">
        <f t="shared" si="22"/>
        <v>0.32400000000001228</v>
      </c>
      <c r="H84" s="285" t="str">
        <f t="shared" si="23"/>
        <v>진</v>
      </c>
      <c r="I84" s="278">
        <v>4</v>
      </c>
      <c r="J84" s="195"/>
      <c r="K84" s="195" t="str">
        <f t="shared" si="24"/>
        <v>a</v>
      </c>
      <c r="L84" s="224" t="str">
        <f>K84&amp;"_3 : "&amp;'국어 진위판정'!E84-0.5&amp;"≤"&amp;'국어 진위판정'!C84&amp;"x+"&amp;'국어 진위판정'!D84&amp;"y+언&lt;"&amp;'국어 진위판정'!E84+0.5</f>
        <v>a_3 : 131.5≤72x+24y+언&lt;132.5</v>
      </c>
    </row>
    <row r="85" spans="1:16" s="161" customFormat="1" ht="21" customHeight="1">
      <c r="A85" s="153"/>
      <c r="B85" s="249" t="s">
        <v>109</v>
      </c>
      <c r="C85" s="250">
        <v>71</v>
      </c>
      <c r="D85" s="242">
        <v>24</v>
      </c>
      <c r="E85" s="242">
        <v>131</v>
      </c>
      <c r="F85" s="232">
        <f>C85*'점수 계산기'!$C$21+D85*'점수 계산기'!$C$23+'점수 계산기'!$C$25</f>
        <v>131.25900000000001</v>
      </c>
      <c r="G85" s="232">
        <f t="shared" si="22"/>
        <v>0.24099999999998545</v>
      </c>
      <c r="H85" s="285" t="str">
        <f t="shared" si="23"/>
        <v>진</v>
      </c>
      <c r="I85" s="278">
        <v>5</v>
      </c>
      <c r="J85" s="195"/>
      <c r="K85" s="195" t="str">
        <f t="shared" si="24"/>
        <v>a</v>
      </c>
      <c r="L85" s="224" t="str">
        <f>K85&amp;"_3 : "&amp;'국어 진위판정'!E85-0.5&amp;"≤"&amp;'국어 진위판정'!C85&amp;"x+"&amp;'국어 진위판정'!D85&amp;"y+언&lt;"&amp;'국어 진위판정'!E85+0.5</f>
        <v>a_3 : 130.5≤71x+24y+언&lt;131.5</v>
      </c>
    </row>
    <row r="86" spans="1:16" s="161" customFormat="1" ht="21" customHeight="1">
      <c r="A86" s="153"/>
      <c r="B86" s="249" t="s">
        <v>109</v>
      </c>
      <c r="C86" s="250">
        <v>70</v>
      </c>
      <c r="D86" s="242">
        <v>24</v>
      </c>
      <c r="E86" s="242">
        <v>131</v>
      </c>
      <c r="F86" s="232">
        <f>C86*'점수 계산기'!$C$21+D86*'점수 계산기'!$C$23+'점수 계산기'!$C$25</f>
        <v>130.34199999999998</v>
      </c>
      <c r="G86" s="232">
        <f t="shared" si="22"/>
        <v>0.15800000000001546</v>
      </c>
      <c r="H86" s="285" t="str">
        <f t="shared" si="23"/>
        <v>재</v>
      </c>
      <c r="I86" s="278"/>
      <c r="J86" s="195"/>
      <c r="K86" s="195" t="str">
        <f t="shared" si="24"/>
        <v>a</v>
      </c>
      <c r="L86" s="224" t="str">
        <f>K86&amp;"_3 : "&amp;'국어 진위판정'!E86-0.5&amp;"≤"&amp;'국어 진위판정'!C86&amp;"x+"&amp;'국어 진위판정'!D86&amp;"y+언&lt;"&amp;'국어 진위판정'!E86+0.5</f>
        <v>a_3 : 130.5≤70x+24y+언&lt;131.5</v>
      </c>
    </row>
    <row r="87" spans="1:16" s="161" customFormat="1" ht="21" customHeight="1">
      <c r="A87" s="153"/>
      <c r="B87" s="249" t="s">
        <v>109</v>
      </c>
      <c r="C87" s="250">
        <v>70</v>
      </c>
      <c r="D87" s="242">
        <v>24</v>
      </c>
      <c r="E87" s="242">
        <v>130</v>
      </c>
      <c r="F87" s="232">
        <f>C87*'점수 계산기'!$C$21+D87*'점수 계산기'!$C$23+'점수 계산기'!$C$25</f>
        <v>130.34199999999998</v>
      </c>
      <c r="G87" s="232">
        <f t="shared" si="22"/>
        <v>0.15800000000001546</v>
      </c>
      <c r="H87" s="285" t="str">
        <f t="shared" si="23"/>
        <v>진</v>
      </c>
      <c r="I87" s="278">
        <v>4</v>
      </c>
      <c r="J87" s="195"/>
      <c r="K87" s="195" t="str">
        <f t="shared" si="24"/>
        <v>a</v>
      </c>
      <c r="L87" s="224" t="str">
        <f>K87&amp;"_3 : "&amp;'국어 진위판정'!E87-0.5&amp;"≤"&amp;'국어 진위판정'!C87&amp;"x+"&amp;'국어 진위판정'!D87&amp;"y+언&lt;"&amp;'국어 진위판정'!E87+0.5</f>
        <v>a_3 : 129.5≤70x+24y+언&lt;130.5</v>
      </c>
    </row>
    <row r="88" spans="1:16" s="161" customFormat="1" ht="21" customHeight="1">
      <c r="A88" s="153"/>
      <c r="B88" s="249" t="s">
        <v>109</v>
      </c>
      <c r="C88" s="250">
        <v>69</v>
      </c>
      <c r="D88" s="242">
        <v>24</v>
      </c>
      <c r="E88" s="242">
        <v>129</v>
      </c>
      <c r="F88" s="232">
        <f>C88*'점수 계산기'!$C$21+D88*'점수 계산기'!$C$23+'점수 계산기'!$C$25</f>
        <v>129.42500000000001</v>
      </c>
      <c r="G88" s="232">
        <f t="shared" si="22"/>
        <v>7.4999999999988631E-2</v>
      </c>
      <c r="H88" s="285" t="str">
        <f t="shared" si="23"/>
        <v>진</v>
      </c>
      <c r="I88" s="278">
        <v>3</v>
      </c>
      <c r="J88" s="195">
        <v>0</v>
      </c>
      <c r="K88" s="195" t="str">
        <f t="shared" si="24"/>
        <v>a</v>
      </c>
      <c r="L88" s="224" t="str">
        <f>K88&amp;"_3 : "&amp;'국어 진위판정'!E88-0.5&amp;"≤"&amp;'국어 진위판정'!C88&amp;"x+"&amp;'국어 진위판정'!D88&amp;"y+언&lt;"&amp;'국어 진위판정'!E88+0.5</f>
        <v>a_3 : 128.5≤69x+24y+언&lt;129.5</v>
      </c>
    </row>
    <row r="89" spans="1:16" s="161" customFormat="1" ht="21" customHeight="1">
      <c r="A89" s="153"/>
      <c r="B89" s="249" t="s">
        <v>109</v>
      </c>
      <c r="C89" s="250">
        <v>68</v>
      </c>
      <c r="D89" s="242">
        <v>24</v>
      </c>
      <c r="E89" s="242">
        <v>129</v>
      </c>
      <c r="F89" s="232">
        <f>C89*'점수 계산기'!$C$21+D89*'점수 계산기'!$C$23+'점수 계산기'!$C$25</f>
        <v>128.50800000000001</v>
      </c>
      <c r="G89" s="232">
        <f t="shared" si="22"/>
        <v>8.0000000000097771E-3</v>
      </c>
      <c r="H89" s="285" t="str">
        <f t="shared" si="23"/>
        <v>진</v>
      </c>
      <c r="I89" s="278">
        <v>2</v>
      </c>
      <c r="J89" s="195">
        <v>1</v>
      </c>
      <c r="K89" s="195" t="str">
        <f t="shared" si="24"/>
        <v>b</v>
      </c>
      <c r="L89" s="224" t="str">
        <f>K89&amp;"_3 : "&amp;'국어 진위판정'!E89-0.5&amp;"≤"&amp;'국어 진위판정'!C89&amp;"x+"&amp;'국어 진위판정'!D89&amp;"y+언&lt;"&amp;'국어 진위판정'!E89+0.5</f>
        <v>b_3 : 128.5≤68x+24y+언&lt;129.5</v>
      </c>
    </row>
    <row r="90" spans="1:16" s="161" customFormat="1" ht="21" customHeight="1">
      <c r="A90" s="153"/>
      <c r="B90" s="249" t="s">
        <v>109</v>
      </c>
      <c r="C90" s="250">
        <v>67</v>
      </c>
      <c r="D90" s="242">
        <v>24</v>
      </c>
      <c r="E90" s="242">
        <v>128</v>
      </c>
      <c r="F90" s="232">
        <f>C90*'점수 계산기'!$C$21+D90*'점수 계산기'!$C$23+'점수 계산기'!$C$25</f>
        <v>127.59100000000001</v>
      </c>
      <c r="G90" s="232">
        <f t="shared" si="22"/>
        <v>9.1000000000008185E-2</v>
      </c>
      <c r="H90" s="285" t="str">
        <f t="shared" si="23"/>
        <v>진</v>
      </c>
      <c r="I90" s="278">
        <v>3</v>
      </c>
      <c r="J90" s="195"/>
      <c r="K90" s="195" t="str">
        <f t="shared" si="24"/>
        <v>a</v>
      </c>
      <c r="L90" s="224" t="str">
        <f>K90&amp;"_3 : "&amp;'국어 진위판정'!E90-0.5&amp;"≤"&amp;'국어 진위판정'!C90&amp;"x+"&amp;'국어 진위판정'!D90&amp;"y+언&lt;"&amp;'국어 진위판정'!E90+0.5</f>
        <v>a_3 : 127.5≤67x+24y+언&lt;128.5</v>
      </c>
      <c r="P90" s="426"/>
    </row>
    <row r="91" spans="1:16" s="161" customFormat="1" ht="21" customHeight="1">
      <c r="A91" s="153"/>
      <c r="B91" s="249" t="s">
        <v>109</v>
      </c>
      <c r="C91" s="250">
        <v>66</v>
      </c>
      <c r="D91" s="242">
        <v>24</v>
      </c>
      <c r="E91" s="242">
        <v>127</v>
      </c>
      <c r="F91" s="232">
        <f>C91*'점수 계산기'!$C$21+D91*'점수 계산기'!$C$23+'점수 계산기'!$C$25</f>
        <v>126.67400000000001</v>
      </c>
      <c r="G91" s="232">
        <f t="shared" si="22"/>
        <v>0.17400000000000659</v>
      </c>
      <c r="H91" s="285" t="str">
        <f t="shared" si="23"/>
        <v>진</v>
      </c>
      <c r="I91" s="278"/>
      <c r="J91" s="195"/>
      <c r="K91" s="195" t="str">
        <f t="shared" si="24"/>
        <v>a</v>
      </c>
      <c r="L91" s="224" t="str">
        <f>K91&amp;"_3 : "&amp;'국어 진위판정'!E91-0.5&amp;"≤"&amp;'국어 진위판정'!C91&amp;"x+"&amp;'국어 진위판정'!D91&amp;"y+언&lt;"&amp;'국어 진위판정'!E91+0.5</f>
        <v>a_3 : 126.5≤66x+24y+언&lt;127.5</v>
      </c>
    </row>
    <row r="92" spans="1:16" s="161" customFormat="1" ht="21" customHeight="1">
      <c r="A92" s="153"/>
      <c r="B92" s="249" t="s">
        <v>109</v>
      </c>
      <c r="C92" s="250">
        <v>65</v>
      </c>
      <c r="D92" s="242">
        <v>24</v>
      </c>
      <c r="E92" s="242">
        <v>126</v>
      </c>
      <c r="F92" s="232">
        <f>C92*'점수 계산기'!$C$21+D92*'점수 계산기'!$C$23+'점수 계산기'!$C$25</f>
        <v>125.75700000000001</v>
      </c>
      <c r="G92" s="232">
        <f t="shared" si="22"/>
        <v>0.257000000000005</v>
      </c>
      <c r="H92" s="285" t="str">
        <f t="shared" si="23"/>
        <v>진</v>
      </c>
      <c r="I92" s="278"/>
      <c r="J92" s="195"/>
      <c r="K92" s="195" t="str">
        <f t="shared" si="24"/>
        <v>a</v>
      </c>
      <c r="L92" s="224" t="str">
        <f>K92&amp;"_3 : "&amp;'국어 진위판정'!E92-0.5&amp;"≤"&amp;'국어 진위판정'!C92&amp;"x+"&amp;'국어 진위판정'!D92&amp;"y+언&lt;"&amp;'국어 진위판정'!E92+0.5</f>
        <v>a_3 : 125.5≤65x+24y+언&lt;126.5</v>
      </c>
    </row>
    <row r="93" spans="1:16" s="161" customFormat="1" ht="21" customHeight="1">
      <c r="A93" s="153"/>
      <c r="B93" s="249" t="s">
        <v>109</v>
      </c>
      <c r="C93" s="250">
        <v>56</v>
      </c>
      <c r="D93" s="242">
        <v>24</v>
      </c>
      <c r="E93" s="242">
        <v>118</v>
      </c>
      <c r="F93" s="232">
        <f>C93*'점수 계산기'!$C$21+D93*'점수 계산기'!$C$23+'점수 계산기'!$C$25</f>
        <v>117.504</v>
      </c>
      <c r="G93" s="232">
        <f t="shared" si="22"/>
        <v>4.0000000000048885E-3</v>
      </c>
      <c r="H93" s="285" t="str">
        <f t="shared" si="23"/>
        <v>진</v>
      </c>
      <c r="I93" s="278"/>
      <c r="J93" s="195">
        <v>2</v>
      </c>
      <c r="K93" s="195" t="str">
        <f t="shared" si="24"/>
        <v>c</v>
      </c>
      <c r="L93" s="224" t="str">
        <f>K93&amp;"_3 : "&amp;'국어 진위판정'!E93-0.5&amp;"≤"&amp;'국어 진위판정'!C93&amp;"x+"&amp;'국어 진위판정'!D93&amp;"y+언&lt;"&amp;'국어 진위판정'!E93+0.5</f>
        <v>c_3 : 117.5≤56x+24y+언&lt;118.5</v>
      </c>
    </row>
    <row r="94" spans="1:16" s="161" customFormat="1" ht="21" customHeight="1">
      <c r="A94" s="153"/>
      <c r="B94" s="249" t="s">
        <v>109</v>
      </c>
      <c r="C94" s="250">
        <v>76</v>
      </c>
      <c r="D94" s="242">
        <v>22</v>
      </c>
      <c r="E94" s="242">
        <v>134</v>
      </c>
      <c r="F94" s="232">
        <f>C94*'점수 계산기'!$C$21+D94*'점수 계산기'!$C$23+'점수 계산기'!$C$25</f>
        <v>134.24799999999999</v>
      </c>
      <c r="G94" s="232">
        <f t="shared" si="22"/>
        <v>0.25200000000000955</v>
      </c>
      <c r="H94" s="285" t="str">
        <f t="shared" si="23"/>
        <v>진</v>
      </c>
      <c r="I94" s="278">
        <v>3</v>
      </c>
      <c r="J94" s="195"/>
      <c r="K94" s="195" t="str">
        <f t="shared" si="24"/>
        <v>a</v>
      </c>
      <c r="L94" s="224" t="str">
        <f>K94&amp;"_3 : "&amp;'국어 진위판정'!E94-0.5&amp;"≤"&amp;'국어 진위판정'!C94&amp;"x+"&amp;'국어 진위판정'!D94&amp;"y+언&lt;"&amp;'국어 진위판정'!E94+0.5</f>
        <v>a_3 : 133.5≤76x+22y+언&lt;134.5</v>
      </c>
    </row>
    <row r="95" spans="1:16" s="161" customFormat="1" ht="21" customHeight="1">
      <c r="A95" s="153"/>
      <c r="B95" s="249" t="s">
        <v>109</v>
      </c>
      <c r="C95" s="250">
        <v>74</v>
      </c>
      <c r="D95" s="242">
        <v>22</v>
      </c>
      <c r="E95" s="242">
        <v>132</v>
      </c>
      <c r="F95" s="232">
        <f>C95*'점수 계산기'!$C$21+D95*'점수 계산기'!$C$23+'점수 계산기'!$C$25</f>
        <v>132.41399999999999</v>
      </c>
      <c r="G95" s="232">
        <f t="shared" si="22"/>
        <v>8.6000000000012733E-2</v>
      </c>
      <c r="H95" s="285" t="str">
        <f t="shared" si="23"/>
        <v>진</v>
      </c>
      <c r="I95" s="278">
        <v>6</v>
      </c>
      <c r="J95" s="195"/>
      <c r="K95" s="195" t="str">
        <f t="shared" si="24"/>
        <v>a</v>
      </c>
      <c r="L95" s="224" t="str">
        <f>K95&amp;"_3 : "&amp;'국어 진위판정'!E95-0.5&amp;"≤"&amp;'국어 진위판정'!C95&amp;"x+"&amp;'국어 진위판정'!D95&amp;"y+언&lt;"&amp;'국어 진위판정'!E95+0.5</f>
        <v>a_3 : 131.5≤74x+22y+언&lt;132.5</v>
      </c>
    </row>
    <row r="96" spans="1:16" s="161" customFormat="1" ht="21" customHeight="1">
      <c r="A96" s="153"/>
      <c r="B96" s="249" t="s">
        <v>109</v>
      </c>
      <c r="C96" s="250">
        <v>73</v>
      </c>
      <c r="D96" s="242">
        <v>22</v>
      </c>
      <c r="E96" s="242">
        <v>131</v>
      </c>
      <c r="F96" s="232">
        <f>C96*'점수 계산기'!$C$21+D96*'점수 계산기'!$C$23+'점수 계산기'!$C$25</f>
        <v>131.49700000000001</v>
      </c>
      <c r="G96" s="232">
        <f t="shared" si="22"/>
        <v>2.9999999999859028E-3</v>
      </c>
      <c r="H96" s="285" t="str">
        <f t="shared" si="23"/>
        <v>진</v>
      </c>
      <c r="I96" s="278">
        <v>2</v>
      </c>
      <c r="J96" s="195">
        <v>3</v>
      </c>
      <c r="K96" s="195" t="str">
        <f t="shared" si="24"/>
        <v>d</v>
      </c>
      <c r="L96" s="224" t="str">
        <f>K96&amp;"_3 : "&amp;'국어 진위판정'!E96-0.5&amp;"≤"&amp;'국어 진위판정'!C96&amp;"x+"&amp;'국어 진위판정'!D96&amp;"y+언&lt;"&amp;'국어 진위판정'!E96+0.5</f>
        <v>d_3 : 130.5≤73x+22y+언&lt;131.5</v>
      </c>
    </row>
    <row r="97" spans="1:12" s="161" customFormat="1" ht="21" customHeight="1">
      <c r="A97" s="153"/>
      <c r="B97" s="249" t="s">
        <v>109</v>
      </c>
      <c r="C97" s="250">
        <v>73</v>
      </c>
      <c r="D97" s="242">
        <v>22</v>
      </c>
      <c r="E97" s="242">
        <v>130</v>
      </c>
      <c r="F97" s="232">
        <f>C97*'점수 계산기'!$C$21+D97*'점수 계산기'!$C$23+'점수 계산기'!$C$25</f>
        <v>131.49700000000001</v>
      </c>
      <c r="G97" s="232">
        <f t="shared" si="22"/>
        <v>0.9970000000000141</v>
      </c>
      <c r="H97" s="285" t="str">
        <f t="shared" si="23"/>
        <v>위</v>
      </c>
      <c r="I97" s="278"/>
      <c r="J97" s="195"/>
      <c r="K97" s="195" t="str">
        <f t="shared" si="24"/>
        <v>a</v>
      </c>
      <c r="L97" s="224" t="str">
        <f>K97&amp;"_3 : "&amp;'국어 진위판정'!E97-0.5&amp;"≤"&amp;'국어 진위판정'!C97&amp;"x+"&amp;'국어 진위판정'!D97&amp;"y+언&lt;"&amp;'국어 진위판정'!E97+0.5</f>
        <v>a_3 : 129.5≤73x+22y+언&lt;130.5</v>
      </c>
    </row>
    <row r="98" spans="1:12" s="161" customFormat="1" ht="21" customHeight="1">
      <c r="A98" s="153"/>
      <c r="B98" s="249" t="s">
        <v>109</v>
      </c>
      <c r="C98" s="250">
        <v>72</v>
      </c>
      <c r="D98" s="242">
        <v>22</v>
      </c>
      <c r="E98" s="242">
        <v>131</v>
      </c>
      <c r="F98" s="232">
        <f>C98*'점수 계산기'!$C$21+D98*'점수 계산기'!$C$23+'점수 계산기'!$C$25</f>
        <v>130.57999999999998</v>
      </c>
      <c r="G98" s="232">
        <f t="shared" si="22"/>
        <v>7.9999999999984084E-2</v>
      </c>
      <c r="H98" s="285" t="str">
        <f t="shared" si="23"/>
        <v>진</v>
      </c>
      <c r="I98" s="278">
        <v>2</v>
      </c>
      <c r="J98" s="195">
        <v>4</v>
      </c>
      <c r="K98" s="195" t="str">
        <f t="shared" si="24"/>
        <v>e</v>
      </c>
      <c r="L98" s="224" t="str">
        <f>K98&amp;"_3 : "&amp;'국어 진위판정'!E98-0.5&amp;"≤"&amp;'국어 진위판정'!C98&amp;"x+"&amp;'국어 진위판정'!D98&amp;"y+언&lt;"&amp;'국어 진위판정'!E98+0.5</f>
        <v>e_3 : 130.5≤72x+22y+언&lt;131.5</v>
      </c>
    </row>
    <row r="99" spans="1:12" s="161" customFormat="1" ht="21" customHeight="1">
      <c r="A99" s="153"/>
      <c r="B99" s="249" t="s">
        <v>109</v>
      </c>
      <c r="C99" s="250">
        <v>71</v>
      </c>
      <c r="D99" s="242">
        <v>22</v>
      </c>
      <c r="E99" s="242">
        <v>130</v>
      </c>
      <c r="F99" s="232">
        <f>C99*'점수 계산기'!$C$21+D99*'점수 계산기'!$C$23+'점수 계산기'!$C$25</f>
        <v>129.66300000000001</v>
      </c>
      <c r="G99" s="232">
        <f t="shared" si="22"/>
        <v>0.16300000000001091</v>
      </c>
      <c r="H99" s="285" t="str">
        <f t="shared" si="23"/>
        <v>진</v>
      </c>
      <c r="I99" s="278"/>
      <c r="J99" s="195"/>
      <c r="K99" s="195" t="str">
        <f t="shared" si="24"/>
        <v>a</v>
      </c>
      <c r="L99" s="224" t="str">
        <f>K99&amp;"_3 : "&amp;'국어 진위판정'!E99-0.5&amp;"≤"&amp;'국어 진위판정'!C99&amp;"x+"&amp;'국어 진위판정'!D99&amp;"y+언&lt;"&amp;'국어 진위판정'!E99+0.5</f>
        <v>a_3 : 129.5≤71x+22y+언&lt;130.5</v>
      </c>
    </row>
    <row r="100" spans="1:12" s="161" customFormat="1" ht="21" customHeight="1">
      <c r="A100" s="153"/>
      <c r="B100" s="249" t="s">
        <v>109</v>
      </c>
      <c r="C100" s="250">
        <v>70</v>
      </c>
      <c r="D100" s="242">
        <v>22</v>
      </c>
      <c r="E100" s="242">
        <v>129</v>
      </c>
      <c r="F100" s="232">
        <f>C100*'점수 계산기'!$C$21+D100*'점수 계산기'!$C$23+'점수 계산기'!$C$25</f>
        <v>128.74599999999998</v>
      </c>
      <c r="G100" s="232">
        <f t="shared" si="22"/>
        <v>0.2459999999999809</v>
      </c>
      <c r="H100" s="285" t="str">
        <f t="shared" si="23"/>
        <v>진</v>
      </c>
      <c r="I100" s="278">
        <v>2</v>
      </c>
      <c r="J100" s="195"/>
      <c r="K100" s="195" t="str">
        <f t="shared" si="24"/>
        <v>a</v>
      </c>
      <c r="L100" s="224" t="str">
        <f>K100&amp;"_3 : "&amp;'국어 진위판정'!E100-0.5&amp;"≤"&amp;'국어 진위판정'!C100&amp;"x+"&amp;'국어 진위판정'!D100&amp;"y+언&lt;"&amp;'국어 진위판정'!E100+0.5</f>
        <v>a_3 : 128.5≤70x+22y+언&lt;129.5</v>
      </c>
    </row>
    <row r="101" spans="1:12" s="161" customFormat="1" ht="21" customHeight="1">
      <c r="A101" s="153"/>
      <c r="B101" s="249" t="s">
        <v>109</v>
      </c>
      <c r="C101" s="250">
        <v>69</v>
      </c>
      <c r="D101" s="242">
        <v>22</v>
      </c>
      <c r="E101" s="242">
        <v>128</v>
      </c>
      <c r="F101" s="232">
        <f>C101*'점수 계산기'!$C$21+D101*'점수 계산기'!$C$23+'점수 계산기'!$C$25</f>
        <v>127.82900000000001</v>
      </c>
      <c r="G101" s="232">
        <f t="shared" si="22"/>
        <v>0.32900000000000773</v>
      </c>
      <c r="H101" s="285" t="str">
        <f t="shared" si="23"/>
        <v>진</v>
      </c>
      <c r="I101" s="278"/>
      <c r="J101" s="195"/>
      <c r="K101" s="195" t="str">
        <f t="shared" si="24"/>
        <v>a</v>
      </c>
      <c r="L101" s="224" t="str">
        <f>K101&amp;"_3 : "&amp;'국어 진위판정'!E101-0.5&amp;"≤"&amp;'국어 진위판정'!C101&amp;"x+"&amp;'국어 진위판정'!D101&amp;"y+언&lt;"&amp;'국어 진위판정'!E101+0.5</f>
        <v>a_3 : 127.5≤69x+22y+언&lt;128.5</v>
      </c>
    </row>
    <row r="102" spans="1:12" s="161" customFormat="1" ht="21" customHeight="1">
      <c r="A102" s="153"/>
      <c r="B102" s="249" t="s">
        <v>109</v>
      </c>
      <c r="C102" s="250">
        <v>68</v>
      </c>
      <c r="D102" s="242">
        <v>22</v>
      </c>
      <c r="E102" s="242">
        <v>127</v>
      </c>
      <c r="F102" s="232">
        <f>C102*'점수 계산기'!$C$21+D102*'점수 계산기'!$C$23+'점수 계산기'!$C$25</f>
        <v>126.91200000000001</v>
      </c>
      <c r="G102" s="232">
        <f t="shared" si="22"/>
        <v>0.41200000000000614</v>
      </c>
      <c r="H102" s="285" t="str">
        <f t="shared" si="23"/>
        <v>진</v>
      </c>
      <c r="I102" s="278"/>
      <c r="J102" s="195"/>
      <c r="K102" s="195" t="str">
        <f t="shared" si="24"/>
        <v>a</v>
      </c>
      <c r="L102" s="224" t="str">
        <f>K102&amp;"_3 : "&amp;'국어 진위판정'!E102-0.5&amp;"≤"&amp;'국어 진위판정'!C102&amp;"x+"&amp;'국어 진위판정'!D102&amp;"y+언&lt;"&amp;'국어 진위판정'!E102+0.5</f>
        <v>a_3 : 126.5≤68x+22y+언&lt;127.5</v>
      </c>
    </row>
    <row r="103" spans="1:12" s="161" customFormat="1" ht="21" customHeight="1">
      <c r="A103" s="153"/>
      <c r="B103" s="249" t="s">
        <v>109</v>
      </c>
      <c r="C103" s="250">
        <v>67</v>
      </c>
      <c r="D103" s="242">
        <v>22</v>
      </c>
      <c r="E103" s="242">
        <v>126</v>
      </c>
      <c r="F103" s="232">
        <f>C103*'점수 계산기'!$C$21+D103*'점수 계산기'!$C$23+'점수 계산기'!$C$25</f>
        <v>125.995</v>
      </c>
      <c r="G103" s="232">
        <f t="shared" si="22"/>
        <v>0.49500000000000455</v>
      </c>
      <c r="H103" s="285" t="str">
        <f t="shared" si="23"/>
        <v>진</v>
      </c>
      <c r="I103" s="278"/>
      <c r="J103" s="195"/>
      <c r="K103" s="195" t="str">
        <f t="shared" si="24"/>
        <v>a</v>
      </c>
      <c r="L103" s="224" t="str">
        <f>K103&amp;"_3 : "&amp;'국어 진위판정'!E103-0.5&amp;"≤"&amp;'국어 진위판정'!C103&amp;"x+"&amp;'국어 진위판정'!D103&amp;"y+언&lt;"&amp;'국어 진위판정'!E103+0.5</f>
        <v>a_3 : 125.5≤67x+22y+언&lt;126.5</v>
      </c>
    </row>
    <row r="104" spans="1:12" s="161" customFormat="1" ht="21" customHeight="1">
      <c r="A104" s="153"/>
      <c r="B104" s="249" t="s">
        <v>109</v>
      </c>
      <c r="C104" s="250">
        <v>66</v>
      </c>
      <c r="D104" s="242">
        <v>22</v>
      </c>
      <c r="E104" s="242">
        <v>125</v>
      </c>
      <c r="F104" s="232">
        <f>C104*'점수 계산기'!$C$21+D104*'점수 계산기'!$C$23+'점수 계산기'!$C$25</f>
        <v>125.078</v>
      </c>
      <c r="G104" s="232">
        <f t="shared" si="22"/>
        <v>0.42199999999999704</v>
      </c>
      <c r="H104" s="285" t="str">
        <f t="shared" si="23"/>
        <v>진</v>
      </c>
      <c r="I104" s="278">
        <v>2</v>
      </c>
      <c r="J104" s="195"/>
      <c r="K104" s="195" t="str">
        <f t="shared" si="24"/>
        <v>a</v>
      </c>
      <c r="L104" s="224" t="str">
        <f>K104&amp;"_3 : "&amp;'국어 진위판정'!E104-0.5&amp;"≤"&amp;'국어 진위판정'!C104&amp;"x+"&amp;'국어 진위판정'!D104&amp;"y+언&lt;"&amp;'국어 진위판정'!E104+0.5</f>
        <v>a_3 : 124.5≤66x+22y+언&lt;125.5</v>
      </c>
    </row>
    <row r="105" spans="1:12" s="161" customFormat="1" ht="21" customHeight="1">
      <c r="A105" s="153"/>
      <c r="B105" s="249" t="s">
        <v>109</v>
      </c>
      <c r="C105" s="250">
        <v>65</v>
      </c>
      <c r="D105" s="242">
        <v>22</v>
      </c>
      <c r="E105" s="242">
        <v>124</v>
      </c>
      <c r="F105" s="232">
        <f>C105*'점수 계산기'!$C$21+D105*'점수 계산기'!$C$23+'점수 계산기'!$C$25</f>
        <v>124.161</v>
      </c>
      <c r="G105" s="232">
        <f t="shared" si="22"/>
        <v>0.33899999999999864</v>
      </c>
      <c r="H105" s="285" t="str">
        <f t="shared" si="23"/>
        <v>진</v>
      </c>
      <c r="I105" s="278"/>
      <c r="J105" s="195"/>
      <c r="K105" s="195"/>
      <c r="L105" s="224"/>
    </row>
    <row r="106" spans="1:12" s="161" customFormat="1" ht="21" customHeight="1">
      <c r="A106" s="153"/>
      <c r="B106" s="249" t="s">
        <v>109</v>
      </c>
      <c r="C106" s="250">
        <v>62</v>
      </c>
      <c r="D106" s="242">
        <v>22</v>
      </c>
      <c r="E106" s="242">
        <v>121</v>
      </c>
      <c r="F106" s="232">
        <f>C106*'점수 계산기'!$C$21+D106*'점수 계산기'!$C$23+'점수 계산기'!$C$25</f>
        <v>121.41</v>
      </c>
      <c r="G106" s="232">
        <f t="shared" si="22"/>
        <v>9.0000000000003411E-2</v>
      </c>
      <c r="H106" s="285" t="str">
        <f t="shared" si="23"/>
        <v>진</v>
      </c>
      <c r="I106" s="278"/>
      <c r="J106" s="195">
        <v>5</v>
      </c>
      <c r="K106" s="195" t="str">
        <f t="shared" si="24"/>
        <v>f</v>
      </c>
      <c r="L106" s="224" t="str">
        <f>K106&amp;"_3 : "&amp;'국어 진위판정'!E106-0.5&amp;"≤"&amp;'국어 진위판정'!C106&amp;"x+"&amp;'국어 진위판정'!D106&amp;"y+언&lt;"&amp;'국어 진위판정'!E106+0.5</f>
        <v>f_3 : 120.5≤62x+22y+언&lt;121.5</v>
      </c>
    </row>
    <row r="107" spans="1:12" s="161" customFormat="1" ht="21" customHeight="1">
      <c r="A107" s="153"/>
      <c r="B107" s="249" t="s">
        <v>109</v>
      </c>
      <c r="C107" s="250">
        <v>58</v>
      </c>
      <c r="D107" s="242">
        <v>22</v>
      </c>
      <c r="E107" s="242">
        <v>118</v>
      </c>
      <c r="F107" s="232">
        <f>C107*'점수 계산기'!$C$21+D107*'점수 계산기'!$C$23+'점수 계산기'!$C$25</f>
        <v>117.742</v>
      </c>
      <c r="G107" s="232">
        <f t="shared" si="22"/>
        <v>0.24200000000000443</v>
      </c>
      <c r="H107" s="285" t="str">
        <f t="shared" si="23"/>
        <v>진</v>
      </c>
      <c r="I107" s="278"/>
      <c r="J107" s="195">
        <v>6</v>
      </c>
      <c r="K107" s="195" t="str">
        <f t="shared" si="24"/>
        <v>g</v>
      </c>
      <c r="L107" s="224" t="str">
        <f>K107&amp;"_3 : "&amp;'국어 진위판정'!E107-0.5&amp;"≤"&amp;'국어 진위판정'!C107&amp;"x+"&amp;'국어 진위판정'!D107&amp;"y+언&lt;"&amp;'국어 진위판정'!E107+0.5</f>
        <v>g_3 : 117.5≤58x+22y+언&lt;118.5</v>
      </c>
    </row>
    <row r="108" spans="1:12" s="161" customFormat="1" ht="21" customHeight="1">
      <c r="A108" s="153"/>
      <c r="B108" s="249" t="s">
        <v>109</v>
      </c>
      <c r="C108" s="250">
        <v>50</v>
      </c>
      <c r="D108" s="242">
        <v>22</v>
      </c>
      <c r="E108" s="242">
        <v>110</v>
      </c>
      <c r="F108" s="232">
        <f>C108*'점수 계산기'!$C$21+D108*'점수 계산기'!$C$23+'점수 계산기'!$C$25</f>
        <v>110.40600000000001</v>
      </c>
      <c r="G108" s="232">
        <f t="shared" si="22"/>
        <v>9.3999999999994088E-2</v>
      </c>
      <c r="H108" s="285" t="str">
        <f t="shared" si="23"/>
        <v>진</v>
      </c>
      <c r="I108" s="278"/>
      <c r="J108" s="195">
        <v>7</v>
      </c>
      <c r="K108" s="195" t="str">
        <f t="shared" si="24"/>
        <v>h</v>
      </c>
      <c r="L108" s="224" t="str">
        <f>K108&amp;"_3 : "&amp;'국어 진위판정'!E108-0.5&amp;"≤"&amp;'국어 진위판정'!C108&amp;"x+"&amp;'국어 진위판정'!D108&amp;"y+언&lt;"&amp;'국어 진위판정'!E108+0.5</f>
        <v>h_3 : 109.5≤50x+22y+언&lt;110.5</v>
      </c>
    </row>
    <row r="109" spans="1:12" s="161" customFormat="1" ht="21" customHeight="1">
      <c r="A109" s="153"/>
      <c r="B109" s="249" t="s">
        <v>109</v>
      </c>
      <c r="C109" s="250">
        <v>76</v>
      </c>
      <c r="D109" s="242">
        <v>21</v>
      </c>
      <c r="E109" s="242">
        <v>133</v>
      </c>
      <c r="F109" s="232">
        <f>C109*'점수 계산기'!$C$21+D109*'점수 계산기'!$C$23+'점수 계산기'!$C$25</f>
        <v>133.45000000000002</v>
      </c>
      <c r="G109" s="232">
        <f t="shared" si="22"/>
        <v>4.9999999999982947E-2</v>
      </c>
      <c r="H109" s="285" t="str">
        <f t="shared" si="23"/>
        <v>진</v>
      </c>
      <c r="I109" s="278"/>
      <c r="J109" s="195">
        <v>8</v>
      </c>
      <c r="K109" s="195" t="str">
        <f t="shared" si="24"/>
        <v>i</v>
      </c>
      <c r="L109" s="224" t="str">
        <f>K109&amp;"_3 : "&amp;'국어 진위판정'!E109-0.5&amp;"≤"&amp;'국어 진위판정'!C109&amp;"x+"&amp;'국어 진위판정'!D109&amp;"y+언&lt;"&amp;'국어 진위판정'!E109+0.5</f>
        <v>i_3 : 132.5≤76x+21y+언&lt;133.5</v>
      </c>
    </row>
    <row r="110" spans="1:12" s="161" customFormat="1" ht="21" customHeight="1">
      <c r="A110" s="153"/>
      <c r="B110" s="249" t="s">
        <v>109</v>
      </c>
      <c r="C110" s="250">
        <v>74</v>
      </c>
      <c r="D110" s="242">
        <v>21</v>
      </c>
      <c r="E110" s="242">
        <v>132</v>
      </c>
      <c r="F110" s="232">
        <f>C110*'점수 계산기'!$C$21+D110*'점수 계산기'!$C$23+'점수 계산기'!$C$25</f>
        <v>131.61600000000001</v>
      </c>
      <c r="G110" s="232">
        <f t="shared" si="22"/>
        <v>0.11600000000001387</v>
      </c>
      <c r="H110" s="285" t="str">
        <f t="shared" si="23"/>
        <v>진</v>
      </c>
      <c r="I110" s="278"/>
      <c r="J110" s="195">
        <v>9</v>
      </c>
      <c r="K110" s="195" t="str">
        <f t="shared" si="24"/>
        <v>j</v>
      </c>
      <c r="L110" s="224" t="str">
        <f>K110&amp;"_3 : "&amp;'국어 진위판정'!E110-0.5&amp;"≤"&amp;'국어 진위판정'!C110&amp;"x+"&amp;'국어 진위판정'!D110&amp;"y+언&lt;"&amp;'국어 진위판정'!E110+0.5</f>
        <v>j_3 : 131.5≤74x+21y+언&lt;132.5</v>
      </c>
    </row>
    <row r="111" spans="1:12" s="161" customFormat="1" ht="21" customHeight="1">
      <c r="A111" s="153"/>
      <c r="B111" s="249" t="s">
        <v>109</v>
      </c>
      <c r="C111" s="250">
        <v>73</v>
      </c>
      <c r="D111" s="242">
        <v>21</v>
      </c>
      <c r="E111" s="242">
        <v>131</v>
      </c>
      <c r="F111" s="232">
        <f>C111*'점수 계산기'!$C$21+D111*'점수 계산기'!$C$23+'점수 계산기'!$C$25</f>
        <v>130.69900000000001</v>
      </c>
      <c r="G111" s="232">
        <f t="shared" si="22"/>
        <v>0.19900000000001228</v>
      </c>
      <c r="H111" s="285" t="str">
        <f t="shared" si="23"/>
        <v>진</v>
      </c>
      <c r="I111" s="278"/>
      <c r="J111" s="195"/>
      <c r="K111" s="195" t="str">
        <f t="shared" si="24"/>
        <v>a</v>
      </c>
      <c r="L111" s="224" t="str">
        <f>K111&amp;"_3 : "&amp;'국어 진위판정'!E111-0.5&amp;"≤"&amp;'국어 진위판정'!C111&amp;"x+"&amp;'국어 진위판정'!D111&amp;"y+언&lt;"&amp;'국어 진위판정'!E111+0.5</f>
        <v>a_3 : 130.5≤73x+21y+언&lt;131.5</v>
      </c>
    </row>
    <row r="112" spans="1:12" s="161" customFormat="1" ht="21" customHeight="1">
      <c r="A112" s="153"/>
      <c r="B112" s="249" t="s">
        <v>109</v>
      </c>
      <c r="C112" s="250">
        <v>72</v>
      </c>
      <c r="D112" s="242">
        <v>21</v>
      </c>
      <c r="E112" s="242">
        <v>130</v>
      </c>
      <c r="F112" s="232">
        <f>C112*'점수 계산기'!$C$21+D112*'점수 계산기'!$C$23+'점수 계산기'!$C$25</f>
        <v>129.78200000000001</v>
      </c>
      <c r="G112" s="232">
        <f t="shared" si="22"/>
        <v>0.28200000000001069</v>
      </c>
      <c r="H112" s="285" t="str">
        <f t="shared" si="23"/>
        <v>진</v>
      </c>
      <c r="I112" s="278">
        <v>2</v>
      </c>
      <c r="J112" s="195"/>
      <c r="K112" s="195" t="str">
        <f t="shared" si="24"/>
        <v>a</v>
      </c>
      <c r="L112" s="224" t="str">
        <f>K112&amp;"_3 : "&amp;'국어 진위판정'!E112-0.5&amp;"≤"&amp;'국어 진위판정'!C112&amp;"x+"&amp;'국어 진위판정'!D112&amp;"y+언&lt;"&amp;'국어 진위판정'!E112+0.5</f>
        <v>a_3 : 129.5≤72x+21y+언&lt;130.5</v>
      </c>
    </row>
    <row r="113" spans="1:12" s="161" customFormat="1" ht="21" customHeight="1">
      <c r="A113" s="153"/>
      <c r="B113" s="249" t="s">
        <v>109</v>
      </c>
      <c r="C113" s="250">
        <v>71</v>
      </c>
      <c r="D113" s="242">
        <v>21</v>
      </c>
      <c r="E113" s="242">
        <v>129</v>
      </c>
      <c r="F113" s="232">
        <f>C113*'점수 계산기'!$C$21+D113*'점수 계산기'!$C$23+'점수 계산기'!$C$25</f>
        <v>128.86500000000001</v>
      </c>
      <c r="G113" s="232">
        <f t="shared" ref="G113:G147" si="25">MIN(ABS(E113-0.5-F113), ABS(E113+0.5-F113))</f>
        <v>0.36500000000000909</v>
      </c>
      <c r="H113" s="285" t="str">
        <f t="shared" ref="H113:H147" si="26">IF(ROUND(F113,0)=E113,"진",IF(G113&lt;0.5,"재",IF(AND(C113=0, D113=0, E113=0),"","위")))</f>
        <v>진</v>
      </c>
      <c r="I113" s="278">
        <v>3</v>
      </c>
      <c r="J113" s="195"/>
      <c r="K113" s="195" t="str">
        <f t="shared" si="24"/>
        <v>a</v>
      </c>
      <c r="L113" s="224" t="str">
        <f>K113&amp;"_3 : "&amp;'국어 진위판정'!E113-0.5&amp;"≤"&amp;'국어 진위판정'!C113&amp;"x+"&amp;'국어 진위판정'!D113&amp;"y+언&lt;"&amp;'국어 진위판정'!E113+0.5</f>
        <v>a_3 : 128.5≤71x+21y+언&lt;129.5</v>
      </c>
    </row>
    <row r="114" spans="1:12" s="161" customFormat="1" ht="21" customHeight="1">
      <c r="A114" s="153"/>
      <c r="B114" s="249" t="s">
        <v>109</v>
      </c>
      <c r="C114" s="250">
        <v>70</v>
      </c>
      <c r="D114" s="242">
        <v>21</v>
      </c>
      <c r="E114" s="242">
        <v>128</v>
      </c>
      <c r="F114" s="232">
        <f>C114*'점수 계산기'!$C$21+D114*'점수 계산기'!$C$23+'점수 계산기'!$C$25</f>
        <v>127.94800000000001</v>
      </c>
      <c r="G114" s="232">
        <f t="shared" si="25"/>
        <v>0.4480000000000075</v>
      </c>
      <c r="H114" s="285" t="str">
        <f t="shared" si="26"/>
        <v>진</v>
      </c>
      <c r="I114" s="278"/>
      <c r="J114" s="195"/>
      <c r="K114" s="195" t="str">
        <f t="shared" si="24"/>
        <v>a</v>
      </c>
      <c r="L114" s="224" t="str">
        <f>K114&amp;"_3 : "&amp;'국어 진위판정'!E114-0.5&amp;"≤"&amp;'국어 진위판정'!C114&amp;"x+"&amp;'국어 진위판정'!D114&amp;"y+언&lt;"&amp;'국어 진위판정'!E114+0.5</f>
        <v>a_3 : 127.5≤70x+21y+언&lt;128.5</v>
      </c>
    </row>
    <row r="115" spans="1:12" s="161" customFormat="1" ht="21" customHeight="1">
      <c r="A115" s="153"/>
      <c r="B115" s="489" t="s">
        <v>109</v>
      </c>
      <c r="C115" s="250">
        <v>69</v>
      </c>
      <c r="D115" s="242">
        <v>21</v>
      </c>
      <c r="E115" s="242">
        <v>127</v>
      </c>
      <c r="F115" s="232">
        <f>C115*'점수 계산기'!$C$21+D115*'점수 계산기'!$C$23+'점수 계산기'!$C$25</f>
        <v>127.03100000000001</v>
      </c>
      <c r="G115" s="232">
        <f t="shared" si="25"/>
        <v>0.46899999999999409</v>
      </c>
      <c r="H115" s="285" t="str">
        <f t="shared" si="26"/>
        <v>진</v>
      </c>
      <c r="I115" s="278"/>
      <c r="J115" s="195"/>
      <c r="K115" s="195" t="str">
        <f t="shared" si="24"/>
        <v>a</v>
      </c>
      <c r="L115" s="224" t="str">
        <f>K115&amp;"_3 : "&amp;'국어 진위판정'!E115-0.5&amp;"≤"&amp;'국어 진위판정'!C115&amp;"x+"&amp;'국어 진위판정'!D115&amp;"y+언&lt;"&amp;'국어 진위판정'!E115+0.5</f>
        <v>a_3 : 126.5≤69x+21y+언&lt;127.5</v>
      </c>
    </row>
    <row r="116" spans="1:12" s="161" customFormat="1" ht="21" customHeight="1">
      <c r="A116" s="153"/>
      <c r="B116" s="249" t="s">
        <v>109</v>
      </c>
      <c r="C116" s="250">
        <v>68</v>
      </c>
      <c r="D116" s="242">
        <v>21</v>
      </c>
      <c r="E116" s="242">
        <v>126</v>
      </c>
      <c r="F116" s="232">
        <f>C116*'점수 계산기'!$C$21+D116*'점수 계산기'!$C$23+'점수 계산기'!$C$25</f>
        <v>126.114</v>
      </c>
      <c r="G116" s="232">
        <f t="shared" si="25"/>
        <v>0.38599999999999568</v>
      </c>
      <c r="H116" s="285" t="str">
        <f t="shared" si="26"/>
        <v>진</v>
      </c>
      <c r="I116" s="278"/>
      <c r="J116" s="195"/>
      <c r="K116" s="195" t="str">
        <f t="shared" ref="K116:K143" si="27">CHAR(MOD(J116, 23)+97)</f>
        <v>a</v>
      </c>
      <c r="L116" s="224" t="str">
        <f>K116&amp;"_3 : "&amp;'국어 진위판정'!E116-0.5&amp;"≤"&amp;'국어 진위판정'!C116&amp;"x+"&amp;'국어 진위판정'!D116&amp;"y+언&lt;"&amp;'국어 진위판정'!E116+0.5</f>
        <v>a_3 : 125.5≤68x+21y+언&lt;126.5</v>
      </c>
    </row>
    <row r="117" spans="1:12" s="161" customFormat="1" ht="21" customHeight="1">
      <c r="A117" s="153"/>
      <c r="B117" s="249" t="s">
        <v>109</v>
      </c>
      <c r="C117" s="250">
        <v>65</v>
      </c>
      <c r="D117" s="242">
        <v>21</v>
      </c>
      <c r="E117" s="242">
        <v>123</v>
      </c>
      <c r="F117" s="232">
        <f>C117*'점수 계산기'!$C$21+D117*'점수 계산기'!$C$23+'점수 계산기'!$C$25</f>
        <v>123.363</v>
      </c>
      <c r="G117" s="232">
        <f t="shared" si="25"/>
        <v>0.13700000000000045</v>
      </c>
      <c r="H117" s="285" t="str">
        <f t="shared" si="26"/>
        <v>진</v>
      </c>
      <c r="I117" s="278"/>
      <c r="J117" s="195"/>
      <c r="K117" s="195" t="str">
        <f t="shared" si="27"/>
        <v>a</v>
      </c>
      <c r="L117" s="224" t="str">
        <f>K117&amp;"_3 : "&amp;'국어 진위판정'!E117-0.5&amp;"≤"&amp;'국어 진위판정'!C117&amp;"x+"&amp;'국어 진위판정'!D117&amp;"y+언&lt;"&amp;'국어 진위판정'!E117+0.5</f>
        <v>a_3 : 122.5≤65x+21y+언&lt;123.5</v>
      </c>
    </row>
    <row r="118" spans="1:12" s="161" customFormat="1" ht="21" customHeight="1">
      <c r="A118" s="153"/>
      <c r="B118" s="249" t="s">
        <v>109</v>
      </c>
      <c r="C118" s="250">
        <v>64</v>
      </c>
      <c r="D118" s="242">
        <v>21</v>
      </c>
      <c r="E118" s="242">
        <v>122</v>
      </c>
      <c r="F118" s="232">
        <f>C118*'점수 계산기'!$C$21+D118*'점수 계산기'!$C$23+'점수 계산기'!$C$25</f>
        <v>122.446</v>
      </c>
      <c r="G118" s="232">
        <f t="shared" si="25"/>
        <v>5.4000000000002046E-2</v>
      </c>
      <c r="H118" s="285" t="str">
        <f t="shared" si="26"/>
        <v>진</v>
      </c>
      <c r="I118" s="278"/>
      <c r="J118" s="195">
        <v>10</v>
      </c>
      <c r="K118" s="195" t="str">
        <f t="shared" si="27"/>
        <v>k</v>
      </c>
      <c r="L118" s="224" t="str">
        <f>K118&amp;"_3 : "&amp;'국어 진위판정'!E118-0.5&amp;"≤"&amp;'국어 진위판정'!C118&amp;"x+"&amp;'국어 진위판정'!D118&amp;"y+언&lt;"&amp;'국어 진위판정'!E118+0.5</f>
        <v>k_3 : 121.5≤64x+21y+언&lt;122.5</v>
      </c>
    </row>
    <row r="119" spans="1:12" s="161" customFormat="1" ht="21" customHeight="1">
      <c r="A119" s="153"/>
      <c r="B119" s="249" t="s">
        <v>109</v>
      </c>
      <c r="C119" s="250">
        <v>62</v>
      </c>
      <c r="D119" s="242">
        <v>21</v>
      </c>
      <c r="E119" s="242">
        <v>121</v>
      </c>
      <c r="F119" s="232">
        <f>C119*'점수 계산기'!$C$21+D119*'점수 계산기'!$C$23+'점수 계산기'!$C$25</f>
        <v>120.61199999999999</v>
      </c>
      <c r="G119" s="232">
        <f t="shared" si="25"/>
        <v>0.11199999999999477</v>
      </c>
      <c r="H119" s="285" t="str">
        <f t="shared" si="26"/>
        <v>진</v>
      </c>
      <c r="I119" s="278"/>
      <c r="J119" s="195">
        <v>11</v>
      </c>
      <c r="K119" s="195" t="str">
        <f t="shared" si="27"/>
        <v>l</v>
      </c>
      <c r="L119" s="224" t="str">
        <f>K119&amp;"_3 : "&amp;'국어 진위판정'!E119-0.5&amp;"≤"&amp;'국어 진위판정'!C119&amp;"x+"&amp;'국어 진위판정'!D119&amp;"y+언&lt;"&amp;'국어 진위판정'!E119+0.5</f>
        <v>l_3 : 120.5≤62x+21y+언&lt;121.5</v>
      </c>
    </row>
    <row r="120" spans="1:12" s="161" customFormat="1" ht="21" customHeight="1">
      <c r="A120" s="153"/>
      <c r="B120" s="249" t="s">
        <v>109</v>
      </c>
      <c r="C120" s="250">
        <v>74</v>
      </c>
      <c r="D120" s="242">
        <v>20</v>
      </c>
      <c r="E120" s="242">
        <v>131</v>
      </c>
      <c r="F120" s="232">
        <f>C120*'점수 계산기'!$C$21+D120*'점수 계산기'!$C$23+'점수 계산기'!$C$25</f>
        <v>130.81800000000001</v>
      </c>
      <c r="G120" s="232">
        <f t="shared" si="25"/>
        <v>0.31800000000001205</v>
      </c>
      <c r="H120" s="285" t="str">
        <f t="shared" si="26"/>
        <v>진</v>
      </c>
      <c r="I120" s="278">
        <v>2</v>
      </c>
      <c r="J120" s="195">
        <v>12</v>
      </c>
      <c r="K120" s="195" t="str">
        <f t="shared" si="27"/>
        <v>m</v>
      </c>
      <c r="L120" s="224" t="str">
        <f>K120&amp;"_3 : "&amp;'국어 진위판정'!E120-0.5&amp;"≤"&amp;'국어 진위판정'!C120&amp;"x+"&amp;'국어 진위판정'!D120&amp;"y+언&lt;"&amp;'국어 진위판정'!E120+0.5</f>
        <v>m_3 : 130.5≤74x+20y+언&lt;131.5</v>
      </c>
    </row>
    <row r="121" spans="1:12" s="161" customFormat="1" ht="21" customHeight="1">
      <c r="A121" s="153"/>
      <c r="B121" s="249" t="s">
        <v>109</v>
      </c>
      <c r="C121" s="250">
        <v>72</v>
      </c>
      <c r="D121" s="242">
        <v>20</v>
      </c>
      <c r="E121" s="242">
        <v>129</v>
      </c>
      <c r="F121" s="232">
        <f>C121*'점수 계산기'!$C$21+D121*'점수 계산기'!$C$23+'점수 계산기'!$C$25</f>
        <v>128.98400000000001</v>
      </c>
      <c r="G121" s="232">
        <f t="shared" si="25"/>
        <v>0.48400000000000887</v>
      </c>
      <c r="H121" s="285" t="str">
        <f t="shared" si="26"/>
        <v>진</v>
      </c>
      <c r="I121" s="278">
        <v>2</v>
      </c>
      <c r="J121" s="195"/>
      <c r="K121" s="195" t="str">
        <f t="shared" si="27"/>
        <v>a</v>
      </c>
      <c r="L121" s="224" t="str">
        <f>K121&amp;"_3 : "&amp;'국어 진위판정'!E121-0.5&amp;"≤"&amp;'국어 진위판정'!C121&amp;"x+"&amp;'국어 진위판정'!D121&amp;"y+언&lt;"&amp;'국어 진위판정'!E121+0.5</f>
        <v>a_3 : 128.5≤72x+20y+언&lt;129.5</v>
      </c>
    </row>
    <row r="122" spans="1:12" s="161" customFormat="1" ht="21" customHeight="1">
      <c r="A122" s="153"/>
      <c r="B122" s="249" t="s">
        <v>109</v>
      </c>
      <c r="C122" s="250">
        <v>69</v>
      </c>
      <c r="D122" s="242">
        <v>20</v>
      </c>
      <c r="E122" s="242">
        <v>126</v>
      </c>
      <c r="F122" s="232">
        <f>C122*'점수 계산기'!$C$21+D122*'점수 계산기'!$C$23+'점수 계산기'!$C$25</f>
        <v>126.233</v>
      </c>
      <c r="G122" s="232">
        <f t="shared" si="25"/>
        <v>0.26699999999999591</v>
      </c>
      <c r="H122" s="285" t="str">
        <f t="shared" si="26"/>
        <v>진</v>
      </c>
      <c r="I122" s="278"/>
      <c r="J122" s="195">
        <v>13</v>
      </c>
      <c r="K122" s="195" t="str">
        <f t="shared" si="27"/>
        <v>n</v>
      </c>
      <c r="L122" s="224" t="str">
        <f>K122&amp;"_3 : "&amp;'국어 진위판정'!E122-0.5&amp;"≤"&amp;'국어 진위판정'!C122&amp;"x+"&amp;'국어 진위판정'!D122&amp;"y+언&lt;"&amp;'국어 진위판정'!E122+0.5</f>
        <v>n_3 : 125.5≤69x+20y+언&lt;126.5</v>
      </c>
    </row>
    <row r="123" spans="1:12" s="161" customFormat="1" ht="21" customHeight="1">
      <c r="A123" s="153"/>
      <c r="B123" s="249" t="s">
        <v>109</v>
      </c>
      <c r="C123" s="250">
        <v>64</v>
      </c>
      <c r="D123" s="242">
        <v>20</v>
      </c>
      <c r="E123" s="242">
        <v>122</v>
      </c>
      <c r="F123" s="232">
        <f>C123*'점수 계산기'!$C$21+D123*'점수 계산기'!$C$23+'점수 계산기'!$C$25</f>
        <v>121.648</v>
      </c>
      <c r="G123" s="232">
        <f t="shared" ref="G123" si="28">MIN(ABS(E123-0.5-F123), ABS(E123+0.5-F123))</f>
        <v>0.14799999999999613</v>
      </c>
      <c r="H123" s="285" t="str">
        <f t="shared" ref="H123" si="29">IF(ROUND(F123,0)=E123,"진",IF(G123&lt;0.5,"재",IF(AND(C123=0, D123=0, E123=0),"","위")))</f>
        <v>진</v>
      </c>
      <c r="I123" s="278"/>
      <c r="J123" s="195"/>
      <c r="K123" s="195"/>
      <c r="L123" s="224"/>
    </row>
    <row r="124" spans="1:12" s="161" customFormat="1" ht="21" customHeight="1">
      <c r="A124" s="153"/>
      <c r="B124" s="249" t="s">
        <v>109</v>
      </c>
      <c r="C124" s="250">
        <v>63</v>
      </c>
      <c r="D124" s="242">
        <v>20</v>
      </c>
      <c r="E124" s="242">
        <v>121</v>
      </c>
      <c r="F124" s="232">
        <f>C124*'점수 계산기'!$C$21+D124*'점수 계산기'!$C$23+'점수 계산기'!$C$25</f>
        <v>120.73099999999999</v>
      </c>
      <c r="G124" s="232">
        <f t="shared" si="25"/>
        <v>0.23099999999999454</v>
      </c>
      <c r="H124" s="285" t="str">
        <f t="shared" si="26"/>
        <v>진</v>
      </c>
      <c r="I124" s="278"/>
      <c r="J124" s="195">
        <v>14</v>
      </c>
      <c r="K124" s="195" t="str">
        <f t="shared" si="27"/>
        <v>o</v>
      </c>
      <c r="L124" s="224" t="str">
        <f>K124&amp;"_3 : "&amp;'국어 진위판정'!E124-0.5&amp;"≤"&amp;'국어 진위판정'!C124&amp;"x+"&amp;'국어 진위판정'!D124&amp;"y+언&lt;"&amp;'국어 진위판정'!E124+0.5</f>
        <v>o_3 : 120.5≤63x+20y+언&lt;121.5</v>
      </c>
    </row>
    <row r="125" spans="1:12" s="161" customFormat="1" ht="21" customHeight="1">
      <c r="A125" s="153"/>
      <c r="B125" s="249" t="s">
        <v>109</v>
      </c>
      <c r="C125" s="250">
        <v>59</v>
      </c>
      <c r="D125" s="242">
        <v>20</v>
      </c>
      <c r="E125" s="242">
        <v>117</v>
      </c>
      <c r="F125" s="232">
        <f>C125*'점수 계산기'!$C$21+D125*'점수 계산기'!$C$23+'점수 계산기'!$C$25</f>
        <v>117.063</v>
      </c>
      <c r="G125" s="232">
        <f t="shared" si="25"/>
        <v>0.43699999999999761</v>
      </c>
      <c r="H125" s="285" t="str">
        <f t="shared" si="26"/>
        <v>진</v>
      </c>
      <c r="I125" s="278"/>
      <c r="J125" s="195"/>
      <c r="K125" s="195" t="str">
        <f t="shared" si="27"/>
        <v>a</v>
      </c>
      <c r="L125" s="224" t="str">
        <f>K125&amp;"_3 : "&amp;'국어 진위판정'!E125-0.5&amp;"≤"&amp;'국어 진위판정'!C125&amp;"x+"&amp;'국어 진위판정'!D125&amp;"y+언&lt;"&amp;'국어 진위판정'!E125+0.5</f>
        <v>a_3 : 116.5≤59x+20y+언&lt;117.5</v>
      </c>
    </row>
    <row r="126" spans="1:12" s="161" customFormat="1" ht="21" customHeight="1">
      <c r="A126" s="153"/>
      <c r="B126" s="249" t="s">
        <v>109</v>
      </c>
      <c r="C126" s="250">
        <v>58</v>
      </c>
      <c r="D126" s="242">
        <v>20</v>
      </c>
      <c r="E126" s="242">
        <v>117</v>
      </c>
      <c r="F126" s="232">
        <f>C126*'점수 계산기'!$C$21+D126*'점수 계산기'!$C$23+'점수 계산기'!$C$25</f>
        <v>116.146</v>
      </c>
      <c r="G126" s="232">
        <f t="shared" si="25"/>
        <v>0.3539999999999992</v>
      </c>
      <c r="H126" s="285" t="str">
        <f t="shared" si="26"/>
        <v>재</v>
      </c>
      <c r="I126" s="278"/>
      <c r="J126" s="195"/>
      <c r="K126" s="195" t="str">
        <f t="shared" si="27"/>
        <v>a</v>
      </c>
      <c r="L126" s="224" t="str">
        <f>K126&amp;"_3 : "&amp;'국어 진위판정'!E126-0.5&amp;"≤"&amp;'국어 진위판정'!C126&amp;"x+"&amp;'국어 진위판정'!D126&amp;"y+언&lt;"&amp;'국어 진위판정'!E126+0.5</f>
        <v>a_3 : 116.5≤58x+20y+언&lt;117.5</v>
      </c>
    </row>
    <row r="127" spans="1:12" s="161" customFormat="1" ht="21" customHeight="1">
      <c r="A127" s="153"/>
      <c r="B127" s="249" t="s">
        <v>109</v>
      </c>
      <c r="C127" s="250">
        <v>76</v>
      </c>
      <c r="D127" s="242">
        <v>19</v>
      </c>
      <c r="E127" s="242">
        <v>132</v>
      </c>
      <c r="F127" s="232">
        <f>C127*'점수 계산기'!$C$21+D127*'점수 계산기'!$C$23+'점수 계산기'!$C$25</f>
        <v>131.85400000000001</v>
      </c>
      <c r="G127" s="232">
        <f t="shared" si="25"/>
        <v>0.35400000000001342</v>
      </c>
      <c r="H127" s="285" t="str">
        <f t="shared" si="26"/>
        <v>진</v>
      </c>
      <c r="I127" s="278">
        <v>3</v>
      </c>
      <c r="J127" s="195"/>
      <c r="K127" s="195" t="str">
        <f t="shared" si="27"/>
        <v>a</v>
      </c>
      <c r="L127" s="224" t="str">
        <f>K127&amp;"_3 : "&amp;'국어 진위판정'!E127-0.5&amp;"≤"&amp;'국어 진위판정'!C127&amp;"x+"&amp;'국어 진위판정'!D127&amp;"y+언&lt;"&amp;'국어 진위판정'!E127+0.5</f>
        <v>a_3 : 131.5≤76x+19y+언&lt;132.5</v>
      </c>
    </row>
    <row r="128" spans="1:12" s="161" customFormat="1" ht="21" customHeight="1">
      <c r="A128" s="153"/>
      <c r="B128" s="249" t="s">
        <v>109</v>
      </c>
      <c r="C128" s="250">
        <v>73</v>
      </c>
      <c r="D128" s="242">
        <v>19</v>
      </c>
      <c r="E128" s="242">
        <v>129</v>
      </c>
      <c r="F128" s="232">
        <f>C128*'점수 계산기'!$C$21+D128*'점수 계산기'!$C$23+'점수 계산기'!$C$25</f>
        <v>129.10300000000001</v>
      </c>
      <c r="G128" s="232">
        <f t="shared" si="25"/>
        <v>0.39699999999999136</v>
      </c>
      <c r="H128" s="285" t="str">
        <f t="shared" si="26"/>
        <v>진</v>
      </c>
      <c r="I128" s="278">
        <v>3</v>
      </c>
      <c r="J128" s="195"/>
      <c r="K128" s="195" t="str">
        <f t="shared" si="27"/>
        <v>a</v>
      </c>
      <c r="L128" s="224" t="str">
        <f>K128&amp;"_3 : "&amp;'국어 진위판정'!E128-0.5&amp;"≤"&amp;'국어 진위판정'!C128&amp;"x+"&amp;'국어 진위판정'!D128&amp;"y+언&lt;"&amp;'국어 진위판정'!E128+0.5</f>
        <v>a_3 : 128.5≤73x+19y+언&lt;129.5</v>
      </c>
    </row>
    <row r="129" spans="1:16" s="161" customFormat="1" ht="21" customHeight="1">
      <c r="A129" s="153"/>
      <c r="B129" s="249" t="s">
        <v>109</v>
      </c>
      <c r="C129" s="250">
        <v>73</v>
      </c>
      <c r="D129" s="242">
        <v>19</v>
      </c>
      <c r="E129" s="242">
        <v>126</v>
      </c>
      <c r="F129" s="232">
        <f>C129*'점수 계산기'!$C$21+D129*'점수 계산기'!$C$23+'점수 계산기'!$C$25</f>
        <v>129.10300000000001</v>
      </c>
      <c r="G129" s="232">
        <f t="shared" si="25"/>
        <v>2.6030000000000086</v>
      </c>
      <c r="H129" s="285" t="str">
        <f t="shared" si="26"/>
        <v>위</v>
      </c>
      <c r="I129" s="278"/>
      <c r="J129" s="195"/>
      <c r="K129" s="195" t="str">
        <f t="shared" si="27"/>
        <v>a</v>
      </c>
      <c r="L129" s="224" t="str">
        <f>K129&amp;"_3 : "&amp;'국어 진위판정'!E129-0.5&amp;"≤"&amp;'국어 진위판정'!C129&amp;"x+"&amp;'국어 진위판정'!D129&amp;"y+언&lt;"&amp;'국어 진위판정'!E129+0.5</f>
        <v>a_3 : 125.5≤73x+19y+언&lt;126.5</v>
      </c>
    </row>
    <row r="130" spans="1:16" s="161" customFormat="1" ht="21" customHeight="1">
      <c r="A130" s="153"/>
      <c r="B130" s="249" t="s">
        <v>109</v>
      </c>
      <c r="C130" s="250">
        <v>71</v>
      </c>
      <c r="D130" s="242">
        <v>19</v>
      </c>
      <c r="E130" s="242">
        <v>127</v>
      </c>
      <c r="F130" s="232">
        <f>C130*'점수 계산기'!$C$21+D130*'점수 계산기'!$C$23+'점수 계산기'!$C$25</f>
        <v>127.26900000000001</v>
      </c>
      <c r="G130" s="232">
        <f t="shared" si="25"/>
        <v>0.23099999999999454</v>
      </c>
      <c r="H130" s="285" t="str">
        <f t="shared" si="26"/>
        <v>진</v>
      </c>
      <c r="I130" s="278"/>
      <c r="J130" s="195"/>
      <c r="K130" s="195" t="str">
        <f t="shared" si="27"/>
        <v>a</v>
      </c>
      <c r="L130" s="224" t="str">
        <f>K130&amp;"_3 : "&amp;'국어 진위판정'!E130-0.5&amp;"≤"&amp;'국어 진위판정'!C130&amp;"x+"&amp;'국어 진위판정'!D130&amp;"y+언&lt;"&amp;'국어 진위판정'!E130+0.5</f>
        <v>a_3 : 126.5≤71x+19y+언&lt;127.5</v>
      </c>
    </row>
    <row r="131" spans="1:16" s="161" customFormat="1" ht="21" customHeight="1">
      <c r="A131" s="153"/>
      <c r="B131" s="249" t="s">
        <v>109</v>
      </c>
      <c r="C131" s="250">
        <v>69</v>
      </c>
      <c r="D131" s="242">
        <v>19</v>
      </c>
      <c r="E131" s="242">
        <v>125</v>
      </c>
      <c r="F131" s="232">
        <f>C131*'점수 계산기'!$C$21+D131*'점수 계산기'!$C$23+'점수 계산기'!$C$25</f>
        <v>125.435</v>
      </c>
      <c r="G131" s="232">
        <f t="shared" si="25"/>
        <v>6.4999999999997726E-2</v>
      </c>
      <c r="H131" s="285" t="str">
        <f t="shared" si="26"/>
        <v>진</v>
      </c>
      <c r="I131" s="278">
        <v>3</v>
      </c>
      <c r="J131" s="195">
        <v>15</v>
      </c>
      <c r="K131" s="195" t="str">
        <f t="shared" si="27"/>
        <v>p</v>
      </c>
      <c r="L131" s="224" t="str">
        <f>K131&amp;"_3 : "&amp;'국어 진위판정'!E131-0.5&amp;"≤"&amp;'국어 진위판정'!C131&amp;"x+"&amp;'국어 진위판정'!D131&amp;"y+언&lt;"&amp;'국어 진위판정'!E131+0.5</f>
        <v>p_3 : 124.5≤69x+19y+언&lt;125.5</v>
      </c>
    </row>
    <row r="132" spans="1:16" s="161" customFormat="1" ht="21" customHeight="1">
      <c r="A132" s="153"/>
      <c r="B132" s="249" t="s">
        <v>109</v>
      </c>
      <c r="C132" s="250">
        <v>67</v>
      </c>
      <c r="D132" s="242">
        <v>19</v>
      </c>
      <c r="E132" s="242">
        <v>124</v>
      </c>
      <c r="F132" s="232">
        <f>C132*'점수 계산기'!$C$21+D132*'점수 계산기'!$C$23+'점수 계산기'!$C$25</f>
        <v>123.601</v>
      </c>
      <c r="G132" s="232">
        <f t="shared" si="25"/>
        <v>0.10099999999999909</v>
      </c>
      <c r="H132" s="285" t="str">
        <f t="shared" si="26"/>
        <v>진</v>
      </c>
      <c r="I132" s="278"/>
      <c r="J132" s="195">
        <v>16</v>
      </c>
      <c r="K132" s="195" t="str">
        <f t="shared" si="27"/>
        <v>q</v>
      </c>
      <c r="L132" s="224" t="str">
        <f>K132&amp;"_3 : "&amp;'국어 진위판정'!E132-0.5&amp;"≤"&amp;'국어 진위판정'!C132&amp;"x+"&amp;'국어 진위판정'!D132&amp;"y+언&lt;"&amp;'국어 진위판정'!E132+0.5</f>
        <v>q_3 : 123.5≤67x+19y+언&lt;124.5</v>
      </c>
      <c r="P132"/>
    </row>
    <row r="133" spans="1:16" s="161" customFormat="1" ht="21" customHeight="1">
      <c r="A133" s="153"/>
      <c r="B133" s="249" t="s">
        <v>109</v>
      </c>
      <c r="C133" s="250">
        <v>66</v>
      </c>
      <c r="D133" s="242">
        <v>19</v>
      </c>
      <c r="E133" s="242">
        <v>123</v>
      </c>
      <c r="F133" s="232">
        <f>C133*'점수 계산기'!$C$21+D133*'점수 계산기'!$C$23+'점수 계산기'!$C$25</f>
        <v>122.68400000000001</v>
      </c>
      <c r="G133" s="232">
        <f t="shared" si="25"/>
        <v>0.18400000000001171</v>
      </c>
      <c r="H133" s="285" t="str">
        <f t="shared" si="26"/>
        <v>진</v>
      </c>
      <c r="I133" s="278"/>
      <c r="J133" s="195"/>
      <c r="K133" s="195" t="str">
        <f t="shared" si="27"/>
        <v>a</v>
      </c>
      <c r="L133" s="224" t="str">
        <f>K133&amp;"_3 : "&amp;'국어 진위판정'!E133-0.5&amp;"≤"&amp;'국어 진위판정'!C133&amp;"x+"&amp;'국어 진위판정'!D133&amp;"y+언&lt;"&amp;'국어 진위판정'!E133+0.5</f>
        <v>a_3 : 122.5≤66x+19y+언&lt;123.5</v>
      </c>
    </row>
    <row r="134" spans="1:16" s="161" customFormat="1" ht="21" customHeight="1">
      <c r="A134" s="153"/>
      <c r="B134" s="249" t="s">
        <v>109</v>
      </c>
      <c r="C134" s="250">
        <v>65</v>
      </c>
      <c r="D134" s="242">
        <v>19</v>
      </c>
      <c r="E134" s="242">
        <v>122</v>
      </c>
      <c r="F134" s="232">
        <f>C134*'점수 계산기'!$C$21+D134*'점수 계산기'!$C$23+'점수 계산기'!$C$25</f>
        <v>121.76700000000001</v>
      </c>
      <c r="G134" s="232">
        <f t="shared" si="25"/>
        <v>0.26700000000001012</v>
      </c>
      <c r="H134" s="285" t="str">
        <f t="shared" si="26"/>
        <v>진</v>
      </c>
      <c r="I134" s="278"/>
      <c r="J134" s="195"/>
      <c r="K134" s="195" t="str">
        <f t="shared" si="27"/>
        <v>a</v>
      </c>
      <c r="L134" s="224" t="str">
        <f>K134&amp;"_3 : "&amp;'국어 진위판정'!E134-0.5&amp;"≤"&amp;'국어 진위판정'!C134&amp;"x+"&amp;'국어 진위판정'!D134&amp;"y+언&lt;"&amp;'국어 진위판정'!E134+0.5</f>
        <v>a_3 : 121.5≤65x+19y+언&lt;122.5</v>
      </c>
    </row>
    <row r="135" spans="1:16" s="161" customFormat="1" ht="21" customHeight="1">
      <c r="A135" s="153"/>
      <c r="B135" s="249" t="s">
        <v>109</v>
      </c>
      <c r="C135" s="250">
        <v>61</v>
      </c>
      <c r="D135" s="242">
        <v>19</v>
      </c>
      <c r="E135" s="242">
        <v>118</v>
      </c>
      <c r="F135" s="232">
        <f>C135*'점수 계산기'!$C$21+D135*'점수 계산기'!$C$23+'점수 계산기'!$C$25</f>
        <v>118.099</v>
      </c>
      <c r="G135" s="232">
        <f t="shared" ref="G135" si="30">MIN(ABS(E135-0.5-F135), ABS(E135+0.5-F135))</f>
        <v>0.40099999999999625</v>
      </c>
      <c r="H135" s="285" t="str">
        <f t="shared" ref="H135" si="31">IF(ROUND(F135,0)=E135,"진",IF(G135&lt;0.5,"재",IF(AND(C135=0, D135=0, E135=0),"","위")))</f>
        <v>진</v>
      </c>
      <c r="I135" s="278"/>
      <c r="J135" s="195"/>
      <c r="K135" s="195"/>
      <c r="L135" s="224"/>
    </row>
    <row r="136" spans="1:16" s="161" customFormat="1" ht="21" customHeight="1">
      <c r="A136" s="153"/>
      <c r="B136" s="249" t="s">
        <v>109</v>
      </c>
      <c r="C136" s="250">
        <v>60</v>
      </c>
      <c r="D136" s="242">
        <v>19</v>
      </c>
      <c r="E136" s="242">
        <v>117</v>
      </c>
      <c r="F136" s="232">
        <f>C136*'점수 계산기'!$C$21+D136*'점수 계산기'!$C$23+'점수 계산기'!$C$25</f>
        <v>117.182</v>
      </c>
      <c r="G136" s="232">
        <f t="shared" si="25"/>
        <v>0.31799999999999784</v>
      </c>
      <c r="H136" s="285" t="str">
        <f t="shared" si="26"/>
        <v>진</v>
      </c>
      <c r="I136" s="278"/>
      <c r="J136" s="195"/>
      <c r="K136" s="195" t="str">
        <f t="shared" si="27"/>
        <v>a</v>
      </c>
      <c r="L136" s="224" t="str">
        <f>K136&amp;"_3 : "&amp;'국어 진위판정'!E136-0.5&amp;"≤"&amp;'국어 진위판정'!C136&amp;"x+"&amp;'국어 진위판정'!D136&amp;"y+언&lt;"&amp;'국어 진위판정'!E136+0.5</f>
        <v>a_3 : 116.5≤60x+19y+언&lt;117.5</v>
      </c>
    </row>
    <row r="137" spans="1:16" s="161" customFormat="1" ht="21" customHeight="1">
      <c r="A137" s="153"/>
      <c r="B137" s="249" t="s">
        <v>109</v>
      </c>
      <c r="C137" s="250">
        <v>59</v>
      </c>
      <c r="D137" s="242">
        <v>19</v>
      </c>
      <c r="E137" s="242">
        <v>118</v>
      </c>
      <c r="F137" s="232">
        <f>C137*'점수 계산기'!$C$21+D137*'점수 계산기'!$C$23+'점수 계산기'!$C$25</f>
        <v>116.265</v>
      </c>
      <c r="G137" s="232">
        <f t="shared" si="25"/>
        <v>1.2349999999999994</v>
      </c>
      <c r="H137" s="285" t="str">
        <f t="shared" si="26"/>
        <v>위</v>
      </c>
      <c r="I137" s="278"/>
      <c r="J137" s="195"/>
      <c r="K137" s="195" t="str">
        <f t="shared" si="27"/>
        <v>a</v>
      </c>
      <c r="L137" s="224" t="str">
        <f>K137&amp;"_3 : "&amp;'국어 진위판정'!E137-0.5&amp;"≤"&amp;'국어 진위판정'!C137&amp;"x+"&amp;'국어 진위판정'!D137&amp;"y+언&lt;"&amp;'국어 진위판정'!E137+0.5</f>
        <v>a_3 : 117.5≤59x+19y+언&lt;118.5</v>
      </c>
    </row>
    <row r="138" spans="1:16" s="161" customFormat="1" ht="21" customHeight="1">
      <c r="A138" s="153"/>
      <c r="B138" s="249" t="s">
        <v>109</v>
      </c>
      <c r="C138" s="250">
        <v>74</v>
      </c>
      <c r="D138" s="242">
        <v>18</v>
      </c>
      <c r="E138" s="242">
        <v>129</v>
      </c>
      <c r="F138" s="232">
        <f>C138*'점수 계산기'!$C$21+D138*'점수 계산기'!$C$23+'점수 계산기'!$C$25</f>
        <v>129.22200000000001</v>
      </c>
      <c r="G138" s="232">
        <f t="shared" si="25"/>
        <v>0.27799999999999159</v>
      </c>
      <c r="H138" s="285" t="str">
        <f t="shared" si="26"/>
        <v>진</v>
      </c>
      <c r="I138" s="278">
        <v>2</v>
      </c>
      <c r="J138" s="195"/>
      <c r="K138" s="195" t="str">
        <f t="shared" si="27"/>
        <v>a</v>
      </c>
      <c r="L138" s="224" t="str">
        <f>K138&amp;"_3 : "&amp;'국어 진위판정'!E138-0.5&amp;"≤"&amp;'국어 진위판정'!C138&amp;"x+"&amp;'국어 진위판정'!D138&amp;"y+언&lt;"&amp;'국어 진위판정'!E138+0.5</f>
        <v>a_3 : 128.5≤74x+18y+언&lt;129.5</v>
      </c>
    </row>
    <row r="139" spans="1:16" s="161" customFormat="1" ht="21" customHeight="1">
      <c r="A139" s="153"/>
      <c r="B139" s="249" t="s">
        <v>109</v>
      </c>
      <c r="C139" s="250">
        <v>73</v>
      </c>
      <c r="D139" s="242">
        <v>18</v>
      </c>
      <c r="E139" s="242">
        <v>128</v>
      </c>
      <c r="F139" s="232">
        <f>C139*'점수 계산기'!$C$21+D139*'점수 계산기'!$C$23+'점수 계산기'!$C$25</f>
        <v>128.30500000000001</v>
      </c>
      <c r="G139" s="232">
        <f t="shared" si="25"/>
        <v>0.19499999999999318</v>
      </c>
      <c r="H139" s="285" t="str">
        <f t="shared" si="26"/>
        <v>진</v>
      </c>
      <c r="I139" s="278"/>
      <c r="J139" s="195">
        <v>17</v>
      </c>
      <c r="K139" s="195" t="str">
        <f t="shared" ref="K139:K140" si="32">CHAR(MOD(J139, 23)+97)</f>
        <v>r</v>
      </c>
      <c r="L139" s="224" t="str">
        <f>K139&amp;"_3 : "&amp;'국어 진위판정'!E139-0.5&amp;"≤"&amp;'국어 진위판정'!C139&amp;"x+"&amp;'국어 진위판정'!D139&amp;"y+언&lt;"&amp;'국어 진위판정'!E139+0.5</f>
        <v>r_3 : 127.5≤73x+18y+언&lt;128.5</v>
      </c>
    </row>
    <row r="140" spans="1:16" s="161" customFormat="1" ht="21" customHeight="1">
      <c r="A140" s="153"/>
      <c r="B140" s="249" t="s">
        <v>109</v>
      </c>
      <c r="C140" s="250">
        <v>66</v>
      </c>
      <c r="D140" s="242">
        <v>18</v>
      </c>
      <c r="E140" s="242">
        <v>122</v>
      </c>
      <c r="F140" s="232">
        <f>C140*'점수 계산기'!$C$21+D140*'점수 계산기'!$C$23+'점수 계산기'!$C$25</f>
        <v>121.88600000000001</v>
      </c>
      <c r="G140" s="232">
        <f t="shared" si="25"/>
        <v>0.38600000000000989</v>
      </c>
      <c r="H140" s="285" t="str">
        <f t="shared" si="26"/>
        <v>진</v>
      </c>
      <c r="I140" s="278"/>
      <c r="J140" s="195">
        <v>18</v>
      </c>
      <c r="K140" s="195" t="str">
        <f t="shared" si="32"/>
        <v>s</v>
      </c>
      <c r="L140" s="224" t="str">
        <f>K140&amp;"_3 : "&amp;'국어 진위판정'!E140-0.5&amp;"≤"&amp;'국어 진위판정'!C140&amp;"x+"&amp;'국어 진위판정'!D140&amp;"y+언&lt;"&amp;'국어 진위판정'!E140+0.5</f>
        <v>s_3 : 121.5≤66x+18y+언&lt;122.5</v>
      </c>
    </row>
    <row r="141" spans="1:16" s="161" customFormat="1" ht="21" customHeight="1">
      <c r="A141" s="153"/>
      <c r="B141" s="249" t="s">
        <v>109</v>
      </c>
      <c r="C141" s="250">
        <v>53</v>
      </c>
      <c r="D141" s="242">
        <v>18</v>
      </c>
      <c r="E141" s="242">
        <v>110</v>
      </c>
      <c r="F141" s="232">
        <f>C141*'점수 계산기'!$C$21+D141*'점수 계산기'!$C$23+'점수 계산기'!$C$25</f>
        <v>109.965</v>
      </c>
      <c r="G141" s="232">
        <f t="shared" ref="G141" si="33">MIN(ABS(E141-0.5-F141), ABS(E141+0.5-F141))</f>
        <v>0.46500000000000341</v>
      </c>
      <c r="H141" s="285" t="str">
        <f t="shared" ref="H141" si="34">IF(ROUND(F141,0)=E141,"진",IF(G141&lt;0.5,"재",IF(AND(C141=0, D141=0, E141=0),"","위")))</f>
        <v>진</v>
      </c>
      <c r="I141" s="278"/>
      <c r="J141" s="195"/>
      <c r="K141" s="195"/>
      <c r="L141" s="224"/>
    </row>
    <row r="142" spans="1:16" s="161" customFormat="1" ht="21" customHeight="1">
      <c r="A142" s="153"/>
      <c r="B142" s="249" t="s">
        <v>109</v>
      </c>
      <c r="C142" s="250">
        <v>76</v>
      </c>
      <c r="D142" s="242">
        <v>17</v>
      </c>
      <c r="E142" s="242">
        <v>130</v>
      </c>
      <c r="F142" s="232">
        <f>C142*'점수 계산기'!$C$21+D142*'점수 계산기'!$C$23+'점수 계산기'!$C$25</f>
        <v>130.25800000000001</v>
      </c>
      <c r="G142" s="232">
        <f t="shared" si="25"/>
        <v>0.24199999999999022</v>
      </c>
      <c r="H142" s="285" t="str">
        <f t="shared" si="26"/>
        <v>진</v>
      </c>
      <c r="I142" s="278">
        <v>2</v>
      </c>
      <c r="J142" s="195">
        <v>19</v>
      </c>
      <c r="K142" s="195" t="str">
        <f t="shared" si="27"/>
        <v>t</v>
      </c>
      <c r="L142" s="224" t="str">
        <f>K142&amp;"_3 : "&amp;'국어 진위판정'!E142-0.5&amp;"≤"&amp;'국어 진위판정'!C142&amp;"x+"&amp;'국어 진위판정'!D142&amp;"y+언&lt;"&amp;'국어 진위판정'!E142+0.5</f>
        <v>t_3 : 129.5≤76x+17y+언&lt;130.5</v>
      </c>
    </row>
    <row r="143" spans="1:16" s="161" customFormat="1" ht="21" customHeight="1">
      <c r="A143" s="153"/>
      <c r="B143" s="249" t="s">
        <v>109</v>
      </c>
      <c r="C143" s="250">
        <v>71</v>
      </c>
      <c r="D143" s="242">
        <v>17</v>
      </c>
      <c r="E143" s="242">
        <v>126</v>
      </c>
      <c r="F143" s="232">
        <f>C143*'점수 계산기'!$C$21+D143*'점수 계산기'!$C$23+'점수 계산기'!$C$25</f>
        <v>125.673</v>
      </c>
      <c r="G143" s="232">
        <f t="shared" si="25"/>
        <v>0.17300000000000182</v>
      </c>
      <c r="H143" s="285" t="str">
        <f t="shared" si="26"/>
        <v>진</v>
      </c>
      <c r="I143" s="278"/>
      <c r="J143" s="195">
        <v>20</v>
      </c>
      <c r="K143" s="195" t="str">
        <f t="shared" si="27"/>
        <v>u</v>
      </c>
      <c r="L143" s="224" t="str">
        <f>K143&amp;"_3 : "&amp;'국어 진위판정'!E143-0.5&amp;"≤"&amp;'국어 진위판정'!C143&amp;"x+"&amp;'국어 진위판정'!D143&amp;"y+언&lt;"&amp;'국어 진위판정'!E143+0.5</f>
        <v>u_3 : 125.5≤71x+17y+언&lt;126.5</v>
      </c>
    </row>
    <row r="144" spans="1:16" s="161" customFormat="1" ht="21" customHeight="1">
      <c r="A144" s="153"/>
      <c r="B144" s="249" t="s">
        <v>109</v>
      </c>
      <c r="C144" s="250">
        <v>71</v>
      </c>
      <c r="D144" s="242">
        <v>17</v>
      </c>
      <c r="E144" s="242">
        <v>120</v>
      </c>
      <c r="F144" s="232">
        <f>C144*'점수 계산기'!$C$21+D144*'점수 계산기'!$C$23+'점수 계산기'!$C$25</f>
        <v>125.673</v>
      </c>
      <c r="G144" s="232">
        <f t="shared" si="25"/>
        <v>5.1730000000000018</v>
      </c>
      <c r="H144" s="285" t="str">
        <f t="shared" si="26"/>
        <v>위</v>
      </c>
      <c r="I144" s="278"/>
      <c r="J144" s="195"/>
      <c r="K144" s="195" t="str">
        <f t="shared" ref="K144:K150" si="35">CHAR(MOD(J144, 23)+97)</f>
        <v>a</v>
      </c>
      <c r="L144" s="224" t="str">
        <f>K144&amp;"_3 : "&amp;'국어 진위판정'!E144-0.5&amp;"≤"&amp;'국어 진위판정'!C144&amp;"x+"&amp;'국어 진위판정'!D144&amp;"y+언&lt;"&amp;'국어 진위판정'!E144+0.5</f>
        <v>a_3 : 119.5≤71x+17y+언&lt;120.5</v>
      </c>
    </row>
    <row r="145" spans="1:17" s="161" customFormat="1" ht="21" customHeight="1">
      <c r="A145" s="153"/>
      <c r="B145" s="249" t="s">
        <v>109</v>
      </c>
      <c r="C145" s="250">
        <v>70</v>
      </c>
      <c r="D145" s="242">
        <v>17</v>
      </c>
      <c r="E145" s="242">
        <v>125</v>
      </c>
      <c r="F145" s="232">
        <f>C145*'점수 계산기'!$C$21+D145*'점수 계산기'!$C$23+'점수 계산기'!$C$25</f>
        <v>124.756</v>
      </c>
      <c r="G145" s="232">
        <f t="shared" si="25"/>
        <v>0.25600000000000023</v>
      </c>
      <c r="H145" s="285" t="str">
        <f t="shared" si="26"/>
        <v>진</v>
      </c>
      <c r="I145" s="278">
        <v>2</v>
      </c>
      <c r="J145" s="195"/>
      <c r="K145" s="195" t="str">
        <f t="shared" si="35"/>
        <v>a</v>
      </c>
      <c r="L145" s="224" t="str">
        <f>K145&amp;"_3 : "&amp;'국어 진위판정'!E145-0.5&amp;"≤"&amp;'국어 진위판정'!C145&amp;"x+"&amp;'국어 진위판정'!D145&amp;"y+언&lt;"&amp;'국어 진위판정'!E145+0.5</f>
        <v>a_3 : 124.5≤70x+17y+언&lt;125.5</v>
      </c>
    </row>
    <row r="146" spans="1:17" s="161" customFormat="1" ht="21" customHeight="1">
      <c r="A146" s="153"/>
      <c r="B146" s="249" t="s">
        <v>109</v>
      </c>
      <c r="C146" s="250">
        <v>69</v>
      </c>
      <c r="D146" s="242">
        <v>17</v>
      </c>
      <c r="E146" s="242">
        <v>124</v>
      </c>
      <c r="F146" s="232">
        <f>C146*'점수 계산기'!$C$21+D146*'점수 계산기'!$C$23+'점수 계산기'!$C$25</f>
        <v>123.839</v>
      </c>
      <c r="G146" s="232">
        <f t="shared" si="25"/>
        <v>0.33899999999999864</v>
      </c>
      <c r="H146" s="285" t="str">
        <f t="shared" si="26"/>
        <v>진</v>
      </c>
      <c r="I146" s="278"/>
      <c r="J146" s="195"/>
      <c r="K146" s="195" t="str">
        <f t="shared" si="35"/>
        <v>a</v>
      </c>
      <c r="L146" s="224" t="str">
        <f>K146&amp;"_3 : "&amp;'국어 진위판정'!E146-0.5&amp;"≤"&amp;'국어 진위판정'!C146&amp;"x+"&amp;'국어 진위판정'!D146&amp;"y+언&lt;"&amp;'국어 진위판정'!E146+0.5</f>
        <v>a_3 : 123.5≤69x+17y+언&lt;124.5</v>
      </c>
    </row>
    <row r="147" spans="1:17" s="161" customFormat="1" ht="21" customHeight="1">
      <c r="A147" s="153"/>
      <c r="B147" s="249" t="s">
        <v>109</v>
      </c>
      <c r="C147" s="250">
        <v>62</v>
      </c>
      <c r="D147" s="242">
        <v>17</v>
      </c>
      <c r="E147" s="242">
        <v>117</v>
      </c>
      <c r="F147" s="232">
        <f>C147*'점수 계산기'!$C$21+D147*'점수 계산기'!$C$23+'점수 계산기'!$C$25</f>
        <v>117.42</v>
      </c>
      <c r="G147" s="232">
        <f t="shared" si="25"/>
        <v>7.9999999999998295E-2</v>
      </c>
      <c r="H147" s="285" t="str">
        <f t="shared" si="26"/>
        <v>진</v>
      </c>
      <c r="I147" s="278"/>
      <c r="J147" s="195">
        <v>21</v>
      </c>
      <c r="K147" s="195" t="str">
        <f t="shared" si="35"/>
        <v>v</v>
      </c>
      <c r="L147" s="224" t="str">
        <f>K147&amp;"_3 : "&amp;'국어 진위판정'!E147-0.5&amp;"≤"&amp;'국어 진위판정'!C147&amp;"x+"&amp;'국어 진위판정'!D147&amp;"y+언&lt;"&amp;'국어 진위판정'!E147+0.5</f>
        <v>v_3 : 116.5≤62x+17y+언&lt;117.5</v>
      </c>
    </row>
    <row r="148" spans="1:17" s="161" customFormat="1" ht="21" customHeight="1">
      <c r="A148" s="153"/>
      <c r="B148" s="249" t="s">
        <v>109</v>
      </c>
      <c r="C148" s="250">
        <v>59</v>
      </c>
      <c r="D148" s="242">
        <v>17</v>
      </c>
      <c r="E148" s="242">
        <v>117</v>
      </c>
      <c r="F148" s="232">
        <f>C148*'점수 계산기'!$C$21+D148*'점수 계산기'!$C$23+'점수 계산기'!$C$25</f>
        <v>114.669</v>
      </c>
      <c r="G148" s="232">
        <f t="shared" ref="G148:G162" si="36">MIN(ABS(E148-0.5-F148), ABS(E148+0.5-F148))</f>
        <v>1.8310000000000031</v>
      </c>
      <c r="H148" s="285" t="str">
        <f t="shared" ref="H148:H162" si="37">IF(ROUND(F148,0)=E148,"진",IF(G148&lt;0.5,"재",IF(AND(C148=0, D148=0, E148=0),"","위")))</f>
        <v>위</v>
      </c>
      <c r="I148" s="278"/>
      <c r="J148" s="195"/>
      <c r="K148" s="195" t="str">
        <f t="shared" si="35"/>
        <v>a</v>
      </c>
      <c r="L148" s="224" t="str">
        <f>K148&amp;"_3 : "&amp;'국어 진위판정'!E148-0.5&amp;"≤"&amp;'국어 진위판정'!C148&amp;"x+"&amp;'국어 진위판정'!D148&amp;"y+언&lt;"&amp;'국어 진위판정'!E148+0.5</f>
        <v>a_3 : 116.5≤59x+17y+언&lt;117.5</v>
      </c>
    </row>
    <row r="149" spans="1:17" s="161" customFormat="1" ht="21" customHeight="1">
      <c r="A149" s="153"/>
      <c r="B149" s="249" t="s">
        <v>109</v>
      </c>
      <c r="C149" s="250">
        <v>57</v>
      </c>
      <c r="D149" s="242">
        <v>17</v>
      </c>
      <c r="E149" s="242">
        <v>113</v>
      </c>
      <c r="F149" s="232">
        <f>C149*'점수 계산기'!$C$21+D149*'점수 계산기'!$C$23+'점수 계산기'!$C$25</f>
        <v>112.83500000000001</v>
      </c>
      <c r="G149" s="232">
        <f t="shared" si="36"/>
        <v>0.33500000000000796</v>
      </c>
      <c r="H149" s="285" t="str">
        <f t="shared" si="37"/>
        <v>진</v>
      </c>
      <c r="I149" s="278"/>
      <c r="J149" s="195">
        <v>22</v>
      </c>
      <c r="K149" s="195" t="str">
        <f t="shared" si="35"/>
        <v>w</v>
      </c>
      <c r="L149" s="224" t="str">
        <f>K149&amp;"_3 : "&amp;'국어 진위판정'!E149-0.5&amp;"≤"&amp;'국어 진위판정'!C149&amp;"x+"&amp;'국어 진위판정'!D149&amp;"y+언&lt;"&amp;'국어 진위판정'!E149+0.5</f>
        <v>w_3 : 112.5≤57x+17y+언&lt;113.5</v>
      </c>
    </row>
    <row r="150" spans="1:17" s="161" customFormat="1" ht="21" customHeight="1">
      <c r="A150" s="153"/>
      <c r="B150" s="249" t="s">
        <v>109</v>
      </c>
      <c r="C150" s="250">
        <v>56</v>
      </c>
      <c r="D150" s="242">
        <v>17</v>
      </c>
      <c r="E150" s="242">
        <v>113</v>
      </c>
      <c r="F150" s="232">
        <f>C150*'점수 계산기'!$C$21+D150*'점수 계산기'!$C$23+'점수 계산기'!$C$25</f>
        <v>111.91800000000001</v>
      </c>
      <c r="G150" s="232">
        <f t="shared" si="36"/>
        <v>0.58199999999999363</v>
      </c>
      <c r="H150" s="285" t="str">
        <f t="shared" si="37"/>
        <v>위</v>
      </c>
      <c r="I150" s="278"/>
      <c r="J150" s="195"/>
      <c r="K150" s="195" t="str">
        <f t="shared" si="35"/>
        <v>a</v>
      </c>
      <c r="L150" s="224" t="str">
        <f>K150&amp;"_3 : "&amp;'국어 진위판정'!E150-0.5&amp;"≤"&amp;'국어 진위판정'!C150&amp;"x+"&amp;'국어 진위판정'!D150&amp;"y+언&lt;"&amp;'국어 진위판정'!E150+0.5</f>
        <v>a_3 : 112.5≤56x+17y+언&lt;113.5</v>
      </c>
    </row>
    <row r="151" spans="1:17" s="161" customFormat="1" ht="21" customHeight="1">
      <c r="A151" s="153"/>
      <c r="B151" s="249" t="s">
        <v>109</v>
      </c>
      <c r="C151" s="250">
        <v>56</v>
      </c>
      <c r="D151" s="242">
        <v>17</v>
      </c>
      <c r="E151" s="242">
        <v>112</v>
      </c>
      <c r="F151" s="232">
        <f>C151*'점수 계산기'!$C$21+D151*'점수 계산기'!$C$23+'점수 계산기'!$C$25</f>
        <v>111.91800000000001</v>
      </c>
      <c r="G151" s="232">
        <f t="shared" si="36"/>
        <v>0.41800000000000637</v>
      </c>
      <c r="H151" s="285" t="str">
        <f t="shared" si="37"/>
        <v>진</v>
      </c>
      <c r="I151" s="278"/>
      <c r="J151" s="195"/>
      <c r="K151" s="195" t="str">
        <f t="shared" ref="K151:K156" si="38">CHAR(MOD(J151, 23)+97)</f>
        <v>a</v>
      </c>
      <c r="L151" s="224" t="str">
        <f>K151&amp;"_3 : "&amp;'국어 진위판정'!E151-0.5&amp;"≤"&amp;'국어 진위판정'!C151&amp;"x+"&amp;'국어 진위판정'!D151&amp;"y+언&lt;"&amp;'국어 진위판정'!E151+0.5</f>
        <v>a_3 : 111.5≤56x+17y+언&lt;112.5</v>
      </c>
    </row>
    <row r="152" spans="1:17" s="161" customFormat="1" ht="21" customHeight="1">
      <c r="A152" s="153"/>
      <c r="B152" s="249" t="s">
        <v>109</v>
      </c>
      <c r="C152" s="250">
        <v>53</v>
      </c>
      <c r="D152" s="242">
        <v>17</v>
      </c>
      <c r="E152" s="242">
        <v>109</v>
      </c>
      <c r="F152" s="232">
        <f>C152*'점수 계산기'!$C$21+D152*'점수 계산기'!$C$23+'점수 계산기'!$C$25</f>
        <v>109.167</v>
      </c>
      <c r="G152" s="232">
        <f t="shared" si="36"/>
        <v>0.33299999999999841</v>
      </c>
      <c r="H152" s="285" t="str">
        <f t="shared" si="37"/>
        <v>진</v>
      </c>
      <c r="I152" s="278"/>
      <c r="J152" s="195"/>
      <c r="K152" s="195" t="str">
        <f t="shared" si="38"/>
        <v>a</v>
      </c>
      <c r="L152" s="224" t="str">
        <f>K152&amp;"_3 : "&amp;'국어 진위판정'!E152-0.5&amp;"≤"&amp;'국어 진위판정'!C152&amp;"x+"&amp;'국어 진위판정'!D152&amp;"y+언&lt;"&amp;'국어 진위판정'!E152+0.5</f>
        <v>a_3 : 108.5≤53x+17y+언&lt;109.5</v>
      </c>
    </row>
    <row r="153" spans="1:17" s="161" customFormat="1" ht="21" customHeight="1">
      <c r="A153" s="153"/>
      <c r="B153" s="249" t="s">
        <v>109</v>
      </c>
      <c r="C153" s="250">
        <v>74</v>
      </c>
      <c r="D153" s="242">
        <v>16</v>
      </c>
      <c r="E153" s="242">
        <v>128</v>
      </c>
      <c r="F153" s="232">
        <f>C153*'점수 계산기'!$C$21+D153*'점수 계산기'!$C$23+'점수 계산기'!$C$25</f>
        <v>127.626</v>
      </c>
      <c r="G153" s="232">
        <f t="shared" si="36"/>
        <v>0.12600000000000477</v>
      </c>
      <c r="H153" s="285" t="str">
        <f t="shared" si="37"/>
        <v>진</v>
      </c>
      <c r="I153" s="278"/>
      <c r="J153" s="195">
        <v>23</v>
      </c>
      <c r="K153" s="195" t="str">
        <f t="shared" si="38"/>
        <v>a</v>
      </c>
      <c r="L153" s="224" t="str">
        <f>K153&amp;"_4 : "&amp;'국어 진위판정'!E153-0.5&amp;"≤"&amp;'국어 진위판정'!C153&amp;"x+"&amp;'국어 진위판정'!D153&amp;"y+언&lt;"&amp;'국어 진위판정'!E153+0.5</f>
        <v>a_4 : 127.5≤74x+16y+언&lt;128.5</v>
      </c>
    </row>
    <row r="154" spans="1:17" s="161" customFormat="1" ht="21" customHeight="1">
      <c r="A154" s="153"/>
      <c r="B154" s="249" t="s">
        <v>109</v>
      </c>
      <c r="C154" s="250">
        <v>71</v>
      </c>
      <c r="D154" s="242">
        <v>16</v>
      </c>
      <c r="E154" s="242">
        <v>125</v>
      </c>
      <c r="F154" s="232">
        <f>C154*'점수 계산기'!$C$21+D154*'점수 계산기'!$C$23+'점수 계산기'!$C$25</f>
        <v>124.875</v>
      </c>
      <c r="G154" s="232">
        <f t="shared" si="36"/>
        <v>0.375</v>
      </c>
      <c r="H154" s="285" t="str">
        <f t="shared" si="37"/>
        <v>진</v>
      </c>
      <c r="I154" s="278">
        <v>2</v>
      </c>
      <c r="J154" s="195"/>
      <c r="K154" s="195" t="str">
        <f t="shared" si="38"/>
        <v>a</v>
      </c>
      <c r="L154" s="224" t="str">
        <f>K154&amp;"_4 : "&amp;'국어 진위판정'!E154-0.5&amp;"≤"&amp;'국어 진위판정'!C154&amp;"x+"&amp;'국어 진위판정'!D154&amp;"y+언&lt;"&amp;'국어 진위판정'!E154+0.5</f>
        <v>a_4 : 124.5≤71x+16y+언&lt;125.5</v>
      </c>
    </row>
    <row r="155" spans="1:17" s="161" customFormat="1" ht="21" customHeight="1">
      <c r="A155" s="153"/>
      <c r="B155" s="249" t="s">
        <v>109</v>
      </c>
      <c r="C155" s="250">
        <v>66</v>
      </c>
      <c r="D155" s="242">
        <v>16</v>
      </c>
      <c r="E155" s="242">
        <v>120</v>
      </c>
      <c r="F155" s="232">
        <f>C155*'점수 계산기'!$C$21+D155*'점수 계산기'!$C$23+'점수 계산기'!$C$25</f>
        <v>120.29</v>
      </c>
      <c r="G155" s="232">
        <f t="shared" si="36"/>
        <v>0.20999999999999375</v>
      </c>
      <c r="H155" s="285" t="str">
        <f t="shared" si="37"/>
        <v>진</v>
      </c>
      <c r="I155" s="278"/>
      <c r="J155" s="195">
        <v>24</v>
      </c>
      <c r="K155" s="195" t="str">
        <f t="shared" si="38"/>
        <v>b</v>
      </c>
      <c r="L155" s="224" t="str">
        <f>K155&amp;"_4 : "&amp;'국어 진위판정'!E155-0.5&amp;"≤"&amp;'국어 진위판정'!C155&amp;"x+"&amp;'국어 진위판정'!D155&amp;"y+언&lt;"&amp;'국어 진위판정'!E155+0.5</f>
        <v>b_4 : 119.5≤66x+16y+언&lt;120.5</v>
      </c>
    </row>
    <row r="156" spans="1:17" s="161" customFormat="1" ht="21" customHeight="1">
      <c r="A156" s="153"/>
      <c r="B156" s="249" t="s">
        <v>109</v>
      </c>
      <c r="C156" s="250">
        <v>74</v>
      </c>
      <c r="D156" s="242">
        <v>15</v>
      </c>
      <c r="E156" s="242">
        <v>127</v>
      </c>
      <c r="F156" s="232">
        <f>C156*'점수 계산기'!$C$21+D156*'점수 계산기'!$C$23+'점수 계산기'!$C$25</f>
        <v>126.828</v>
      </c>
      <c r="G156" s="232">
        <f t="shared" si="36"/>
        <v>0.32800000000000296</v>
      </c>
      <c r="H156" s="285" t="str">
        <f t="shared" si="37"/>
        <v>진</v>
      </c>
      <c r="I156" s="278"/>
      <c r="J156" s="195">
        <v>25</v>
      </c>
      <c r="K156" s="195" t="str">
        <f t="shared" si="38"/>
        <v>c</v>
      </c>
      <c r="L156" s="224" t="str">
        <f>K156&amp;"_4 : "&amp;'국어 진위판정'!E156-0.5&amp;"≤"&amp;'국어 진위판정'!C156&amp;"x+"&amp;'국어 진위판정'!D156&amp;"y+언&lt;"&amp;'국어 진위판정'!E156+0.5</f>
        <v>c_4 : 126.5≤74x+15y+언&lt;127.5</v>
      </c>
    </row>
    <row r="157" spans="1:17" s="161" customFormat="1" ht="21" customHeight="1">
      <c r="A157" s="153"/>
      <c r="B157" s="249" t="s">
        <v>109</v>
      </c>
      <c r="C157" s="250">
        <v>64</v>
      </c>
      <c r="D157" s="242">
        <v>15</v>
      </c>
      <c r="E157" s="242">
        <v>118</v>
      </c>
      <c r="F157" s="232">
        <f>C157*'점수 계산기'!$C$21+D157*'점수 계산기'!$C$23+'점수 계산기'!$C$25</f>
        <v>117.658</v>
      </c>
      <c r="G157" s="232">
        <f t="shared" si="36"/>
        <v>0.15800000000000125</v>
      </c>
      <c r="H157" s="285" t="str">
        <f t="shared" si="37"/>
        <v>진</v>
      </c>
      <c r="I157" s="278"/>
      <c r="J157" s="195">
        <v>26</v>
      </c>
      <c r="K157" s="195" t="str">
        <f t="shared" ref="K157" si="39">CHAR(MOD(J157, 23)+97)</f>
        <v>d</v>
      </c>
      <c r="L157" s="224" t="str">
        <f>K157&amp;"_4 : "&amp;'국어 진위판정'!E157-0.5&amp;"≤"&amp;'국어 진위판정'!C157&amp;"x+"&amp;'국어 진위판정'!D157&amp;"y+언&lt;"&amp;'국어 진위판정'!E157+0.5</f>
        <v>d_4 : 117.5≤64x+15y+언&lt;118.5</v>
      </c>
    </row>
    <row r="158" spans="1:17" s="161" customFormat="1" ht="21" customHeight="1">
      <c r="A158" s="153"/>
      <c r="B158" s="249" t="s">
        <v>109</v>
      </c>
      <c r="C158" s="250">
        <v>57</v>
      </c>
      <c r="D158" s="242">
        <v>15</v>
      </c>
      <c r="E158" s="242">
        <v>111</v>
      </c>
      <c r="F158" s="232">
        <f>C158*'점수 계산기'!$C$21+D158*'점수 계산기'!$C$23+'점수 계산기'!$C$25</f>
        <v>111.239</v>
      </c>
      <c r="G158" s="232">
        <f t="shared" si="36"/>
        <v>0.26099999999999568</v>
      </c>
      <c r="H158" s="285" t="str">
        <f t="shared" si="37"/>
        <v>진</v>
      </c>
      <c r="I158" s="278"/>
      <c r="J158" s="195">
        <v>27</v>
      </c>
      <c r="K158" s="195" t="str">
        <f t="shared" ref="K158" si="40">CHAR(MOD(J158, 23)+97)</f>
        <v>e</v>
      </c>
      <c r="L158" s="224" t="str">
        <f>K158&amp;"_4 : "&amp;'국어 진위판정'!E158-0.5&amp;"≤"&amp;'국어 진위판정'!C158&amp;"x+"&amp;'국어 진위판정'!D158&amp;"y+언&lt;"&amp;'국어 진위판정'!E158+0.5</f>
        <v>e_4 : 110.5≤57x+15y+언&lt;111.5</v>
      </c>
    </row>
    <row r="159" spans="1:17" s="161" customFormat="1" ht="21" customHeight="1">
      <c r="A159" s="153"/>
      <c r="B159" s="249" t="s">
        <v>109</v>
      </c>
      <c r="C159" s="250">
        <v>47</v>
      </c>
      <c r="D159" s="242">
        <v>14</v>
      </c>
      <c r="E159" s="242">
        <v>101</v>
      </c>
      <c r="F159" s="232">
        <f>C159*'점수 계산기'!$C$21+D159*'점수 계산기'!$C$23+'점수 계산기'!$C$25</f>
        <v>101.271</v>
      </c>
      <c r="G159" s="232">
        <f t="shared" si="36"/>
        <v>0.2289999999999992</v>
      </c>
      <c r="H159" s="285" t="str">
        <f t="shared" si="37"/>
        <v>진</v>
      </c>
      <c r="I159" s="278"/>
      <c r="J159" s="195">
        <v>28</v>
      </c>
      <c r="K159" s="195" t="str">
        <f t="shared" ref="K159:K189" si="41">CHAR(MOD(J159, 23)+97)</f>
        <v>f</v>
      </c>
      <c r="L159" s="224" t="str">
        <f>K159&amp;"_4 : "&amp;'국어 진위판정'!E159-0.5&amp;"≤"&amp;'국어 진위판정'!C159&amp;"x+"&amp;'국어 진위판정'!D159&amp;"y+언&lt;"&amp;'국어 진위판정'!E159+0.5</f>
        <v>f_4 : 100.5≤47x+14y+언&lt;101.5</v>
      </c>
    </row>
    <row r="160" spans="1:17" s="161" customFormat="1" ht="21" customHeight="1">
      <c r="A160" s="153"/>
      <c r="B160" s="249" t="s">
        <v>109</v>
      </c>
      <c r="C160" s="250">
        <v>67</v>
      </c>
      <c r="D160" s="242">
        <v>11</v>
      </c>
      <c r="E160" s="242">
        <v>117</v>
      </c>
      <c r="F160" s="232">
        <f>C160*'점수 계산기'!$C$21+D160*'점수 계산기'!$C$23+'점수 계산기'!$C$25</f>
        <v>117.217</v>
      </c>
      <c r="G160" s="232">
        <f t="shared" si="36"/>
        <v>0.28300000000000125</v>
      </c>
      <c r="H160" s="285" t="str">
        <f t="shared" si="37"/>
        <v>진</v>
      </c>
      <c r="I160" s="278"/>
      <c r="J160" s="195">
        <v>29</v>
      </c>
      <c r="K160" s="195" t="str">
        <f t="shared" si="41"/>
        <v>g</v>
      </c>
      <c r="L160" s="224" t="str">
        <f>K160&amp;"_4 : "&amp;'국어 진위판정'!E160-0.5&amp;"≤"&amp;'국어 진위판정'!C160&amp;"x+"&amp;'국어 진위판정'!D160&amp;"y+언&lt;"&amp;'국어 진위판정'!E160+0.5</f>
        <v>g_4 : 116.5≤67x+11y+언&lt;117.5</v>
      </c>
      <c r="Q160" s="287"/>
    </row>
    <row r="161" spans="1:17" s="161" customFormat="1" ht="21" customHeight="1">
      <c r="A161" s="153"/>
      <c r="B161" s="249" t="s">
        <v>109</v>
      </c>
      <c r="C161" s="250">
        <v>48</v>
      </c>
      <c r="D161" s="242">
        <v>10</v>
      </c>
      <c r="E161" s="242">
        <v>99</v>
      </c>
      <c r="F161" s="232">
        <f>C161*'점수 계산기'!$C$21+D161*'점수 계산기'!$C$23+'점수 계산기'!$C$25</f>
        <v>98.996000000000009</v>
      </c>
      <c r="G161" s="232">
        <f t="shared" si="36"/>
        <v>0.49600000000000932</v>
      </c>
      <c r="H161" s="285" t="str">
        <f t="shared" si="37"/>
        <v>진</v>
      </c>
      <c r="I161" s="278"/>
      <c r="J161" s="195">
        <v>30</v>
      </c>
      <c r="K161" s="195" t="str">
        <f t="shared" si="41"/>
        <v>h</v>
      </c>
      <c r="L161" s="224" t="str">
        <f>K161&amp;"_4 : "&amp;'국어 진위판정'!E161-0.5&amp;"≤"&amp;'국어 진위판정'!C161&amp;"x+"&amp;'국어 진위판정'!D161&amp;"y+언&lt;"&amp;'국어 진위판정'!E161+0.5</f>
        <v>h_4 : 98.5≤48x+10y+언&lt;99.5</v>
      </c>
    </row>
    <row r="162" spans="1:17" s="161" customFormat="1" ht="21" customHeight="1">
      <c r="A162" s="153"/>
      <c r="B162" s="249" t="s">
        <v>109</v>
      </c>
      <c r="C162" s="250">
        <v>37</v>
      </c>
      <c r="D162" s="242">
        <v>8</v>
      </c>
      <c r="E162" s="242">
        <v>87</v>
      </c>
      <c r="F162" s="232">
        <f>C162*'점수 계산기'!$C$21+D162*'점수 계산기'!$C$23+'점수 계산기'!$C$25</f>
        <v>87.313000000000002</v>
      </c>
      <c r="G162" s="232">
        <f t="shared" si="36"/>
        <v>0.18699999999999761</v>
      </c>
      <c r="H162" s="285" t="str">
        <f t="shared" si="37"/>
        <v>진</v>
      </c>
      <c r="I162" s="278"/>
      <c r="J162" s="195">
        <v>31</v>
      </c>
      <c r="K162" s="195" t="str">
        <f t="shared" si="41"/>
        <v>i</v>
      </c>
      <c r="L162" s="224" t="str">
        <f>K162&amp;"_4 : "&amp;'국어 진위판정'!E162-0.5&amp;"≤"&amp;'국어 진위판정'!C162&amp;"x+"&amp;'국어 진위판정'!D162&amp;"y+언&lt;"&amp;'국어 진위판정'!E162+0.5</f>
        <v>i_4 : 86.5≤37x+8y+언&lt;87.5</v>
      </c>
    </row>
    <row r="163" spans="1:17" s="161" customFormat="1" ht="21" customHeight="1">
      <c r="A163" s="153"/>
      <c r="B163" s="249" t="s">
        <v>109</v>
      </c>
      <c r="C163" s="250"/>
      <c r="D163" s="242"/>
      <c r="E163" s="242"/>
      <c r="F163" s="232">
        <f>C163*'점수 계산기'!$C$21+D163*'점수 계산기'!$C$23+'점수 계산기'!$C$25</f>
        <v>47</v>
      </c>
      <c r="G163" s="232">
        <f t="shared" ref="G163:G169" si="42">MIN(ABS(E163-0.5-F163), ABS(E163+0.5-F163))</f>
        <v>46.5</v>
      </c>
      <c r="H163" s="285" t="str">
        <f t="shared" ref="H163:H169" si="43">IF(ROUND(F163,0)=E163,"진",IF(G163&lt;0.5,"재",IF(AND(C163=0, D163=0, E163=0),"","위")))</f>
        <v/>
      </c>
      <c r="I163" s="278"/>
      <c r="J163" s="195"/>
      <c r="K163" s="195" t="str">
        <f t="shared" si="41"/>
        <v>a</v>
      </c>
      <c r="L163" s="224" t="str">
        <f>K163&amp;"_6 : "&amp;'국어 진위판정'!E163-0.5&amp;"≤"&amp;'국어 진위판정'!C163&amp;"x+"&amp;'국어 진위판정'!D163&amp;"y+언&lt;"&amp;'국어 진위판정'!E163+0.5</f>
        <v>a_6 : -0.5≤x+y+언&lt;0.5</v>
      </c>
    </row>
    <row r="164" spans="1:17" s="161" customFormat="1" ht="21" customHeight="1">
      <c r="A164" s="153"/>
      <c r="B164" s="249" t="s">
        <v>109</v>
      </c>
      <c r="C164" s="250"/>
      <c r="D164" s="242"/>
      <c r="E164" s="242"/>
      <c r="F164" s="232">
        <f>C164*'점수 계산기'!$C$21+D164*'점수 계산기'!$C$23+'점수 계산기'!$C$25</f>
        <v>47</v>
      </c>
      <c r="G164" s="232">
        <f t="shared" si="42"/>
        <v>46.5</v>
      </c>
      <c r="H164" s="285" t="str">
        <f t="shared" si="43"/>
        <v/>
      </c>
      <c r="I164" s="278"/>
      <c r="J164" s="195"/>
      <c r="K164" s="195" t="str">
        <f t="shared" si="41"/>
        <v>a</v>
      </c>
      <c r="L164" s="224" t="str">
        <f>K164&amp;"_6 : "&amp;'국어 진위판정'!E164-0.5&amp;"≤"&amp;'국어 진위판정'!C164&amp;"x+"&amp;'국어 진위판정'!D164&amp;"y+언&lt;"&amp;'국어 진위판정'!E164+0.5</f>
        <v>a_6 : -0.5≤x+y+언&lt;0.5</v>
      </c>
    </row>
    <row r="165" spans="1:17" s="161" customFormat="1" ht="21" customHeight="1">
      <c r="A165" s="153"/>
      <c r="B165" s="249" t="s">
        <v>109</v>
      </c>
      <c r="C165" s="250"/>
      <c r="D165" s="242"/>
      <c r="E165" s="242"/>
      <c r="F165" s="232">
        <f>C165*'점수 계산기'!$C$21+D165*'점수 계산기'!$C$23+'점수 계산기'!$C$25</f>
        <v>47</v>
      </c>
      <c r="G165" s="232">
        <f t="shared" si="42"/>
        <v>46.5</v>
      </c>
      <c r="H165" s="285" t="str">
        <f t="shared" si="43"/>
        <v/>
      </c>
      <c r="I165" s="278"/>
      <c r="J165" s="195"/>
      <c r="K165" s="195" t="str">
        <f t="shared" si="41"/>
        <v>a</v>
      </c>
      <c r="L165" s="224" t="str">
        <f>K165&amp;"_6 : "&amp;'국어 진위판정'!E165-0.5&amp;"≤"&amp;'국어 진위판정'!C165&amp;"x+"&amp;'국어 진위판정'!D165&amp;"y+언&lt;"&amp;'국어 진위판정'!E165+0.5</f>
        <v>a_6 : -0.5≤x+y+언&lt;0.5</v>
      </c>
    </row>
    <row r="166" spans="1:17" s="161" customFormat="1" ht="21" customHeight="1">
      <c r="A166" s="153"/>
      <c r="B166" s="249" t="s">
        <v>109</v>
      </c>
      <c r="C166" s="250"/>
      <c r="D166" s="242"/>
      <c r="E166" s="242"/>
      <c r="F166" s="232">
        <f>C166*'점수 계산기'!$C$21+D166*'점수 계산기'!$C$23+'점수 계산기'!$C$25</f>
        <v>47</v>
      </c>
      <c r="G166" s="232">
        <f t="shared" si="42"/>
        <v>46.5</v>
      </c>
      <c r="H166" s="285" t="str">
        <f t="shared" si="43"/>
        <v/>
      </c>
      <c r="I166" s="278"/>
      <c r="J166" s="195"/>
      <c r="K166" s="195" t="str">
        <f t="shared" si="41"/>
        <v>a</v>
      </c>
      <c r="L166" s="224" t="str">
        <f>K166&amp;"_6 : "&amp;'국어 진위판정'!E166-0.5&amp;"≤"&amp;'국어 진위판정'!C166&amp;"x+"&amp;'국어 진위판정'!D166&amp;"y+언&lt;"&amp;'국어 진위판정'!E166+0.5</f>
        <v>a_6 : -0.5≤x+y+언&lt;0.5</v>
      </c>
    </row>
    <row r="167" spans="1:17" s="161" customFormat="1" ht="21" customHeight="1">
      <c r="A167" s="153"/>
      <c r="B167" s="249" t="s">
        <v>109</v>
      </c>
      <c r="C167" s="250"/>
      <c r="D167" s="242"/>
      <c r="E167" s="242"/>
      <c r="F167" s="232">
        <f>C167*'점수 계산기'!$C$21+D167*'점수 계산기'!$C$23+'점수 계산기'!$C$25</f>
        <v>47</v>
      </c>
      <c r="G167" s="232">
        <f t="shared" si="42"/>
        <v>46.5</v>
      </c>
      <c r="H167" s="285" t="str">
        <f t="shared" si="43"/>
        <v/>
      </c>
      <c r="I167" s="278"/>
      <c r="J167" s="195"/>
      <c r="K167" s="195" t="str">
        <f t="shared" si="41"/>
        <v>a</v>
      </c>
      <c r="L167" s="224" t="str">
        <f>K167&amp;"_6 : "&amp;'국어 진위판정'!E167-0.5&amp;"≤"&amp;'국어 진위판정'!C167&amp;"x+"&amp;'국어 진위판정'!D167&amp;"y+언&lt;"&amp;'국어 진위판정'!E167+0.5</f>
        <v>a_6 : -0.5≤x+y+언&lt;0.5</v>
      </c>
    </row>
    <row r="168" spans="1:17" s="161" customFormat="1" ht="21" customHeight="1">
      <c r="A168" s="153"/>
      <c r="B168" s="249" t="s">
        <v>109</v>
      </c>
      <c r="C168" s="250"/>
      <c r="D168" s="242"/>
      <c r="E168" s="242"/>
      <c r="F168" s="232">
        <f>C168*'점수 계산기'!$C$21+D168*'점수 계산기'!$C$23+'점수 계산기'!$C$25</f>
        <v>47</v>
      </c>
      <c r="G168" s="232">
        <f t="shared" si="42"/>
        <v>46.5</v>
      </c>
      <c r="H168" s="285" t="str">
        <f t="shared" si="43"/>
        <v/>
      </c>
      <c r="I168" s="278"/>
      <c r="J168" s="195"/>
      <c r="K168" s="195" t="str">
        <f t="shared" si="41"/>
        <v>a</v>
      </c>
      <c r="L168" s="224" t="str">
        <f>K168&amp;"_6 : "&amp;'국어 진위판정'!E168-0.5&amp;"≤"&amp;'국어 진위판정'!C168&amp;"x+"&amp;'국어 진위판정'!D168&amp;"y+언&lt;"&amp;'국어 진위판정'!E168+0.5</f>
        <v>a_6 : -0.5≤x+y+언&lt;0.5</v>
      </c>
    </row>
    <row r="169" spans="1:17" s="161" customFormat="1" ht="21" customHeight="1">
      <c r="A169" s="153"/>
      <c r="B169" s="249" t="s">
        <v>109</v>
      </c>
      <c r="C169" s="250"/>
      <c r="D169" s="242"/>
      <c r="E169" s="242"/>
      <c r="F169" s="232">
        <f>C169*'점수 계산기'!$C$21+D169*'점수 계산기'!$C$23+'점수 계산기'!$C$25</f>
        <v>47</v>
      </c>
      <c r="G169" s="232">
        <f t="shared" si="42"/>
        <v>46.5</v>
      </c>
      <c r="H169" s="285" t="str">
        <f t="shared" si="43"/>
        <v/>
      </c>
      <c r="I169" s="278"/>
      <c r="J169" s="195"/>
      <c r="K169" s="195" t="str">
        <f t="shared" si="41"/>
        <v>a</v>
      </c>
      <c r="L169" s="224" t="str">
        <f>K169&amp;"_6 : "&amp;'국어 진위판정'!E169-0.5&amp;"≤"&amp;'국어 진위판정'!C169&amp;"x+"&amp;'국어 진위판정'!D169&amp;"y+언&lt;"&amp;'국어 진위판정'!E169+0.5</f>
        <v>a_6 : -0.5≤x+y+언&lt;0.5</v>
      </c>
      <c r="Q169" s="307"/>
    </row>
    <row r="170" spans="1:17" s="161" customFormat="1" ht="21" customHeight="1">
      <c r="A170" s="153"/>
      <c r="B170" s="249" t="s">
        <v>109</v>
      </c>
      <c r="C170" s="250"/>
      <c r="D170" s="242"/>
      <c r="E170" s="242"/>
      <c r="F170" s="232">
        <f>C170*'점수 계산기'!$C$21+D170*'점수 계산기'!$C$23+'점수 계산기'!$C$25</f>
        <v>47</v>
      </c>
      <c r="G170" s="232">
        <f t="shared" ref="G170:G189" si="44">MIN(ABS(E170-0.5-F170), ABS(E170+0.5-F170))</f>
        <v>46.5</v>
      </c>
      <c r="H170" s="285" t="str">
        <f t="shared" ref="H170:H177" si="45">IF(ROUND(F170,0)=E170,"진",IF(G170&lt;0.5,"재",IF(AND(C170=0, D170=0, E170=0),"","위")))</f>
        <v/>
      </c>
      <c r="I170" s="278"/>
      <c r="J170" s="195"/>
      <c r="K170" s="195" t="str">
        <f t="shared" si="41"/>
        <v>a</v>
      </c>
      <c r="L170" s="224" t="str">
        <f>K170&amp;"_6 : "&amp;'국어 진위판정'!E170-0.5&amp;"≤"&amp;'국어 진위판정'!C170&amp;"x+"&amp;'국어 진위판정'!D170&amp;"y+언&lt;"&amp;'국어 진위판정'!E170+0.5</f>
        <v>a_6 : -0.5≤x+y+언&lt;0.5</v>
      </c>
    </row>
    <row r="171" spans="1:17" s="161" customFormat="1" ht="21" customHeight="1">
      <c r="A171" s="153"/>
      <c r="B171" s="249" t="s">
        <v>109</v>
      </c>
      <c r="C171" s="250"/>
      <c r="D171" s="242"/>
      <c r="E171" s="242"/>
      <c r="F171" s="232">
        <f>C171*'점수 계산기'!$C$21+D171*'점수 계산기'!$C$23+'점수 계산기'!$C$25</f>
        <v>47</v>
      </c>
      <c r="G171" s="232">
        <f t="shared" si="44"/>
        <v>46.5</v>
      </c>
      <c r="H171" s="285" t="str">
        <f t="shared" si="45"/>
        <v/>
      </c>
      <c r="I171" s="278"/>
      <c r="J171" s="195"/>
      <c r="K171" s="195" t="str">
        <f t="shared" si="41"/>
        <v>a</v>
      </c>
      <c r="L171" s="224" t="str">
        <f>K171&amp;"_6 : "&amp;'국어 진위판정'!E171-0.5&amp;"≤"&amp;'국어 진위판정'!C171&amp;"x+"&amp;'국어 진위판정'!D171&amp;"y+언&lt;"&amp;'국어 진위판정'!E171+0.5</f>
        <v>a_6 : -0.5≤x+y+언&lt;0.5</v>
      </c>
    </row>
    <row r="172" spans="1:17" s="161" customFormat="1" ht="21" customHeight="1">
      <c r="A172" s="153"/>
      <c r="B172" s="249" t="s">
        <v>109</v>
      </c>
      <c r="C172" s="250"/>
      <c r="D172" s="242"/>
      <c r="E172" s="242"/>
      <c r="F172" s="232">
        <f>C172*'점수 계산기'!$C$21+D172*'점수 계산기'!$C$23+'점수 계산기'!$C$25</f>
        <v>47</v>
      </c>
      <c r="G172" s="232">
        <f t="shared" si="44"/>
        <v>46.5</v>
      </c>
      <c r="H172" s="285" t="str">
        <f t="shared" si="45"/>
        <v/>
      </c>
      <c r="I172" s="278"/>
      <c r="J172" s="195"/>
      <c r="K172" s="195" t="str">
        <f t="shared" si="41"/>
        <v>a</v>
      </c>
      <c r="L172" s="224" t="str">
        <f>K172&amp;"_6 : "&amp;'국어 진위판정'!E172-0.5&amp;"≤"&amp;'국어 진위판정'!C172&amp;"x+"&amp;'국어 진위판정'!D172&amp;"y+언&lt;"&amp;'국어 진위판정'!E172+0.5</f>
        <v>a_6 : -0.5≤x+y+언&lt;0.5</v>
      </c>
    </row>
    <row r="173" spans="1:17" s="161" customFormat="1" ht="21" customHeight="1">
      <c r="A173" s="153"/>
      <c r="B173" s="249" t="s">
        <v>109</v>
      </c>
      <c r="C173" s="250"/>
      <c r="D173" s="242"/>
      <c r="E173" s="242"/>
      <c r="F173" s="232">
        <f>C173*'점수 계산기'!$C$21+D173*'점수 계산기'!$C$23+'점수 계산기'!$C$25</f>
        <v>47</v>
      </c>
      <c r="G173" s="232">
        <f t="shared" si="44"/>
        <v>46.5</v>
      </c>
      <c r="H173" s="285" t="str">
        <f t="shared" si="45"/>
        <v/>
      </c>
      <c r="I173" s="278"/>
      <c r="J173" s="195"/>
      <c r="K173" s="195" t="str">
        <f t="shared" si="41"/>
        <v>a</v>
      </c>
      <c r="L173" s="224" t="str">
        <f>K173&amp;"_6 : "&amp;'국어 진위판정'!E173-0.5&amp;"≤"&amp;'국어 진위판정'!C173&amp;"x+"&amp;'국어 진위판정'!D173&amp;"y+언&lt;"&amp;'국어 진위판정'!E173+0.5</f>
        <v>a_6 : -0.5≤x+y+언&lt;0.5</v>
      </c>
    </row>
    <row r="174" spans="1:17" s="161" customFormat="1" ht="21" customHeight="1">
      <c r="A174" s="153"/>
      <c r="B174" s="249" t="s">
        <v>109</v>
      </c>
      <c r="C174" s="250"/>
      <c r="D174" s="242"/>
      <c r="E174" s="242"/>
      <c r="F174" s="232">
        <f>C174*'점수 계산기'!$C$21+D174*'점수 계산기'!$C$23+'점수 계산기'!$C$25</f>
        <v>47</v>
      </c>
      <c r="G174" s="232">
        <f t="shared" si="44"/>
        <v>46.5</v>
      </c>
      <c r="H174" s="285" t="str">
        <f t="shared" si="45"/>
        <v/>
      </c>
      <c r="I174" s="278"/>
      <c r="J174" s="195"/>
      <c r="K174" s="195" t="str">
        <f t="shared" si="41"/>
        <v>a</v>
      </c>
      <c r="L174" s="224" t="str">
        <f>K174&amp;"_6 : "&amp;'국어 진위판정'!E174-0.5&amp;"≤"&amp;'국어 진위판정'!C174&amp;"x+"&amp;'국어 진위판정'!D174&amp;"y+언&lt;"&amp;'국어 진위판정'!E174+0.5</f>
        <v>a_6 : -0.5≤x+y+언&lt;0.5</v>
      </c>
    </row>
    <row r="175" spans="1:17" s="161" customFormat="1" ht="21" customHeight="1">
      <c r="A175" s="153"/>
      <c r="B175" s="249" t="s">
        <v>109</v>
      </c>
      <c r="C175" s="250"/>
      <c r="D175" s="242"/>
      <c r="E175" s="242"/>
      <c r="F175" s="232">
        <f>C175*'점수 계산기'!$C$21+D175*'점수 계산기'!$C$23+'점수 계산기'!$C$25</f>
        <v>47</v>
      </c>
      <c r="G175" s="232">
        <f t="shared" si="44"/>
        <v>46.5</v>
      </c>
      <c r="H175" s="285" t="str">
        <f t="shared" si="45"/>
        <v/>
      </c>
      <c r="I175" s="278"/>
      <c r="J175" s="195"/>
      <c r="K175" s="195" t="str">
        <f t="shared" si="41"/>
        <v>a</v>
      </c>
      <c r="L175" s="224" t="str">
        <f>K175&amp;"_6 : "&amp;'국어 진위판정'!E175-0.5&amp;"≤"&amp;'국어 진위판정'!C175&amp;"x+"&amp;'국어 진위판정'!D175&amp;"y+언&lt;"&amp;'국어 진위판정'!E175+0.5</f>
        <v>a_6 : -0.5≤x+y+언&lt;0.5</v>
      </c>
    </row>
    <row r="176" spans="1:17" s="161" customFormat="1" ht="21" customHeight="1">
      <c r="A176" s="153"/>
      <c r="B176" s="249" t="s">
        <v>109</v>
      </c>
      <c r="C176" s="250"/>
      <c r="D176" s="242"/>
      <c r="E176" s="242"/>
      <c r="F176" s="232">
        <f>C176*'점수 계산기'!$C$21+D176*'점수 계산기'!$C$23+'점수 계산기'!$C$25</f>
        <v>47</v>
      </c>
      <c r="G176" s="232">
        <f t="shared" si="44"/>
        <v>46.5</v>
      </c>
      <c r="H176" s="285" t="str">
        <f t="shared" si="45"/>
        <v/>
      </c>
      <c r="I176" s="278"/>
      <c r="J176" s="195"/>
      <c r="K176" s="195" t="str">
        <f t="shared" si="41"/>
        <v>a</v>
      </c>
      <c r="L176" s="224" t="str">
        <f>K176&amp;"_6 : "&amp;'국어 진위판정'!E176-0.5&amp;"≤"&amp;'국어 진위판정'!C176&amp;"x+"&amp;'국어 진위판정'!D176&amp;"y+언&lt;"&amp;'국어 진위판정'!E176+0.5</f>
        <v>a_6 : -0.5≤x+y+언&lt;0.5</v>
      </c>
    </row>
    <row r="177" spans="1:12" s="161" customFormat="1" ht="21" customHeight="1">
      <c r="A177" s="153"/>
      <c r="B177" s="249" t="s">
        <v>109</v>
      </c>
      <c r="C177" s="250"/>
      <c r="D177" s="242"/>
      <c r="E177" s="242"/>
      <c r="F177" s="232">
        <f>C177*'점수 계산기'!$C$21+D177*'점수 계산기'!$C$23+'점수 계산기'!$C$25</f>
        <v>47</v>
      </c>
      <c r="G177" s="232">
        <f t="shared" si="44"/>
        <v>46.5</v>
      </c>
      <c r="H177" s="285" t="str">
        <f t="shared" si="45"/>
        <v/>
      </c>
      <c r="I177" s="278"/>
      <c r="J177" s="195"/>
      <c r="K177" s="195" t="str">
        <f t="shared" si="41"/>
        <v>a</v>
      </c>
      <c r="L177" s="224" t="str">
        <f>K177&amp;"_6 : "&amp;'국어 진위판정'!E177-0.5&amp;"≤"&amp;'국어 진위판정'!C177&amp;"x+"&amp;'국어 진위판정'!D177&amp;"y+언&lt;"&amp;'국어 진위판정'!E177+0.5</f>
        <v>a_6 : -0.5≤x+y+언&lt;0.5</v>
      </c>
    </row>
    <row r="178" spans="1:12" s="161" customFormat="1" ht="21" customHeight="1">
      <c r="A178" s="153"/>
      <c r="B178" s="249" t="s">
        <v>109</v>
      </c>
      <c r="C178" s="250"/>
      <c r="D178" s="242"/>
      <c r="E178" s="242"/>
      <c r="F178" s="232">
        <f>C178*'점수 계산기'!$C$21+D178*'점수 계산기'!$C$23+'점수 계산기'!$C$25</f>
        <v>47</v>
      </c>
      <c r="G178" s="232">
        <f t="shared" si="44"/>
        <v>46.5</v>
      </c>
      <c r="H178" s="285" t="str">
        <f t="shared" ref="H178:H189" si="46">IF(ROUND(F178,0)=E178,"진",IF(G178&lt;0.5,"재",IF(AND(C178=0, D178=0, E178=0),"","위")))</f>
        <v/>
      </c>
      <c r="I178" s="278"/>
      <c r="J178" s="195"/>
      <c r="K178" s="195" t="str">
        <f t="shared" si="41"/>
        <v>a</v>
      </c>
      <c r="L178" s="224" t="str">
        <f>K178&amp;"_6 : "&amp;'국어 진위판정'!E178-0.5&amp;"≤"&amp;'국어 진위판정'!C178&amp;"x+"&amp;'국어 진위판정'!D178&amp;"y+언&lt;"&amp;'국어 진위판정'!E178+0.5</f>
        <v>a_6 : -0.5≤x+y+언&lt;0.5</v>
      </c>
    </row>
    <row r="179" spans="1:12" s="161" customFormat="1" ht="21" customHeight="1">
      <c r="A179" s="153"/>
      <c r="B179" s="249" t="s">
        <v>109</v>
      </c>
      <c r="C179" s="250"/>
      <c r="D179" s="242"/>
      <c r="E179" s="242"/>
      <c r="F179" s="232">
        <f>C179*'점수 계산기'!$C$21+D179*'점수 계산기'!$C$23+'점수 계산기'!$C$25</f>
        <v>47</v>
      </c>
      <c r="G179" s="232">
        <f t="shared" si="44"/>
        <v>46.5</v>
      </c>
      <c r="H179" s="285" t="str">
        <f t="shared" si="46"/>
        <v/>
      </c>
      <c r="I179" s="278"/>
      <c r="J179" s="195"/>
      <c r="K179" s="195" t="str">
        <f t="shared" si="41"/>
        <v>a</v>
      </c>
      <c r="L179" s="224" t="str">
        <f>K179&amp;"_6 : "&amp;'국어 진위판정'!E179-0.5&amp;"≤"&amp;'국어 진위판정'!C179&amp;"x+"&amp;'국어 진위판정'!D179&amp;"y+언&lt;"&amp;'국어 진위판정'!E179+0.5</f>
        <v>a_6 : -0.5≤x+y+언&lt;0.5</v>
      </c>
    </row>
    <row r="180" spans="1:12" s="161" customFormat="1" ht="21" customHeight="1">
      <c r="A180" s="153"/>
      <c r="B180" s="249" t="s">
        <v>109</v>
      </c>
      <c r="C180" s="250"/>
      <c r="D180" s="242"/>
      <c r="E180" s="242"/>
      <c r="F180" s="232">
        <f>C180*'점수 계산기'!$C$21+D180*'점수 계산기'!$C$23+'점수 계산기'!$C$25</f>
        <v>47</v>
      </c>
      <c r="G180" s="232">
        <f t="shared" si="44"/>
        <v>46.5</v>
      </c>
      <c r="H180" s="285" t="str">
        <f t="shared" si="46"/>
        <v/>
      </c>
      <c r="I180" s="278"/>
      <c r="J180" s="195"/>
      <c r="K180" s="195" t="str">
        <f t="shared" si="41"/>
        <v>a</v>
      </c>
      <c r="L180" s="224" t="str">
        <f>K180&amp;"_6 : "&amp;'국어 진위판정'!E180-0.5&amp;"≤"&amp;'국어 진위판정'!C180&amp;"x+"&amp;'국어 진위판정'!D180&amp;"y+언&lt;"&amp;'국어 진위판정'!E180+0.5</f>
        <v>a_6 : -0.5≤x+y+언&lt;0.5</v>
      </c>
    </row>
    <row r="181" spans="1:12" s="161" customFormat="1" ht="21" customHeight="1">
      <c r="A181" s="153"/>
      <c r="B181" s="249" t="s">
        <v>109</v>
      </c>
      <c r="C181" s="250"/>
      <c r="D181" s="242"/>
      <c r="E181" s="242"/>
      <c r="F181" s="232">
        <f>C181*'점수 계산기'!$C$21+D181*'점수 계산기'!$C$23+'점수 계산기'!$C$25</f>
        <v>47</v>
      </c>
      <c r="G181" s="232">
        <f t="shared" si="44"/>
        <v>46.5</v>
      </c>
      <c r="H181" s="285" t="str">
        <f t="shared" si="46"/>
        <v/>
      </c>
      <c r="I181" s="278"/>
      <c r="J181" s="195"/>
      <c r="K181" s="195" t="str">
        <f t="shared" si="41"/>
        <v>a</v>
      </c>
      <c r="L181" s="224"/>
    </row>
    <row r="182" spans="1:12" s="161" customFormat="1" ht="21" customHeight="1">
      <c r="A182" s="153"/>
      <c r="B182" s="249" t="s">
        <v>109</v>
      </c>
      <c r="C182" s="250"/>
      <c r="D182" s="242"/>
      <c r="E182" s="242"/>
      <c r="F182" s="232">
        <f>C182*'점수 계산기'!$C$21+D182*'점수 계산기'!$C$23+'점수 계산기'!$C$25</f>
        <v>47</v>
      </c>
      <c r="G182" s="232">
        <f t="shared" si="44"/>
        <v>46.5</v>
      </c>
      <c r="H182" s="285" t="str">
        <f t="shared" si="46"/>
        <v/>
      </c>
      <c r="I182" s="278"/>
      <c r="J182" s="195"/>
      <c r="K182" s="195" t="str">
        <f t="shared" si="41"/>
        <v>a</v>
      </c>
      <c r="L182" s="224"/>
    </row>
    <row r="183" spans="1:12" s="161" customFormat="1" ht="21" customHeight="1">
      <c r="A183" s="153"/>
      <c r="B183" s="249" t="s">
        <v>109</v>
      </c>
      <c r="C183" s="250"/>
      <c r="D183" s="242"/>
      <c r="E183" s="242"/>
      <c r="F183" s="232">
        <f>C183*'점수 계산기'!$C$21+D183*'점수 계산기'!$C$23+'점수 계산기'!$C$25</f>
        <v>47</v>
      </c>
      <c r="G183" s="232">
        <f t="shared" si="44"/>
        <v>46.5</v>
      </c>
      <c r="H183" s="285" t="str">
        <f t="shared" si="46"/>
        <v/>
      </c>
      <c r="I183" s="278"/>
      <c r="J183" s="195"/>
      <c r="K183" s="195" t="str">
        <f t="shared" si="41"/>
        <v>a</v>
      </c>
      <c r="L183" s="224"/>
    </row>
    <row r="184" spans="1:12" s="161" customFormat="1" ht="21" customHeight="1">
      <c r="A184" s="153"/>
      <c r="B184" s="249" t="s">
        <v>109</v>
      </c>
      <c r="C184" s="250"/>
      <c r="D184" s="242"/>
      <c r="E184" s="242"/>
      <c r="F184" s="232">
        <f>C184*'점수 계산기'!$C$21+D184*'점수 계산기'!$C$23+'점수 계산기'!$C$25</f>
        <v>47</v>
      </c>
      <c r="G184" s="232">
        <f t="shared" si="44"/>
        <v>46.5</v>
      </c>
      <c r="H184" s="285" t="str">
        <f t="shared" si="46"/>
        <v/>
      </c>
      <c r="I184" s="278"/>
      <c r="J184" s="195"/>
      <c r="K184" s="195" t="str">
        <f t="shared" si="41"/>
        <v>a</v>
      </c>
      <c r="L184" s="224"/>
    </row>
    <row r="185" spans="1:12" s="161" customFormat="1" ht="21" customHeight="1">
      <c r="A185" s="153"/>
      <c r="B185" s="249" t="s">
        <v>109</v>
      </c>
      <c r="C185" s="250"/>
      <c r="D185" s="242"/>
      <c r="E185" s="242"/>
      <c r="F185" s="232">
        <f>C185*'점수 계산기'!$C$21+D185*'점수 계산기'!$C$23+'점수 계산기'!$C$25</f>
        <v>47</v>
      </c>
      <c r="G185" s="232">
        <f t="shared" si="44"/>
        <v>46.5</v>
      </c>
      <c r="H185" s="285" t="str">
        <f t="shared" si="46"/>
        <v/>
      </c>
      <c r="I185" s="278"/>
      <c r="J185" s="195"/>
      <c r="K185" s="195" t="str">
        <f t="shared" si="41"/>
        <v>a</v>
      </c>
      <c r="L185" s="224"/>
    </row>
    <row r="186" spans="1:12" s="161" customFormat="1" ht="21" customHeight="1">
      <c r="A186" s="153"/>
      <c r="B186" s="249" t="s">
        <v>109</v>
      </c>
      <c r="C186" s="250"/>
      <c r="D186" s="242"/>
      <c r="E186" s="242"/>
      <c r="F186" s="232">
        <f>C186*'점수 계산기'!$C$21+D186*'점수 계산기'!$C$23+'점수 계산기'!$C$25</f>
        <v>47</v>
      </c>
      <c r="G186" s="232">
        <f t="shared" si="44"/>
        <v>46.5</v>
      </c>
      <c r="H186" s="285" t="str">
        <f t="shared" si="46"/>
        <v/>
      </c>
      <c r="I186" s="278"/>
      <c r="J186" s="195"/>
      <c r="K186" s="195" t="str">
        <f t="shared" si="41"/>
        <v>a</v>
      </c>
      <c r="L186" s="224"/>
    </row>
    <row r="187" spans="1:12" s="161" customFormat="1" ht="21" customHeight="1">
      <c r="A187" s="153"/>
      <c r="B187" s="249" t="s">
        <v>109</v>
      </c>
      <c r="C187" s="250"/>
      <c r="D187" s="242"/>
      <c r="E187" s="242"/>
      <c r="F187" s="232">
        <f>C187*'점수 계산기'!$C$21+D187*'점수 계산기'!$C$23+'점수 계산기'!$C$25</f>
        <v>47</v>
      </c>
      <c r="G187" s="232">
        <f t="shared" si="44"/>
        <v>46.5</v>
      </c>
      <c r="H187" s="285" t="str">
        <f t="shared" si="46"/>
        <v/>
      </c>
      <c r="I187" s="278"/>
      <c r="J187" s="195"/>
      <c r="K187" s="195" t="str">
        <f t="shared" si="41"/>
        <v>a</v>
      </c>
      <c r="L187" s="224"/>
    </row>
    <row r="188" spans="1:12" s="161" customFormat="1" ht="21" customHeight="1">
      <c r="A188" s="153"/>
      <c r="B188" s="249" t="s">
        <v>109</v>
      </c>
      <c r="C188" s="250"/>
      <c r="D188" s="242"/>
      <c r="E188" s="242"/>
      <c r="F188" s="232">
        <f>C188*'점수 계산기'!$C$21+D188*'점수 계산기'!$C$23+'점수 계산기'!$C$25</f>
        <v>47</v>
      </c>
      <c r="G188" s="232">
        <f t="shared" si="44"/>
        <v>46.5</v>
      </c>
      <c r="H188" s="285" t="str">
        <f t="shared" si="46"/>
        <v/>
      </c>
      <c r="I188" s="278"/>
      <c r="J188" s="195"/>
      <c r="K188" s="195" t="str">
        <f t="shared" si="41"/>
        <v>a</v>
      </c>
      <c r="L188" s="224"/>
    </row>
    <row r="189" spans="1:12" s="161" customFormat="1" ht="21" customHeight="1" thickBot="1">
      <c r="A189" s="153"/>
      <c r="B189" s="251" t="s">
        <v>109</v>
      </c>
      <c r="C189" s="306"/>
      <c r="D189" s="245"/>
      <c r="E189" s="245"/>
      <c r="F189" s="246">
        <f>C189*'점수 계산기'!$C$21+D189*'점수 계산기'!$C$23+'점수 계산기'!$C$25</f>
        <v>47</v>
      </c>
      <c r="G189" s="246">
        <f t="shared" si="44"/>
        <v>46.5</v>
      </c>
      <c r="H189" s="286" t="str">
        <f t="shared" si="46"/>
        <v/>
      </c>
      <c r="I189" s="278"/>
      <c r="J189" s="195"/>
      <c r="K189" s="195" t="str">
        <f t="shared" si="41"/>
        <v>a</v>
      </c>
      <c r="L189" s="224"/>
    </row>
    <row r="190" spans="1:12">
      <c r="A190" s="4"/>
      <c r="B190" s="3"/>
      <c r="C190" s="3"/>
      <c r="D190" s="3"/>
      <c r="E190" s="3"/>
      <c r="F190" s="3"/>
      <c r="G190" s="3"/>
      <c r="H190" s="65"/>
      <c r="I190" s="3"/>
      <c r="L190" s="63"/>
    </row>
    <row r="191" spans="1:12">
      <c r="A191" s="4"/>
      <c r="B191" s="3"/>
      <c r="C191" s="3"/>
      <c r="D191" s="3"/>
      <c r="E191" s="3"/>
      <c r="F191" s="3"/>
      <c r="G191" s="3"/>
      <c r="H191" s="65"/>
      <c r="I191" s="3"/>
      <c r="L191" s="63"/>
    </row>
    <row r="192" spans="1:12" hidden="1">
      <c r="J192" s="5">
        <v>140</v>
      </c>
      <c r="K192" s="5" t="str">
        <f>CHAR(MOD(J192, 23)+97)</f>
        <v>c</v>
      </c>
      <c r="L192" s="63" t="str">
        <f>K192&amp;" : "&amp;'국어 진위판정'!E192-0.5&amp;"≤"&amp;'국어 진위판정'!C192&amp;"x+"&amp;'국어 진위판정'!D192&amp;"y+화&lt;"&amp;'국어 진위판정'!E192+0.5</f>
        <v>c : -0.5≤x+y+화&lt;0.5</v>
      </c>
    </row>
    <row r="193" spans="5:12" hidden="1">
      <c r="F193"/>
      <c r="G193"/>
      <c r="J193" s="5">
        <v>141</v>
      </c>
      <c r="K193" s="5" t="str">
        <f>CHAR(MOD(J193, 23)+97)</f>
        <v>d</v>
      </c>
      <c r="L193" s="63" t="str">
        <f>K193&amp;" : "&amp;'국어 진위판정'!E193-0.5&amp;"≤"&amp;'국어 진위판정'!C193&amp;"x+"&amp;'국어 진위판정'!D193&amp;"y+화&lt;"&amp;'국어 진위판정'!E193+0.5</f>
        <v>d : -0.5≤x+y+화&lt;0.5</v>
      </c>
    </row>
    <row r="194" spans="5:12" hidden="1">
      <c r="E194"/>
      <c r="F194"/>
      <c r="G194"/>
    </row>
    <row r="195" spans="5:12" hidden="1">
      <c r="E195"/>
      <c r="F195"/>
      <c r="G195"/>
    </row>
    <row r="196" spans="5:12" hidden="1">
      <c r="E196"/>
      <c r="F196"/>
      <c r="G196"/>
    </row>
    <row r="197" spans="5:12" hidden="1">
      <c r="E197"/>
      <c r="F197"/>
      <c r="G197"/>
      <c r="J197" t="s">
        <v>110</v>
      </c>
    </row>
    <row r="198" spans="5:12" hidden="1">
      <c r="E198"/>
      <c r="F198"/>
      <c r="G198"/>
      <c r="J198" s="5" t="s">
        <v>111</v>
      </c>
    </row>
    <row r="199" spans="5:12">
      <c r="E199"/>
      <c r="F199"/>
      <c r="G199"/>
    </row>
    <row r="200" spans="5:12">
      <c r="E200"/>
      <c r="F200"/>
      <c r="G200"/>
    </row>
    <row r="201" spans="5:12">
      <c r="E201"/>
      <c r="F201"/>
      <c r="G201"/>
    </row>
    <row r="202" spans="5:12">
      <c r="E202"/>
      <c r="F202"/>
      <c r="G202"/>
    </row>
    <row r="203" spans="5:12">
      <c r="E203"/>
      <c r="F203"/>
      <c r="G203"/>
    </row>
    <row r="204" spans="5:12">
      <c r="E204"/>
      <c r="F204"/>
      <c r="G204"/>
    </row>
    <row r="205" spans="5:12">
      <c r="E205"/>
      <c r="F205"/>
      <c r="G205"/>
    </row>
  </sheetData>
  <sortState xmlns:xlrd2="http://schemas.microsoft.com/office/spreadsheetml/2017/richdata2" ref="C81:H162">
    <sortCondition descending="1" ref="D81:D162"/>
    <sortCondition descending="1" ref="C81:C162"/>
    <sortCondition descending="1" ref="E81:E162"/>
  </sortState>
  <mergeCells count="3">
    <mergeCell ref="C2:E2"/>
    <mergeCell ref="C3:E3"/>
    <mergeCell ref="O5:S5"/>
  </mergeCells>
  <phoneticPr fontId="1" type="noConversion"/>
  <conditionalFormatting sqref="H6:H189">
    <cfRule type="expression" dxfId="16" priority="1">
      <formula>$H6="재"</formula>
    </cfRule>
    <cfRule type="expression" dxfId="15" priority="2">
      <formula>$H6="위"</formula>
    </cfRule>
  </conditionalFormatting>
  <pageMargins left="0.7" right="0.7" top="0.75" bottom="0.75" header="0.3" footer="0.3"/>
  <pageSetup paperSize="9" scale="2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52ED-F727-41E5-82B9-22070D4A7329}">
  <sheetPr>
    <tabColor rgb="FFFFFF00"/>
  </sheetPr>
  <dimension ref="A1:R141"/>
  <sheetViews>
    <sheetView showGridLines="0" showRuler="0" zoomScale="85" zoomScaleNormal="85" zoomScalePageLayoutView="40" workbookViewId="0">
      <selection activeCell="M143" sqref="A1:M143"/>
    </sheetView>
  </sheetViews>
  <sheetFormatPr defaultRowHeight="17"/>
  <cols>
    <col min="1" max="1" width="11.08203125" customWidth="1"/>
    <col min="2" max="4" width="17.58203125" style="161" customWidth="1"/>
    <col min="5" max="8" width="15.58203125" style="161" hidden="1" customWidth="1"/>
    <col min="9" max="12" width="10.58203125" customWidth="1"/>
    <col min="13" max="13" width="17.08203125" customWidth="1"/>
    <col min="14" max="14" width="18.08203125" customWidth="1"/>
    <col min="15" max="15" width="12.08203125" customWidth="1"/>
    <col min="17" max="18" width="8.58203125" customWidth="1"/>
  </cols>
  <sheetData>
    <row r="1" spans="1:18" ht="17.5" customHeight="1" thickBot="1">
      <c r="A1" s="4"/>
      <c r="B1" s="153"/>
      <c r="C1" s="153"/>
      <c r="D1" s="153"/>
      <c r="E1" s="153"/>
      <c r="F1" s="153"/>
      <c r="G1" s="153"/>
      <c r="H1" s="153"/>
      <c r="I1" s="4"/>
      <c r="J1" s="4"/>
      <c r="K1" s="4"/>
      <c r="L1" s="4"/>
      <c r="M1" s="4"/>
      <c r="N1" s="4"/>
    </row>
    <row r="2" spans="1:18" ht="25" customHeight="1">
      <c r="A2" s="4"/>
      <c r="B2" s="363" t="s">
        <v>53</v>
      </c>
      <c r="C2" s="608" t="s">
        <v>66</v>
      </c>
      <c r="D2" s="608"/>
      <c r="E2" s="608"/>
      <c r="F2" s="608"/>
      <c r="G2" s="608"/>
      <c r="H2" s="608"/>
      <c r="I2" s="609"/>
      <c r="J2" s="4"/>
    </row>
    <row r="3" spans="1:18" ht="25" customHeight="1" thickBot="1">
      <c r="A3" s="4"/>
      <c r="B3" s="468" t="s">
        <v>8</v>
      </c>
      <c r="C3" s="610" t="s">
        <v>112</v>
      </c>
      <c r="D3" s="610"/>
      <c r="E3" s="610"/>
      <c r="F3" s="610"/>
      <c r="G3" s="610"/>
      <c r="H3" s="610"/>
      <c r="I3" s="611"/>
      <c r="J3" s="4"/>
    </row>
    <row r="4" spans="1:18" ht="25" customHeight="1" thickBot="1">
      <c r="A4" s="4"/>
      <c r="B4" s="140"/>
      <c r="C4" s="140"/>
      <c r="D4" s="140"/>
      <c r="E4" s="140"/>
      <c r="F4" s="140"/>
      <c r="G4" s="140"/>
      <c r="H4" s="140"/>
      <c r="I4" s="3"/>
      <c r="J4" s="4"/>
      <c r="K4" s="4"/>
      <c r="L4" s="4"/>
      <c r="M4" s="4"/>
      <c r="N4" s="4"/>
    </row>
    <row r="5" spans="1:18" s="318" customFormat="1" ht="25" customHeight="1">
      <c r="A5" s="308"/>
      <c r="B5" s="598" t="s">
        <v>58</v>
      </c>
      <c r="C5" s="600" t="s">
        <v>59</v>
      </c>
      <c r="D5" s="602" t="s">
        <v>60</v>
      </c>
      <c r="E5" s="577" t="s">
        <v>113</v>
      </c>
      <c r="F5" s="578"/>
      <c r="G5" s="577" t="s">
        <v>114</v>
      </c>
      <c r="H5" s="579"/>
      <c r="I5" s="592" t="s">
        <v>115</v>
      </c>
      <c r="J5" s="593"/>
      <c r="K5" s="593"/>
      <c r="L5" s="594"/>
      <c r="M5" s="308"/>
      <c r="N5" s="313"/>
      <c r="O5" s="376"/>
    </row>
    <row r="6" spans="1:18" s="318" customFormat="1" ht="25" customHeight="1" thickBot="1">
      <c r="A6" s="308"/>
      <c r="B6" s="599"/>
      <c r="C6" s="601"/>
      <c r="D6" s="603"/>
      <c r="E6" s="457" t="s">
        <v>116</v>
      </c>
      <c r="F6" s="457" t="s">
        <v>117</v>
      </c>
      <c r="G6" s="457" t="s">
        <v>116</v>
      </c>
      <c r="H6" s="457" t="s">
        <v>117</v>
      </c>
      <c r="I6" s="595" t="s">
        <v>42</v>
      </c>
      <c r="J6" s="596"/>
      <c r="K6" s="596" t="s">
        <v>43</v>
      </c>
      <c r="L6" s="597"/>
      <c r="M6" s="308"/>
      <c r="N6" s="313"/>
      <c r="O6" s="376"/>
    </row>
    <row r="7" spans="1:18" s="318" customFormat="1" ht="25" customHeight="1" thickTop="1" thickBot="1">
      <c r="A7" s="308"/>
      <c r="B7" s="442">
        <f>'인원 입력 기능'!B5</f>
        <v>146</v>
      </c>
      <c r="C7" s="443">
        <f t="shared" ref="C7:C70" si="0">IF(ROUND(B7,0)&gt;=$R$7,1,IF(ROUND(B7,0)&gt;=$R$8,2,IF(ROUND(B7,0)&gt;=$R$9,3,IF(ROUND(B7,0)&gt;=$R$10,4,IF(ROUND(B7,0)&gt;=$R$11,5,IF(ROUND(B7,0)&gt;=$R$12,6,IF(ROUND(B7,0)&gt;=$R$13,7,IF(ROUND(B7,0)&gt;=$R$14,8,9))))))))</f>
        <v>1</v>
      </c>
      <c r="D7" s="444">
        <f>'국어 백분위 표'!D6</f>
        <v>99.977131713789575</v>
      </c>
      <c r="E7" s="451" t="str">
        <f>_xlfn.IFNA(VLOOKUP($B7, '화법과 작문 차트'!$AC$6:$AF$106, 4, FALSE), _xlfn.IFNA(VLOOKUP($B7+1, '화법과 작문 차트'!$AC$6:$AF$106, 4, FALSE), "-"))</f>
        <v>-</v>
      </c>
      <c r="F7" s="451" t="str">
        <f>_xlfn.IFNA(VLOOKUP($B7, '화법과 작문 차트'!$AB$6:$AE$106, 4, FALSE), _xlfn.IFNA(VLOOKUP($B7-1, '화법과 작문 차트'!$AB$6:$AE$106, 4, FALSE), "-"))</f>
        <v>-</v>
      </c>
      <c r="G7" s="451" t="str">
        <f>_xlfn.IFNA(VLOOKUP($B7, '언어와 매체 차트'!$AC$6:$AF$106, 4, FALSE), _xlfn.IFNA(VLOOKUP($B7+1, '언어와 매체 차트'!$AC$6:$AF$106, 4, FALSE), "-"))</f>
        <v>-</v>
      </c>
      <c r="H7" s="451" t="str">
        <f>_xlfn.IFNA(VLOOKUP($B7, '언어와 매체 차트'!$AB$6:$AE$106, 4, FALSE), _xlfn.IFNA(VLOOKUP($B7-1, '언어와 매체 차트'!$AB$6:$AE$106, 4, FALSE), "-"))</f>
        <v>-</v>
      </c>
      <c r="I7" s="604" t="str">
        <f>IF(OR(E7="-",F7="-", E7&gt;F7),"-",IF(E7=F7,E7,E7&amp;" - "&amp;F7))</f>
        <v>-</v>
      </c>
      <c r="J7" s="605"/>
      <c r="K7" s="606" t="str">
        <f>IF(OR(G7="-",H7="-", G7&gt;H7),"-",IF(G7=H7,G7,G7&amp;" - "&amp;H7))</f>
        <v>-</v>
      </c>
      <c r="L7" s="607"/>
      <c r="M7" s="308"/>
      <c r="N7" s="308"/>
      <c r="O7" s="377"/>
      <c r="Q7" s="377">
        <v>1</v>
      </c>
      <c r="R7" s="378">
        <v>130</v>
      </c>
    </row>
    <row r="8" spans="1:18" s="318" customFormat="1" ht="25" customHeight="1" thickBot="1">
      <c r="A8" s="308"/>
      <c r="B8" s="445">
        <f>'인원 입력 기능'!B6</f>
        <v>144</v>
      </c>
      <c r="C8" s="446">
        <f t="shared" si="0"/>
        <v>1</v>
      </c>
      <c r="D8" s="447">
        <f>'국어 백분위 표'!D7</f>
        <v>99.914055451824552</v>
      </c>
      <c r="E8" s="452" t="str">
        <f>_xlfn.IFNA(VLOOKUP($B8, '화법과 작문 차트'!$AC$6:$AF$106, 4, FALSE), _xlfn.IFNA(VLOOKUP($B8+1, '화법과 작문 차트'!$AC$6:$AF$106, 4, FALSE), "-"))</f>
        <v>-</v>
      </c>
      <c r="F8" s="452" t="str">
        <f>_xlfn.IFNA(VLOOKUP($B8, '화법과 작문 차트'!$AB$6:$AE$106, 4, FALSE), _xlfn.IFNA(VLOOKUP($B8-1, '화법과 작문 차트'!$AB$6:$AE$106, 4, FALSE), "-"))</f>
        <v>-</v>
      </c>
      <c r="G8" s="452" t="str">
        <f>_xlfn.IFNA(VLOOKUP($B8, '언어와 매체 차트'!$AC$6:$AF$106, 4, FALSE), _xlfn.IFNA(VLOOKUP($B8+1, '언어와 매체 차트'!$AC$6:$AF$106, 4, FALSE), "-"))</f>
        <v>-</v>
      </c>
      <c r="H8" s="452" t="str">
        <f>_xlfn.IFNA(VLOOKUP($B8, '언어와 매체 차트'!$AB$6:$AE$106, 4, FALSE), _xlfn.IFNA(VLOOKUP($B8-1, '언어와 매체 차트'!$AB$6:$AE$106, 4, FALSE), "-"))</f>
        <v>-</v>
      </c>
      <c r="I8" s="573" t="str">
        <f t="shared" ref="I8:I71" si="1">IF(OR(E8="-",F8="-", E8&gt;F8),"-",IF(E8=F8,E8,E8&amp;" - "&amp;F8))</f>
        <v>-</v>
      </c>
      <c r="J8" s="574"/>
      <c r="K8" s="575" t="str">
        <f t="shared" ref="K8:K13" si="2">IF(OR(G8="-",H8="-", G8&gt;H8),"-",IF(G8=H8,G8,G8&amp;" - "&amp;H8))</f>
        <v>-</v>
      </c>
      <c r="L8" s="576"/>
      <c r="M8" s="308"/>
      <c r="N8" s="308"/>
      <c r="O8" s="377"/>
      <c r="Q8" s="377">
        <v>2</v>
      </c>
      <c r="R8" s="379">
        <v>124</v>
      </c>
    </row>
    <row r="9" spans="1:18" s="318" customFormat="1" ht="25" customHeight="1" thickBot="1">
      <c r="A9" s="308"/>
      <c r="B9" s="445">
        <f>'인원 입력 기능'!B7</f>
        <v>143</v>
      </c>
      <c r="C9" s="446">
        <f t="shared" si="0"/>
        <v>1</v>
      </c>
      <c r="D9" s="447">
        <f>'국어 백분위 표'!D8</f>
        <v>99.843565844329802</v>
      </c>
      <c r="E9" s="452" t="str">
        <f>_xlfn.IFNA(VLOOKUP($B9, '화법과 작문 차트'!$AC$6:$AF$106, 4, FALSE), _xlfn.IFNA(VLOOKUP($B9+1, '화법과 작문 차트'!$AC$6:$AF$106, 4, FALSE), "-"))</f>
        <v>-</v>
      </c>
      <c r="F9" s="452" t="str">
        <f>_xlfn.IFNA(VLOOKUP($B9, '화법과 작문 차트'!$AB$6:$AE$106, 4, FALSE), _xlfn.IFNA(VLOOKUP($B9-1, '화법과 작문 차트'!$AB$6:$AE$106, 4, FALSE), "-"))</f>
        <v>-</v>
      </c>
      <c r="G9" s="452" t="str">
        <f>_xlfn.IFNA(VLOOKUP($B9, '언어와 매체 차트'!$AC$6:$AF$106, 4, FALSE), _xlfn.IFNA(VLOOKUP($B9+1, '언어와 매체 차트'!$AC$6:$AF$106, 4, FALSE), "-"))</f>
        <v>-</v>
      </c>
      <c r="H9" s="452" t="str">
        <f>_xlfn.IFNA(VLOOKUP($B9, '언어와 매체 차트'!$AB$6:$AE$106, 4, FALSE), _xlfn.IFNA(VLOOKUP($B9-1, '언어와 매체 차트'!$AB$6:$AE$106, 4, FALSE), "-"))</f>
        <v>-</v>
      </c>
      <c r="I9" s="573" t="str">
        <f t="shared" si="1"/>
        <v>-</v>
      </c>
      <c r="J9" s="574"/>
      <c r="K9" s="575" t="str">
        <f t="shared" si="2"/>
        <v>-</v>
      </c>
      <c r="L9" s="576"/>
      <c r="M9" s="308"/>
      <c r="N9" s="308"/>
      <c r="O9" s="377"/>
      <c r="Q9" s="377">
        <v>3</v>
      </c>
      <c r="R9" s="379">
        <v>117</v>
      </c>
    </row>
    <row r="10" spans="1:18" s="318" customFormat="1" ht="25" customHeight="1" thickBot="1">
      <c r="A10" s="308"/>
      <c r="B10" s="445">
        <f>'인원 입력 기능'!B8</f>
        <v>142</v>
      </c>
      <c r="C10" s="446">
        <f t="shared" si="0"/>
        <v>1</v>
      </c>
      <c r="D10" s="447">
        <f>'국어 백분위 표'!D9</f>
        <v>99.774207086153126</v>
      </c>
      <c r="E10" s="452" t="str">
        <f>_xlfn.IFNA(VLOOKUP($B10, '화법과 작문 차트'!$AC$6:$AF$106, 4, FALSE), _xlfn.IFNA(VLOOKUP($B10+1, '화법과 작문 차트'!$AC$6:$AF$106, 4, FALSE), "-"))</f>
        <v>-</v>
      </c>
      <c r="F10" s="452" t="str">
        <f>_xlfn.IFNA(VLOOKUP($B10, '화법과 작문 차트'!$AB$6:$AE$106, 4, FALSE), _xlfn.IFNA(VLOOKUP($B10-1, '화법과 작문 차트'!$AB$6:$AE$106, 4, FALSE), "-"))</f>
        <v>-</v>
      </c>
      <c r="G10" s="452" t="str">
        <f>_xlfn.IFNA(VLOOKUP($B10, '언어와 매체 차트'!$AC$6:$AF$106, 4, FALSE), _xlfn.IFNA(VLOOKUP($B10+1, '언어와 매체 차트'!$AC$6:$AF$106, 4, FALSE), "-"))</f>
        <v>-</v>
      </c>
      <c r="H10" s="452" t="str">
        <f>_xlfn.IFNA(VLOOKUP($B10, '언어와 매체 차트'!$AB$6:$AE$106, 4, FALSE), _xlfn.IFNA(VLOOKUP($B10-1, '언어와 매체 차트'!$AB$6:$AE$106, 4, FALSE), "-"))</f>
        <v>-</v>
      </c>
      <c r="I10" s="573" t="str">
        <f t="shared" si="1"/>
        <v>-</v>
      </c>
      <c r="J10" s="574"/>
      <c r="K10" s="575" t="str">
        <f t="shared" si="2"/>
        <v>-</v>
      </c>
      <c r="L10" s="576"/>
      <c r="M10" s="308"/>
      <c r="N10" s="308"/>
      <c r="O10" s="377"/>
      <c r="Q10" s="377">
        <v>4</v>
      </c>
      <c r="R10" s="379">
        <v>108</v>
      </c>
    </row>
    <row r="11" spans="1:18" s="318" customFormat="1" ht="25" customHeight="1" thickBot="1">
      <c r="A11" s="308"/>
      <c r="B11" s="445">
        <f>'인원 입력 기능'!B9</f>
        <v>141</v>
      </c>
      <c r="C11" s="446">
        <f t="shared" si="0"/>
        <v>1</v>
      </c>
      <c r="D11" s="447">
        <f>'국어 백분위 표'!D10</f>
        <v>99.640766866617582</v>
      </c>
      <c r="E11" s="452" t="str">
        <f>_xlfn.IFNA(VLOOKUP($B11, '화법과 작문 차트'!$AC$6:$AF$106, 4, FALSE), _xlfn.IFNA(VLOOKUP($B11+1, '화법과 작문 차트'!$AC$6:$AF$106, 4, FALSE), "-"))</f>
        <v>-</v>
      </c>
      <c r="F11" s="452" t="str">
        <f>_xlfn.IFNA(VLOOKUP($B11, '화법과 작문 차트'!$AB$6:$AE$106, 4, FALSE), _xlfn.IFNA(VLOOKUP($B11-1, '화법과 작문 차트'!$AB$6:$AE$106, 4, FALSE), "-"))</f>
        <v>-</v>
      </c>
      <c r="G11" s="452" t="str">
        <f>_xlfn.IFNA(VLOOKUP($B11, '언어와 매체 차트'!$AC$6:$AF$106, 4, FALSE), _xlfn.IFNA(VLOOKUP($B11+1, '언어와 매체 차트'!$AC$6:$AF$106, 4, FALSE), "-"))</f>
        <v>-</v>
      </c>
      <c r="H11" s="452" t="str">
        <f>_xlfn.IFNA(VLOOKUP($B11, '언어와 매체 차트'!$AB$6:$AE$106, 4, FALSE), _xlfn.IFNA(VLOOKUP($B11-1, '언어와 매체 차트'!$AB$6:$AE$106, 4, FALSE), "-"))</f>
        <v>-</v>
      </c>
      <c r="I11" s="573" t="str">
        <f t="shared" si="1"/>
        <v>-</v>
      </c>
      <c r="J11" s="574"/>
      <c r="K11" s="575" t="str">
        <f t="shared" si="2"/>
        <v>-</v>
      </c>
      <c r="L11" s="576"/>
      <c r="M11" s="308"/>
      <c r="N11" s="308"/>
      <c r="O11" s="377"/>
      <c r="Q11" s="377">
        <v>5</v>
      </c>
      <c r="R11" s="379">
        <v>97</v>
      </c>
    </row>
    <row r="12" spans="1:18" s="318" customFormat="1" ht="25" customHeight="1" thickBot="1">
      <c r="A12" s="308"/>
      <c r="B12" s="445">
        <f>'인원 입력 기능'!B10</f>
        <v>140</v>
      </c>
      <c r="C12" s="446">
        <f t="shared" si="0"/>
        <v>1</v>
      </c>
      <c r="D12" s="447">
        <f>'국어 백분위 표'!D11</f>
        <v>99.491243456780197</v>
      </c>
      <c r="E12" s="452" t="str">
        <f>_xlfn.IFNA(VLOOKUP($B12, '화법과 작문 차트'!$AC$6:$AF$106, 4, FALSE), _xlfn.IFNA(VLOOKUP($B12+1, '화법과 작문 차트'!$AC$6:$AF$106, 4, FALSE), "-"))</f>
        <v>-</v>
      </c>
      <c r="F12" s="452" t="str">
        <f>_xlfn.IFNA(VLOOKUP($B12, '화법과 작문 차트'!$AB$6:$AE$106, 4, FALSE), _xlfn.IFNA(VLOOKUP($B12-1, '화법과 작문 차트'!$AB$6:$AE$106, 4, FALSE), "-"))</f>
        <v>-</v>
      </c>
      <c r="G12" s="452" t="str">
        <f>_xlfn.IFNA(VLOOKUP($B12, '언어와 매체 차트'!$AC$6:$AF$106, 4, FALSE), _xlfn.IFNA(VLOOKUP($B12+1, '언어와 매체 차트'!$AC$6:$AF$106, 4, FALSE), "-"))</f>
        <v>-</v>
      </c>
      <c r="H12" s="452" t="str">
        <f>_xlfn.IFNA(VLOOKUP($B12, '언어와 매체 차트'!$AB$6:$AE$106, 4, FALSE), _xlfn.IFNA(VLOOKUP($B12-1, '언어와 매체 차트'!$AB$6:$AE$106, 4, FALSE), "-"))</f>
        <v>-</v>
      </c>
      <c r="I12" s="573" t="str">
        <f t="shared" si="1"/>
        <v>-</v>
      </c>
      <c r="J12" s="574"/>
      <c r="K12" s="575" t="str">
        <f t="shared" si="2"/>
        <v>-</v>
      </c>
      <c r="L12" s="576"/>
      <c r="M12" s="308"/>
      <c r="N12" s="308"/>
      <c r="O12" s="377"/>
      <c r="Q12" s="377">
        <v>6</v>
      </c>
      <c r="R12" s="379">
        <v>85</v>
      </c>
    </row>
    <row r="13" spans="1:18" s="318" customFormat="1" ht="25" customHeight="1" thickBot="1">
      <c r="A13" s="308"/>
      <c r="B13" s="445">
        <f>'인원 입력 기능'!B11</f>
        <v>139</v>
      </c>
      <c r="C13" s="446">
        <f t="shared" si="0"/>
        <v>1</v>
      </c>
      <c r="D13" s="447">
        <f>'국어 백분위 표'!D12</f>
        <v>99.295606524749275</v>
      </c>
      <c r="E13" s="452" t="str">
        <f>_xlfn.IFNA(VLOOKUP($B13, '화법과 작문 차트'!$AC$6:$AF$106, 4, FALSE), _xlfn.IFNA(VLOOKUP($B13+1, '화법과 작문 차트'!$AC$6:$AF$106, 4, FALSE), "-"))</f>
        <v>-</v>
      </c>
      <c r="F13" s="452" t="str">
        <f>_xlfn.IFNA(VLOOKUP($B13, '화법과 작문 차트'!$AB$6:$AE$106, 4, FALSE), _xlfn.IFNA(VLOOKUP($B13-1, '화법과 작문 차트'!$AB$6:$AE$106, 4, FALSE), "-"))</f>
        <v>-</v>
      </c>
      <c r="G13" s="452" t="str">
        <f>_xlfn.IFNA(VLOOKUP($B13, '언어와 매체 차트'!$AC$6:$AF$106, 4, FALSE), _xlfn.IFNA(VLOOKUP($B13+1, '언어와 매체 차트'!$AC$6:$AF$106, 4, FALSE), "-"))</f>
        <v>-</v>
      </c>
      <c r="H13" s="452" t="str">
        <f>_xlfn.IFNA(VLOOKUP($B13, '언어와 매체 차트'!$AB$6:$AE$106, 4, FALSE), _xlfn.IFNA(VLOOKUP($B13-1, '언어와 매체 차트'!$AB$6:$AE$106, 4, FALSE), "-"))</f>
        <v>-</v>
      </c>
      <c r="I13" s="573" t="str">
        <f t="shared" si="1"/>
        <v>-</v>
      </c>
      <c r="J13" s="574"/>
      <c r="K13" s="575" t="str">
        <f t="shared" si="2"/>
        <v>-</v>
      </c>
      <c r="L13" s="576"/>
      <c r="M13" s="308"/>
      <c r="N13" s="308"/>
      <c r="O13" s="377"/>
      <c r="Q13" s="377">
        <v>7</v>
      </c>
      <c r="R13" s="379">
        <v>70</v>
      </c>
    </row>
    <row r="14" spans="1:18" s="318" customFormat="1" ht="25" customHeight="1" thickBot="1">
      <c r="A14" s="308"/>
      <c r="B14" s="445">
        <f>'인원 입력 기능'!B12</f>
        <v>138</v>
      </c>
      <c r="C14" s="446">
        <f t="shared" si="0"/>
        <v>1</v>
      </c>
      <c r="D14" s="447">
        <f>'국어 백분위 표'!D13</f>
        <v>99.024956587951181</v>
      </c>
      <c r="E14" s="452" t="str">
        <f>_xlfn.IFNA(VLOOKUP($B14, '화법과 작문 차트'!$AC$6:$AF$106, 4, FALSE), _xlfn.IFNA(VLOOKUP($B14+1, '화법과 작문 차트'!$AC$6:$AF$106, 4, FALSE), "-"))</f>
        <v>-</v>
      </c>
      <c r="F14" s="452" t="str">
        <f>_xlfn.IFNA(VLOOKUP($B14, '화법과 작문 차트'!$AB$6:$AE$106, 4, FALSE), _xlfn.IFNA(VLOOKUP($B14-1, '화법과 작문 차트'!$AB$6:$AE$106, 4, FALSE), "-"))</f>
        <v>-</v>
      </c>
      <c r="G14" s="452" t="str">
        <f>_xlfn.IFNA(VLOOKUP($B14, '언어와 매체 차트'!$AC$6:$AF$106, 4, FALSE), _xlfn.IFNA(VLOOKUP($B14+1, '언어와 매체 차트'!$AC$6:$AF$106, 4, FALSE), "-"))</f>
        <v>-</v>
      </c>
      <c r="H14" s="452" t="str">
        <f>_xlfn.IFNA(VLOOKUP($B14, '언어와 매체 차트'!$AB$6:$AE$106, 4, FALSE), _xlfn.IFNA(VLOOKUP($B14-1, '언어와 매체 차트'!$AB$6:$AE$106, 4, FALSE), "-"))</f>
        <v>-</v>
      </c>
      <c r="I14" s="573" t="str">
        <f t="shared" si="1"/>
        <v>-</v>
      </c>
      <c r="J14" s="574"/>
      <c r="K14" s="575" t="str">
        <f t="shared" ref="K14:K77" si="3">IF(OR(G14="-",H14="-", G14&gt;H14),"-",IF(G14=H14,G14,G14&amp;" - "&amp;H14))</f>
        <v>-</v>
      </c>
      <c r="L14" s="576"/>
      <c r="M14" s="308"/>
      <c r="N14" s="308"/>
      <c r="O14" s="377"/>
      <c r="Q14" s="377">
        <v>8</v>
      </c>
      <c r="R14" s="379">
        <v>62</v>
      </c>
    </row>
    <row r="15" spans="1:18" s="318" customFormat="1" ht="25" customHeight="1">
      <c r="A15" s="308"/>
      <c r="B15" s="445">
        <f>'인원 입력 기능'!B13</f>
        <v>137</v>
      </c>
      <c r="C15" s="446">
        <f t="shared" si="0"/>
        <v>1</v>
      </c>
      <c r="D15" s="447">
        <f>'국어 백분위 표'!D14</f>
        <v>98.732694864185007</v>
      </c>
      <c r="E15" s="452" t="str">
        <f>_xlfn.IFNA(VLOOKUP($B15, '화법과 작문 차트'!$AC$6:$AF$106, 4, FALSE), _xlfn.IFNA(VLOOKUP($B15+1, '화법과 작문 차트'!$AC$6:$AF$106, 4, FALSE), "-"))</f>
        <v>-</v>
      </c>
      <c r="F15" s="452" t="str">
        <f>_xlfn.IFNA(VLOOKUP($B15, '화법과 작문 차트'!$AB$6:$AE$106, 4, FALSE), _xlfn.IFNA(VLOOKUP($B15-1, '화법과 작문 차트'!$AB$6:$AE$106, 4, FALSE), "-"))</f>
        <v>-</v>
      </c>
      <c r="G15" s="452" t="str">
        <f>_xlfn.IFNA(VLOOKUP($B15, '언어와 매체 차트'!$AC$6:$AF$106, 4, FALSE), _xlfn.IFNA(VLOOKUP($B15+1, '언어와 매체 차트'!$AC$6:$AF$106, 4, FALSE), "-"))</f>
        <v>-</v>
      </c>
      <c r="H15" s="452">
        <f>_xlfn.IFNA(VLOOKUP($B15, '언어와 매체 차트'!$AB$6:$AE$106, 4, FALSE), _xlfn.IFNA(VLOOKUP($B15-1, '언어와 매체 차트'!$AB$6:$AE$106, 4, FALSE), "-"))</f>
        <v>100</v>
      </c>
      <c r="I15" s="573" t="str">
        <f t="shared" si="1"/>
        <v>-</v>
      </c>
      <c r="J15" s="574"/>
      <c r="K15" s="575" t="str">
        <f t="shared" si="3"/>
        <v>-</v>
      </c>
      <c r="L15" s="576"/>
      <c r="M15" s="308"/>
      <c r="N15" s="308"/>
      <c r="O15" s="377"/>
      <c r="Q15" s="377">
        <v>9</v>
      </c>
      <c r="R15" s="380"/>
    </row>
    <row r="16" spans="1:18" s="318" customFormat="1" ht="25" customHeight="1">
      <c r="A16" s="308"/>
      <c r="B16" s="445">
        <f>'인원 입력 기능'!B14</f>
        <v>136</v>
      </c>
      <c r="C16" s="446">
        <f t="shared" si="0"/>
        <v>1</v>
      </c>
      <c r="D16" s="447">
        <f>'국어 백분위 표'!D15</f>
        <v>98.350216494819449</v>
      </c>
      <c r="E16" s="452" t="str">
        <f>_xlfn.IFNA(VLOOKUP($B16, '화법과 작문 차트'!$AC$6:$AF$106, 4, FALSE), _xlfn.IFNA(VLOOKUP($B16+1, '화법과 작문 차트'!$AC$6:$AF$106, 4, FALSE), "-"))</f>
        <v>-</v>
      </c>
      <c r="F16" s="452" t="str">
        <f>_xlfn.IFNA(VLOOKUP($B16, '화법과 작문 차트'!$AB$6:$AE$106, 4, FALSE), _xlfn.IFNA(VLOOKUP($B16-1, '화법과 작문 차트'!$AB$6:$AE$106, 4, FALSE), "-"))</f>
        <v>-</v>
      </c>
      <c r="G16" s="452">
        <f>_xlfn.IFNA(VLOOKUP($B16, '언어와 매체 차트'!$AC$6:$AF$106, 4, FALSE), _xlfn.IFNA(VLOOKUP($B16+1, '언어와 매체 차트'!$AC$6:$AF$106, 4, FALSE), "-"))</f>
        <v>100</v>
      </c>
      <c r="H16" s="452">
        <f>_xlfn.IFNA(VLOOKUP($B16, '언어와 매체 차트'!$AB$6:$AE$106, 4, FALSE), _xlfn.IFNA(VLOOKUP($B16-1, '언어와 매체 차트'!$AB$6:$AE$106, 4, FALSE), "-"))</f>
        <v>100</v>
      </c>
      <c r="I16" s="573" t="str">
        <f t="shared" si="1"/>
        <v>-</v>
      </c>
      <c r="J16" s="574"/>
      <c r="K16" s="575">
        <f t="shared" si="3"/>
        <v>100</v>
      </c>
      <c r="L16" s="576"/>
      <c r="M16" s="308"/>
      <c r="N16" s="308"/>
      <c r="O16" s="377"/>
    </row>
    <row r="17" spans="1:15" s="318" customFormat="1" ht="25" customHeight="1">
      <c r="A17" s="308"/>
      <c r="B17" s="445">
        <f>'인원 입력 기능'!B15</f>
        <v>135</v>
      </c>
      <c r="C17" s="446">
        <f t="shared" si="0"/>
        <v>1</v>
      </c>
      <c r="D17" s="447">
        <f>'국어 백분위 표'!D16</f>
        <v>97.931676597199015</v>
      </c>
      <c r="E17" s="452" t="str">
        <f>_xlfn.IFNA(VLOOKUP($B17, '화법과 작문 차트'!$AC$6:$AF$106, 4, FALSE), _xlfn.IFNA(VLOOKUP($B17+1, '화법과 작문 차트'!$AC$6:$AF$106, 4, FALSE), "-"))</f>
        <v>-</v>
      </c>
      <c r="F17" s="452" t="str">
        <f>_xlfn.IFNA(VLOOKUP($B17, '화법과 작문 차트'!$AB$6:$AE$106, 4, FALSE), _xlfn.IFNA(VLOOKUP($B17-1, '화법과 작문 차트'!$AB$6:$AE$106, 4, FALSE), "-"))</f>
        <v>-</v>
      </c>
      <c r="G17" s="452">
        <f>_xlfn.IFNA(VLOOKUP($B17, '언어와 매체 차트'!$AC$6:$AF$106, 4, FALSE), _xlfn.IFNA(VLOOKUP($B17+1, '언어와 매체 차트'!$AC$6:$AF$106, 4, FALSE), "-"))</f>
        <v>100</v>
      </c>
      <c r="H17" s="452">
        <f>_xlfn.IFNA(VLOOKUP($B17, '언어와 매체 차트'!$AB$6:$AE$106, 4, FALSE), _xlfn.IFNA(VLOOKUP($B17-1, '언어와 매체 차트'!$AB$6:$AE$106, 4, FALSE), "-"))</f>
        <v>98</v>
      </c>
      <c r="I17" s="573" t="str">
        <f t="shared" si="1"/>
        <v>-</v>
      </c>
      <c r="J17" s="574"/>
      <c r="K17" s="575" t="str">
        <f t="shared" si="3"/>
        <v>-</v>
      </c>
      <c r="L17" s="576"/>
      <c r="M17" s="308"/>
      <c r="N17" s="308"/>
      <c r="O17" s="377"/>
    </row>
    <row r="18" spans="1:15" s="318" customFormat="1" ht="25" customHeight="1">
      <c r="A18" s="308"/>
      <c r="B18" s="445">
        <f>'인원 입력 기능'!B16</f>
        <v>134</v>
      </c>
      <c r="C18" s="446">
        <f t="shared" si="0"/>
        <v>1</v>
      </c>
      <c r="D18" s="447">
        <f>'국어 백분위 표'!D17</f>
        <v>97.444154891174605</v>
      </c>
      <c r="E18" s="452" t="str">
        <f>_xlfn.IFNA(VLOOKUP($B18, '화법과 작문 차트'!$AC$6:$AF$106, 4, FALSE), _xlfn.IFNA(VLOOKUP($B18+1, '화법과 작문 차트'!$AC$6:$AF$106, 4, FALSE), "-"))</f>
        <v>-</v>
      </c>
      <c r="F18" s="452" t="str">
        <f>_xlfn.IFNA(VLOOKUP($B18, '화법과 작문 차트'!$AB$6:$AE$106, 4, FALSE), _xlfn.IFNA(VLOOKUP($B18-1, '화법과 작문 차트'!$AB$6:$AE$106, 4, FALSE), "-"))</f>
        <v>-</v>
      </c>
      <c r="G18" s="452">
        <f>_xlfn.IFNA(VLOOKUP($B18, '언어와 매체 차트'!$AC$6:$AF$106, 4, FALSE), _xlfn.IFNA(VLOOKUP($B18+1, '언어와 매체 차트'!$AC$6:$AF$106, 4, FALSE), "-"))</f>
        <v>98</v>
      </c>
      <c r="H18" s="452">
        <f>_xlfn.IFNA(VLOOKUP($B18, '언어와 매체 차트'!$AB$6:$AE$106, 4, FALSE), _xlfn.IFNA(VLOOKUP($B18-1, '언어와 매체 차트'!$AB$6:$AE$106, 4, FALSE), "-"))</f>
        <v>98</v>
      </c>
      <c r="I18" s="573" t="str">
        <f t="shared" si="1"/>
        <v>-</v>
      </c>
      <c r="J18" s="574"/>
      <c r="K18" s="575">
        <f t="shared" si="3"/>
        <v>98</v>
      </c>
      <c r="L18" s="576"/>
      <c r="M18" s="308"/>
      <c r="N18" s="308"/>
      <c r="O18" s="377"/>
    </row>
    <row r="19" spans="1:15" s="318" customFormat="1" ht="25" customHeight="1">
      <c r="A19" s="308"/>
      <c r="B19" s="445">
        <f>'인원 입력 기능'!B17</f>
        <v>133</v>
      </c>
      <c r="C19" s="446">
        <f t="shared" si="0"/>
        <v>1</v>
      </c>
      <c r="D19" s="447">
        <f>'국어 백분위 표'!D18</f>
        <v>96.870437337126276</v>
      </c>
      <c r="E19" s="452" t="str">
        <f>_xlfn.IFNA(VLOOKUP($B19, '화법과 작문 차트'!$AC$6:$AF$106, 4, FALSE), _xlfn.IFNA(VLOOKUP($B19+1, '화법과 작문 차트'!$AC$6:$AF$106, 4, FALSE), "-"))</f>
        <v>-</v>
      </c>
      <c r="F19" s="452">
        <f>_xlfn.IFNA(VLOOKUP($B19, '화법과 작문 차트'!$AB$6:$AE$106, 4, FALSE), _xlfn.IFNA(VLOOKUP($B19-1, '화법과 작문 차트'!$AB$6:$AE$106, 4, FALSE), "-"))</f>
        <v>100</v>
      </c>
      <c r="G19" s="452">
        <f>_xlfn.IFNA(VLOOKUP($B19, '언어와 매체 차트'!$AC$6:$AF$106, 4, FALSE), _xlfn.IFNA(VLOOKUP($B19+1, '언어와 매체 차트'!$AC$6:$AF$106, 4, FALSE), "-"))</f>
        <v>96</v>
      </c>
      <c r="H19" s="452">
        <f>_xlfn.IFNA(VLOOKUP($B19, '언어와 매체 차트'!$AB$6:$AE$106, 4, FALSE), _xlfn.IFNA(VLOOKUP($B19-1, '언어와 매체 차트'!$AB$6:$AE$106, 4, FALSE), "-"))</f>
        <v>97</v>
      </c>
      <c r="I19" s="573" t="str">
        <f t="shared" si="1"/>
        <v>-</v>
      </c>
      <c r="J19" s="574"/>
      <c r="K19" s="575" t="str">
        <f t="shared" si="3"/>
        <v>96 - 97</v>
      </c>
      <c r="L19" s="576"/>
      <c r="M19" s="308"/>
      <c r="N19" s="308"/>
      <c r="O19" s="377"/>
    </row>
    <row r="20" spans="1:15" s="318" customFormat="1" ht="25" customHeight="1">
      <c r="A20" s="308"/>
      <c r="B20" s="445">
        <f>'인원 입력 기능'!B18</f>
        <v>132</v>
      </c>
      <c r="C20" s="446">
        <f t="shared" si="0"/>
        <v>1</v>
      </c>
      <c r="D20" s="447">
        <f>'국어 백분위 표'!D19</f>
        <v>96.260909554671542</v>
      </c>
      <c r="E20" s="452">
        <f>_xlfn.IFNA(VLOOKUP($B20, '화법과 작문 차트'!$AC$6:$AF$106, 4, FALSE), _xlfn.IFNA(VLOOKUP($B20+1, '화법과 작문 차트'!$AC$6:$AF$106, 4, FALSE), "-"))</f>
        <v>100</v>
      </c>
      <c r="F20" s="452">
        <f>_xlfn.IFNA(VLOOKUP($B20, '화법과 작문 차트'!$AB$6:$AE$106, 4, FALSE), _xlfn.IFNA(VLOOKUP($B20-1, '화법과 작문 차트'!$AB$6:$AE$106, 4, FALSE), "-"))</f>
        <v>100</v>
      </c>
      <c r="G20" s="452">
        <f>_xlfn.IFNA(VLOOKUP($B20, '언어와 매체 차트'!$AC$6:$AF$106, 4, FALSE), _xlfn.IFNA(VLOOKUP($B20+1, '언어와 매체 차트'!$AC$6:$AF$106, 4, FALSE), "-"))</f>
        <v>95</v>
      </c>
      <c r="H20" s="452">
        <f>_xlfn.IFNA(VLOOKUP($B20, '언어와 매체 차트'!$AB$6:$AE$106, 4, FALSE), _xlfn.IFNA(VLOOKUP($B20-1, '언어와 매체 차트'!$AB$6:$AE$106, 4, FALSE), "-"))</f>
        <v>96</v>
      </c>
      <c r="I20" s="573">
        <f t="shared" si="1"/>
        <v>100</v>
      </c>
      <c r="J20" s="574"/>
      <c r="K20" s="575" t="str">
        <f t="shared" si="3"/>
        <v>95 - 96</v>
      </c>
      <c r="L20" s="576"/>
      <c r="M20" s="308"/>
      <c r="N20" s="308"/>
      <c r="O20" s="377"/>
    </row>
    <row r="21" spans="1:15" s="318" customFormat="1" ht="25" customHeight="1">
      <c r="A21" s="308"/>
      <c r="B21" s="445">
        <f>'인원 입력 기능'!B19</f>
        <v>131</v>
      </c>
      <c r="C21" s="446">
        <f t="shared" si="0"/>
        <v>1</v>
      </c>
      <c r="D21" s="447">
        <f>'국어 백분위 표'!D20</f>
        <v>95.538673790179701</v>
      </c>
      <c r="E21" s="452">
        <f>_xlfn.IFNA(VLOOKUP($B21, '화법과 작문 차트'!$AC$6:$AF$106, 4, FALSE), _xlfn.IFNA(VLOOKUP($B21+1, '화법과 작문 차트'!$AC$6:$AF$106, 4, FALSE), "-"))</f>
        <v>100</v>
      </c>
      <c r="F21" s="452">
        <f>_xlfn.IFNA(VLOOKUP($B21, '화법과 작문 차트'!$AB$6:$AE$106, 4, FALSE), _xlfn.IFNA(VLOOKUP($B21-1, '화법과 작문 차트'!$AB$6:$AE$106, 4, FALSE), "-"))</f>
        <v>98</v>
      </c>
      <c r="G21" s="452">
        <f>_xlfn.IFNA(VLOOKUP($B21, '언어와 매체 차트'!$AC$6:$AF$106, 4, FALSE), _xlfn.IFNA(VLOOKUP($B21+1, '언어와 매체 차트'!$AC$6:$AF$106, 4, FALSE), "-"))</f>
        <v>94</v>
      </c>
      <c r="H21" s="452">
        <f>_xlfn.IFNA(VLOOKUP($B21, '언어와 매체 차트'!$AB$6:$AE$106, 4, FALSE), _xlfn.IFNA(VLOOKUP($B21-1, '언어와 매체 차트'!$AB$6:$AE$106, 4, FALSE), "-"))</f>
        <v>95</v>
      </c>
      <c r="I21" s="573" t="str">
        <f t="shared" si="1"/>
        <v>-</v>
      </c>
      <c r="J21" s="574"/>
      <c r="K21" s="575" t="str">
        <f t="shared" si="3"/>
        <v>94 - 95</v>
      </c>
      <c r="L21" s="576"/>
      <c r="M21" s="308"/>
      <c r="N21" s="308"/>
      <c r="O21" s="377"/>
    </row>
    <row r="22" spans="1:15" s="318" customFormat="1" ht="25" customHeight="1">
      <c r="A22" s="308"/>
      <c r="B22" s="445">
        <f>'인원 입력 기능'!B20</f>
        <v>130</v>
      </c>
      <c r="C22" s="446">
        <f t="shared" si="0"/>
        <v>1</v>
      </c>
      <c r="D22" s="447">
        <f>'국어 백분위 표'!D21</f>
        <v>94.745445818496179</v>
      </c>
      <c r="E22" s="452">
        <f>_xlfn.IFNA(VLOOKUP($B22, '화법과 작문 차트'!$AC$6:$AF$106, 4, FALSE), _xlfn.IFNA(VLOOKUP($B22+1, '화법과 작문 차트'!$AC$6:$AF$106, 4, FALSE), "-"))</f>
        <v>97</v>
      </c>
      <c r="F22" s="452">
        <f>_xlfn.IFNA(VLOOKUP($B22, '화법과 작문 차트'!$AB$6:$AE$106, 4, FALSE), _xlfn.IFNA(VLOOKUP($B22-1, '화법과 작문 차트'!$AB$6:$AE$106, 4, FALSE), "-"))</f>
        <v>98</v>
      </c>
      <c r="G22" s="452">
        <f>_xlfn.IFNA(VLOOKUP($B22, '언어와 매체 차트'!$AC$6:$AF$106, 4, FALSE), _xlfn.IFNA(VLOOKUP($B22+1, '언어와 매체 차트'!$AC$6:$AF$106, 4, FALSE), "-"))</f>
        <v>93</v>
      </c>
      <c r="H22" s="452">
        <f>_xlfn.IFNA(VLOOKUP($B22, '언어와 매체 차트'!$AB$6:$AE$106, 4, FALSE), _xlfn.IFNA(VLOOKUP($B22-1, '언어와 매체 차트'!$AB$6:$AE$106, 4, FALSE), "-"))</f>
        <v>94</v>
      </c>
      <c r="I22" s="573" t="str">
        <f t="shared" si="1"/>
        <v>97 - 98</v>
      </c>
      <c r="J22" s="574"/>
      <c r="K22" s="575" t="str">
        <f t="shared" si="3"/>
        <v>93 - 94</v>
      </c>
      <c r="L22" s="576"/>
      <c r="M22" s="308"/>
      <c r="N22" s="308"/>
      <c r="O22" s="377"/>
    </row>
    <row r="23" spans="1:15" s="318" customFormat="1" ht="25" customHeight="1">
      <c r="A23" s="308"/>
      <c r="B23" s="445">
        <f>'인원 입력 기능'!B21</f>
        <v>129</v>
      </c>
      <c r="C23" s="446">
        <f t="shared" si="0"/>
        <v>2</v>
      </c>
      <c r="D23" s="447">
        <f>'국어 백분위 표'!D22</f>
        <v>93.869163246894558</v>
      </c>
      <c r="E23" s="452">
        <f>_xlfn.IFNA(VLOOKUP($B23, '화법과 작문 차트'!$AC$6:$AF$106, 4, FALSE), _xlfn.IFNA(VLOOKUP($B23+1, '화법과 작문 차트'!$AC$6:$AF$106, 4, FALSE), "-"))</f>
        <v>96</v>
      </c>
      <c r="F23" s="452">
        <f>_xlfn.IFNA(VLOOKUP($B23, '화법과 작문 차트'!$AB$6:$AE$106, 4, FALSE), _xlfn.IFNA(VLOOKUP($B23-1, '화법과 작문 차트'!$AB$6:$AE$106, 4, FALSE), "-"))</f>
        <v>97</v>
      </c>
      <c r="G23" s="452">
        <f>_xlfn.IFNA(VLOOKUP($B23, '언어와 매체 차트'!$AC$6:$AF$106, 4, FALSE), _xlfn.IFNA(VLOOKUP($B23+1, '언어와 매체 차트'!$AC$6:$AF$106, 4, FALSE), "-"))</f>
        <v>91</v>
      </c>
      <c r="H23" s="452">
        <f>_xlfn.IFNA(VLOOKUP($B23, '언어와 매체 차트'!$AB$6:$AE$106, 4, FALSE), _xlfn.IFNA(VLOOKUP($B23-1, '언어와 매체 차트'!$AB$6:$AE$106, 4, FALSE), "-"))</f>
        <v>93</v>
      </c>
      <c r="I23" s="573" t="str">
        <f t="shared" si="1"/>
        <v>96 - 97</v>
      </c>
      <c r="J23" s="574"/>
      <c r="K23" s="575" t="str">
        <f t="shared" si="3"/>
        <v>91 - 93</v>
      </c>
      <c r="L23" s="576"/>
      <c r="M23" s="308"/>
      <c r="N23" s="308"/>
      <c r="O23" s="377"/>
    </row>
    <row r="24" spans="1:15" s="318" customFormat="1" ht="25" customHeight="1">
      <c r="A24" s="308"/>
      <c r="B24" s="445">
        <f>'인원 입력 기능'!B22</f>
        <v>128</v>
      </c>
      <c r="C24" s="446">
        <f t="shared" si="0"/>
        <v>2</v>
      </c>
      <c r="D24" s="447">
        <f>'국어 백분위 표'!D23</f>
        <v>92.897386732875802</v>
      </c>
      <c r="E24" s="452">
        <f>_xlfn.IFNA(VLOOKUP($B24, '화법과 작문 차트'!$AC$6:$AF$106, 4, FALSE), _xlfn.IFNA(VLOOKUP($B24+1, '화법과 작문 차트'!$AC$6:$AF$106, 4, FALSE), "-"))</f>
        <v>95</v>
      </c>
      <c r="F24" s="452">
        <f>_xlfn.IFNA(VLOOKUP($B24, '화법과 작문 차트'!$AB$6:$AE$106, 4, FALSE), _xlfn.IFNA(VLOOKUP($B24-1, '화법과 작문 차트'!$AB$6:$AE$106, 4, FALSE), "-"))</f>
        <v>96</v>
      </c>
      <c r="G24" s="452">
        <f>_xlfn.IFNA(VLOOKUP($B24, '언어와 매체 차트'!$AC$6:$AF$106, 4, FALSE), _xlfn.IFNA(VLOOKUP($B24+1, '언어와 매체 차트'!$AC$6:$AF$106, 4, FALSE), "-"))</f>
        <v>90</v>
      </c>
      <c r="H24" s="452">
        <f>_xlfn.IFNA(VLOOKUP($B24, '언어와 매체 차트'!$AB$6:$AE$106, 4, FALSE), _xlfn.IFNA(VLOOKUP($B24-1, '언어와 매체 차트'!$AB$6:$AE$106, 4, FALSE), "-"))</f>
        <v>91</v>
      </c>
      <c r="I24" s="573" t="str">
        <f t="shared" si="1"/>
        <v>95 - 96</v>
      </c>
      <c r="J24" s="574"/>
      <c r="K24" s="575" t="str">
        <f t="shared" si="3"/>
        <v>90 - 91</v>
      </c>
      <c r="L24" s="576"/>
      <c r="M24" s="308"/>
      <c r="N24" s="308"/>
      <c r="O24" s="377"/>
    </row>
    <row r="25" spans="1:15" s="318" customFormat="1" ht="25" customHeight="1">
      <c r="A25" s="308"/>
      <c r="B25" s="445">
        <f>'인원 입력 기능'!B23</f>
        <v>127</v>
      </c>
      <c r="C25" s="446">
        <f t="shared" si="0"/>
        <v>2</v>
      </c>
      <c r="D25" s="447">
        <f>'국어 백분위 표'!D24</f>
        <v>91.854366711816866</v>
      </c>
      <c r="E25" s="452">
        <f>_xlfn.IFNA(VLOOKUP($B25, '화법과 작문 차트'!$AC$6:$AF$106, 4, FALSE), _xlfn.IFNA(VLOOKUP($B25+1, '화법과 작문 차트'!$AC$6:$AF$106, 4, FALSE), "-"))</f>
        <v>93</v>
      </c>
      <c r="F25" s="452">
        <f>_xlfn.IFNA(VLOOKUP($B25, '화법과 작문 차트'!$AB$6:$AE$106, 4, FALSE), _xlfn.IFNA(VLOOKUP($B25-1, '화법과 작문 차트'!$AB$6:$AE$106, 4, FALSE), "-"))</f>
        <v>95</v>
      </c>
      <c r="G25" s="452">
        <f>_xlfn.IFNA(VLOOKUP($B25, '언어와 매체 차트'!$AC$6:$AF$106, 4, FALSE), _xlfn.IFNA(VLOOKUP($B25+1, '언어와 매체 차트'!$AC$6:$AF$106, 4, FALSE), "-"))</f>
        <v>89</v>
      </c>
      <c r="H25" s="452">
        <f>_xlfn.IFNA(VLOOKUP($B25, '언어와 매체 차트'!$AB$6:$AE$106, 4, FALSE), _xlfn.IFNA(VLOOKUP($B25-1, '언어와 매체 차트'!$AB$6:$AE$106, 4, FALSE), "-"))</f>
        <v>90</v>
      </c>
      <c r="I25" s="573" t="str">
        <f t="shared" si="1"/>
        <v>93 - 95</v>
      </c>
      <c r="J25" s="574"/>
      <c r="K25" s="575" t="str">
        <f t="shared" si="3"/>
        <v>89 - 90</v>
      </c>
      <c r="L25" s="576"/>
      <c r="M25" s="308"/>
      <c r="N25" s="308"/>
      <c r="O25" s="377"/>
    </row>
    <row r="26" spans="1:15" s="318" customFormat="1" ht="25" customHeight="1">
      <c r="A26" s="308"/>
      <c r="B26" s="445">
        <f>'인원 입력 기능'!B24</f>
        <v>126</v>
      </c>
      <c r="C26" s="446">
        <f t="shared" si="0"/>
        <v>2</v>
      </c>
      <c r="D26" s="447">
        <f>'국어 백분위 표'!D25</f>
        <v>90.719496596143557</v>
      </c>
      <c r="E26" s="452">
        <f>_xlfn.IFNA(VLOOKUP($B26, '화법과 작문 차트'!$AC$6:$AF$106, 4, FALSE), _xlfn.IFNA(VLOOKUP($B26+1, '화법과 작문 차트'!$AC$6:$AF$106, 4, FALSE), "-"))</f>
        <v>92</v>
      </c>
      <c r="F26" s="452">
        <f>_xlfn.IFNA(VLOOKUP($B26, '화법과 작문 차트'!$AB$6:$AE$106, 4, FALSE), _xlfn.IFNA(VLOOKUP($B26-1, '화법과 작문 차트'!$AB$6:$AE$106, 4, FALSE), "-"))</f>
        <v>94</v>
      </c>
      <c r="G26" s="452">
        <f>_xlfn.IFNA(VLOOKUP($B26, '언어와 매체 차트'!$AC$6:$AF$106, 4, FALSE), _xlfn.IFNA(VLOOKUP($B26+1, '언어와 매체 차트'!$AC$6:$AF$106, 4, FALSE), "-"))</f>
        <v>88</v>
      </c>
      <c r="H26" s="452">
        <f>_xlfn.IFNA(VLOOKUP($B26, '언어와 매체 차트'!$AB$6:$AE$106, 4, FALSE), _xlfn.IFNA(VLOOKUP($B26-1, '언어와 매체 차트'!$AB$6:$AE$106, 4, FALSE), "-"))</f>
        <v>89</v>
      </c>
      <c r="I26" s="573" t="str">
        <f t="shared" si="1"/>
        <v>92 - 94</v>
      </c>
      <c r="J26" s="574"/>
      <c r="K26" s="575" t="str">
        <f t="shared" si="3"/>
        <v>88 - 89</v>
      </c>
      <c r="L26" s="576"/>
      <c r="M26" s="308"/>
      <c r="N26" s="308"/>
      <c r="O26" s="377"/>
    </row>
    <row r="27" spans="1:15" s="318" customFormat="1" ht="25" customHeight="1">
      <c r="A27" s="308"/>
      <c r="B27" s="445">
        <f>'인원 입력 기능'!B25</f>
        <v>125</v>
      </c>
      <c r="C27" s="446">
        <f t="shared" si="0"/>
        <v>2</v>
      </c>
      <c r="D27" s="447">
        <f>'국어 백분위 표'!D26</f>
        <v>89.532858711686188</v>
      </c>
      <c r="E27" s="452">
        <f>_xlfn.IFNA(VLOOKUP($B27, '화법과 작문 차트'!$AC$6:$AF$106, 4, FALSE), _xlfn.IFNA(VLOOKUP($B27+1, '화법과 작문 차트'!$AC$6:$AF$106, 4, FALSE), "-"))</f>
        <v>91</v>
      </c>
      <c r="F27" s="452">
        <f>_xlfn.IFNA(VLOOKUP($B27, '화법과 작문 차트'!$AB$6:$AE$106, 4, FALSE), _xlfn.IFNA(VLOOKUP($B27-1, '화법과 작문 차트'!$AB$6:$AE$106, 4, FALSE), "-"))</f>
        <v>93</v>
      </c>
      <c r="G27" s="452">
        <f>_xlfn.IFNA(VLOOKUP($B27, '언어와 매체 차트'!$AC$6:$AF$106, 4, FALSE), _xlfn.IFNA(VLOOKUP($B27+1, '언어와 매체 차트'!$AC$6:$AF$106, 4, FALSE), "-"))</f>
        <v>86</v>
      </c>
      <c r="H27" s="452">
        <f>_xlfn.IFNA(VLOOKUP($B27, '언어와 매체 차트'!$AB$6:$AE$106, 4, FALSE), _xlfn.IFNA(VLOOKUP($B27-1, '언어와 매체 차트'!$AB$6:$AE$106, 4, FALSE), "-"))</f>
        <v>88</v>
      </c>
      <c r="I27" s="573" t="str">
        <f t="shared" si="1"/>
        <v>91 - 93</v>
      </c>
      <c r="J27" s="574"/>
      <c r="K27" s="575" t="str">
        <f t="shared" si="3"/>
        <v>86 - 88</v>
      </c>
      <c r="L27" s="576"/>
      <c r="M27" s="308"/>
      <c r="N27" s="308"/>
      <c r="O27" s="377"/>
    </row>
    <row r="28" spans="1:15" s="318" customFormat="1" ht="25" customHeight="1">
      <c r="A28" s="308"/>
      <c r="B28" s="445">
        <f>'인원 입력 기능'!B26</f>
        <v>124</v>
      </c>
      <c r="C28" s="446">
        <f t="shared" si="0"/>
        <v>2</v>
      </c>
      <c r="D28" s="447">
        <f>'국어 백분위 표'!D27</f>
        <v>88.261658428219974</v>
      </c>
      <c r="E28" s="452">
        <f>_xlfn.IFNA(VLOOKUP($B28, '화법과 작문 차트'!$AC$6:$AF$106, 4, FALSE), _xlfn.IFNA(VLOOKUP($B28+1, '화법과 작문 차트'!$AC$6:$AF$106, 4, FALSE), "-"))</f>
        <v>90</v>
      </c>
      <c r="F28" s="452">
        <f>_xlfn.IFNA(VLOOKUP($B28, '화법과 작문 차트'!$AB$6:$AE$106, 4, FALSE), _xlfn.IFNA(VLOOKUP($B28-1, '화법과 작문 차트'!$AB$6:$AE$106, 4, FALSE), "-"))</f>
        <v>92</v>
      </c>
      <c r="G28" s="452">
        <f>_xlfn.IFNA(VLOOKUP($B28, '언어와 매체 차트'!$AC$6:$AF$106, 4, FALSE), _xlfn.IFNA(VLOOKUP($B28+1, '언어와 매체 차트'!$AC$6:$AF$106, 4, FALSE), "-"))</f>
        <v>85</v>
      </c>
      <c r="H28" s="452">
        <f>_xlfn.IFNA(VLOOKUP($B28, '언어와 매체 차트'!$AB$6:$AE$106, 4, FALSE), _xlfn.IFNA(VLOOKUP($B28-1, '언어와 매체 차트'!$AB$6:$AE$106, 4, FALSE), "-"))</f>
        <v>87</v>
      </c>
      <c r="I28" s="573" t="str">
        <f t="shared" si="1"/>
        <v>90 - 92</v>
      </c>
      <c r="J28" s="574"/>
      <c r="K28" s="575" t="str">
        <f t="shared" si="3"/>
        <v>85 - 87</v>
      </c>
      <c r="L28" s="576"/>
      <c r="M28" s="308"/>
      <c r="N28" s="308"/>
      <c r="O28" s="377"/>
    </row>
    <row r="29" spans="1:15" s="318" customFormat="1" ht="25" customHeight="1">
      <c r="A29" s="308"/>
      <c r="B29" s="445">
        <f>'인원 입력 기능'!B27</f>
        <v>123</v>
      </c>
      <c r="C29" s="446">
        <f t="shared" si="0"/>
        <v>3</v>
      </c>
      <c r="D29" s="447">
        <f>'국어 백분위 표'!D28</f>
        <v>86.915068190213887</v>
      </c>
      <c r="E29" s="452">
        <f>_xlfn.IFNA(VLOOKUP($B29, '화법과 작문 차트'!$AC$6:$AF$106, 4, FALSE), _xlfn.IFNA(VLOOKUP($B29+1, '화법과 작문 차트'!$AC$6:$AF$106, 4, FALSE), "-"))</f>
        <v>88</v>
      </c>
      <c r="F29" s="452">
        <f>_xlfn.IFNA(VLOOKUP($B29, '화법과 작문 차트'!$AB$6:$AE$106, 4, FALSE), _xlfn.IFNA(VLOOKUP($B29-1, '화법과 작문 차트'!$AB$6:$AE$106, 4, FALSE), "-"))</f>
        <v>90</v>
      </c>
      <c r="G29" s="452">
        <f>_xlfn.IFNA(VLOOKUP($B29, '언어와 매체 차트'!$AC$6:$AF$106, 4, FALSE), _xlfn.IFNA(VLOOKUP($B29+1, '언어와 매체 차트'!$AC$6:$AF$106, 4, FALSE), "-"))</f>
        <v>84</v>
      </c>
      <c r="H29" s="452">
        <f>_xlfn.IFNA(VLOOKUP($B29, '언어와 매체 차트'!$AB$6:$AE$106, 4, FALSE), _xlfn.IFNA(VLOOKUP($B29-1, '언어와 매체 차트'!$AB$6:$AE$106, 4, FALSE), "-"))</f>
        <v>86</v>
      </c>
      <c r="I29" s="573" t="str">
        <f t="shared" si="1"/>
        <v>88 - 90</v>
      </c>
      <c r="J29" s="574"/>
      <c r="K29" s="575" t="str">
        <f t="shared" si="3"/>
        <v>84 - 86</v>
      </c>
      <c r="L29" s="576"/>
      <c r="M29" s="308"/>
      <c r="N29" s="308"/>
      <c r="O29" s="377"/>
    </row>
    <row r="30" spans="1:15" s="318" customFormat="1" ht="25" customHeight="1">
      <c r="A30" s="308"/>
      <c r="B30" s="445">
        <f>'인원 입력 기능'!B28</f>
        <v>122</v>
      </c>
      <c r="C30" s="446">
        <f t="shared" si="0"/>
        <v>3</v>
      </c>
      <c r="D30" s="447">
        <f>'국어 백분위 표'!D29</f>
        <v>85.494470146834502</v>
      </c>
      <c r="E30" s="452">
        <f>_xlfn.IFNA(VLOOKUP($B30, '화법과 작문 차트'!$AC$6:$AF$106, 4, FALSE), _xlfn.IFNA(VLOOKUP($B30+1, '화법과 작문 차트'!$AC$6:$AF$106, 4, FALSE), "-"))</f>
        <v>87</v>
      </c>
      <c r="F30" s="452">
        <f>_xlfn.IFNA(VLOOKUP($B30, '화법과 작문 차트'!$AB$6:$AE$106, 4, FALSE), _xlfn.IFNA(VLOOKUP($B30-1, '화법과 작문 차트'!$AB$6:$AE$106, 4, FALSE), "-"))</f>
        <v>89</v>
      </c>
      <c r="G30" s="452">
        <f>_xlfn.IFNA(VLOOKUP($B30, '언어와 매체 차트'!$AC$6:$AF$106, 4, FALSE), _xlfn.IFNA(VLOOKUP($B30+1, '언어와 매체 차트'!$AC$6:$AF$106, 4, FALSE), "-"))</f>
        <v>83</v>
      </c>
      <c r="H30" s="452">
        <f>_xlfn.IFNA(VLOOKUP($B30, '언어와 매체 차트'!$AB$6:$AE$106, 4, FALSE), _xlfn.IFNA(VLOOKUP($B30-1, '언어와 매체 차트'!$AB$6:$AE$106, 4, FALSE), "-"))</f>
        <v>85</v>
      </c>
      <c r="I30" s="573" t="str">
        <f t="shared" si="1"/>
        <v>87 - 89</v>
      </c>
      <c r="J30" s="574"/>
      <c r="K30" s="575" t="str">
        <f t="shared" si="3"/>
        <v>83 - 85</v>
      </c>
      <c r="L30" s="576"/>
      <c r="M30" s="308"/>
      <c r="N30" s="308"/>
      <c r="O30" s="377"/>
    </row>
    <row r="31" spans="1:15" s="318" customFormat="1" ht="25" customHeight="1">
      <c r="A31" s="308"/>
      <c r="B31" s="445">
        <f>'인원 입력 기능'!B29</f>
        <v>121</v>
      </c>
      <c r="C31" s="446">
        <f t="shared" si="0"/>
        <v>3</v>
      </c>
      <c r="D31" s="447">
        <f>'국어 백분위 표'!D30</f>
        <v>83.999738648157603</v>
      </c>
      <c r="E31" s="452">
        <f>_xlfn.IFNA(VLOOKUP($B31, '화법과 작문 차트'!$AC$6:$AF$106, 4, FALSE), _xlfn.IFNA(VLOOKUP($B31+1, '화법과 작문 차트'!$AC$6:$AF$106, 4, FALSE), "-"))</f>
        <v>86</v>
      </c>
      <c r="F31" s="452">
        <f>_xlfn.IFNA(VLOOKUP($B31, '화법과 작문 차트'!$AB$6:$AE$106, 4, FALSE), _xlfn.IFNA(VLOOKUP($B31-1, '화법과 작문 차트'!$AB$6:$AE$106, 4, FALSE), "-"))</f>
        <v>88</v>
      </c>
      <c r="G31" s="452">
        <f>_xlfn.IFNA(VLOOKUP($B31, '언어와 매체 차트'!$AC$6:$AF$106, 4, FALSE), _xlfn.IFNA(VLOOKUP($B31+1, '언어와 매체 차트'!$AC$6:$AF$106, 4, FALSE), "-"))</f>
        <v>81</v>
      </c>
      <c r="H31" s="452">
        <f>_xlfn.IFNA(VLOOKUP($B31, '언어와 매체 차트'!$AB$6:$AE$106, 4, FALSE), _xlfn.IFNA(VLOOKUP($B31-1, '언어와 매체 차트'!$AB$6:$AE$106, 4, FALSE), "-"))</f>
        <v>84</v>
      </c>
      <c r="I31" s="573" t="str">
        <f t="shared" si="1"/>
        <v>86 - 88</v>
      </c>
      <c r="J31" s="574"/>
      <c r="K31" s="575" t="str">
        <f t="shared" si="3"/>
        <v>81 - 84</v>
      </c>
      <c r="L31" s="576"/>
      <c r="M31" s="308"/>
      <c r="N31" s="308"/>
      <c r="O31" s="377"/>
    </row>
    <row r="32" spans="1:15" s="318" customFormat="1" ht="25" customHeight="1">
      <c r="A32" s="308"/>
      <c r="B32" s="445">
        <f>'인원 입력 기능'!B30</f>
        <v>120</v>
      </c>
      <c r="C32" s="446">
        <f t="shared" si="0"/>
        <v>3</v>
      </c>
      <c r="D32" s="447">
        <f>'국어 백분위 표'!D31</f>
        <v>82.428611995546959</v>
      </c>
      <c r="E32" s="452">
        <f>_xlfn.IFNA(VLOOKUP($B32, '화법과 작문 차트'!$AC$6:$AF$106, 4, FALSE), _xlfn.IFNA(VLOOKUP($B32+1, '화법과 작문 차트'!$AC$6:$AF$106, 4, FALSE), "-"))</f>
        <v>84</v>
      </c>
      <c r="F32" s="452">
        <f>_xlfn.IFNA(VLOOKUP($B32, '화법과 작문 차트'!$AB$6:$AE$106, 4, FALSE), _xlfn.IFNA(VLOOKUP($B32-1, '화법과 작문 차트'!$AB$6:$AE$106, 4, FALSE), "-"))</f>
        <v>87</v>
      </c>
      <c r="G32" s="452">
        <f>_xlfn.IFNA(VLOOKUP($B32, '언어와 매체 차트'!$AC$6:$AF$106, 4, FALSE), _xlfn.IFNA(VLOOKUP($B32+1, '언어와 매체 차트'!$AC$6:$AF$106, 4, FALSE), "-"))</f>
        <v>80</v>
      </c>
      <c r="H32" s="452">
        <f>_xlfn.IFNA(VLOOKUP($B32, '언어와 매체 차트'!$AB$6:$AE$106, 4, FALSE), _xlfn.IFNA(VLOOKUP($B32-1, '언어와 매체 차트'!$AB$6:$AE$106, 4, FALSE), "-"))</f>
        <v>83</v>
      </c>
      <c r="I32" s="573" t="str">
        <f t="shared" si="1"/>
        <v>84 - 87</v>
      </c>
      <c r="J32" s="574"/>
      <c r="K32" s="575" t="str">
        <f t="shared" si="3"/>
        <v>80 - 83</v>
      </c>
      <c r="L32" s="576"/>
      <c r="M32" s="308"/>
      <c r="N32" s="308"/>
      <c r="O32" s="377"/>
    </row>
    <row r="33" spans="1:15" s="318" customFormat="1" ht="25" customHeight="1">
      <c r="A33" s="308"/>
      <c r="B33" s="445">
        <f>'인원 입력 기능'!B31</f>
        <v>119</v>
      </c>
      <c r="C33" s="446">
        <f t="shared" si="0"/>
        <v>3</v>
      </c>
      <c r="D33" s="447">
        <f>'국어 백분위 표'!D32</f>
        <v>80.797299029228682</v>
      </c>
      <c r="E33" s="452">
        <f>_xlfn.IFNA(VLOOKUP($B33, '화법과 작문 차트'!$AC$6:$AF$106, 4, FALSE), _xlfn.IFNA(VLOOKUP($B33+1, '화법과 작문 차트'!$AC$6:$AF$106, 4, FALSE), "-"))</f>
        <v>83</v>
      </c>
      <c r="F33" s="452">
        <f>_xlfn.IFNA(VLOOKUP($B33, '화법과 작문 차트'!$AB$6:$AE$106, 4, FALSE), _xlfn.IFNA(VLOOKUP($B33-1, '화법과 작문 차트'!$AB$6:$AE$106, 4, FALSE), "-"))</f>
        <v>86</v>
      </c>
      <c r="G33" s="452">
        <f>_xlfn.IFNA(VLOOKUP($B33, '언어와 매체 차트'!$AC$6:$AF$106, 4, FALSE), _xlfn.IFNA(VLOOKUP($B33+1, '언어와 매체 차트'!$AC$6:$AF$106, 4, FALSE), "-"))</f>
        <v>79</v>
      </c>
      <c r="H33" s="452">
        <f>_xlfn.IFNA(VLOOKUP($B33, '언어와 매체 차트'!$AB$6:$AE$106, 4, FALSE), _xlfn.IFNA(VLOOKUP($B33-1, '언어와 매체 차트'!$AB$6:$AE$106, 4, FALSE), "-"))</f>
        <v>82</v>
      </c>
      <c r="I33" s="573" t="str">
        <f t="shared" si="1"/>
        <v>83 - 86</v>
      </c>
      <c r="J33" s="574"/>
      <c r="K33" s="575" t="str">
        <f t="shared" si="3"/>
        <v>79 - 82</v>
      </c>
      <c r="L33" s="576"/>
      <c r="M33" s="308"/>
      <c r="N33" s="308"/>
      <c r="O33" s="377"/>
    </row>
    <row r="34" spans="1:15" s="318" customFormat="1" ht="25" customHeight="1">
      <c r="A34" s="308"/>
      <c r="B34" s="445">
        <f>'인원 입력 기능'!B32</f>
        <v>118</v>
      </c>
      <c r="C34" s="446">
        <f t="shared" si="0"/>
        <v>3</v>
      </c>
      <c r="D34" s="447">
        <f>'국어 백분위 표'!D33</f>
        <v>79.148646373366233</v>
      </c>
      <c r="E34" s="452">
        <f>_xlfn.IFNA(VLOOKUP($B34, '화법과 작문 차트'!$AC$6:$AF$106, 4, FALSE), _xlfn.IFNA(VLOOKUP($B34+1, '화법과 작문 차트'!$AC$6:$AF$106, 4, FALSE), "-"))</f>
        <v>82</v>
      </c>
      <c r="F34" s="452">
        <f>_xlfn.IFNA(VLOOKUP($B34, '화법과 작문 차트'!$AB$6:$AE$106, 4, FALSE), _xlfn.IFNA(VLOOKUP($B34-1, '화법과 작문 차트'!$AB$6:$AE$106, 4, FALSE), "-"))</f>
        <v>85</v>
      </c>
      <c r="G34" s="452">
        <f>_xlfn.IFNA(VLOOKUP($B34, '언어와 매체 차트'!$AC$6:$AF$106, 4, FALSE), _xlfn.IFNA(VLOOKUP($B34+1, '언어와 매체 차트'!$AC$6:$AF$106, 4, FALSE), "-"))</f>
        <v>78</v>
      </c>
      <c r="H34" s="452">
        <f>_xlfn.IFNA(VLOOKUP($B34, '언어와 매체 차트'!$AB$6:$AE$106, 4, FALSE), _xlfn.IFNA(VLOOKUP($B34-1, '언어와 매체 차트'!$AB$6:$AE$106, 4, FALSE), "-"))</f>
        <v>81</v>
      </c>
      <c r="I34" s="573" t="str">
        <f t="shared" si="1"/>
        <v>82 - 85</v>
      </c>
      <c r="J34" s="574"/>
      <c r="K34" s="575" t="str">
        <f t="shared" si="3"/>
        <v>78 - 81</v>
      </c>
      <c r="L34" s="576"/>
      <c r="M34" s="308"/>
      <c r="N34" s="308"/>
      <c r="O34" s="377"/>
    </row>
    <row r="35" spans="1:15" s="318" customFormat="1" ht="25" customHeight="1">
      <c r="A35" s="308"/>
      <c r="B35" s="445">
        <f>'인원 입력 기능'!B33</f>
        <v>117</v>
      </c>
      <c r="C35" s="446">
        <f t="shared" si="0"/>
        <v>3</v>
      </c>
      <c r="D35" s="447">
        <f>'국어 백분위 표'!D34</f>
        <v>77.456644493643367</v>
      </c>
      <c r="E35" s="452">
        <f>_xlfn.IFNA(VLOOKUP($B35, '화법과 작문 차트'!$AC$6:$AF$106, 4, FALSE), _xlfn.IFNA(VLOOKUP($B35+1, '화법과 작문 차트'!$AC$6:$AF$106, 4, FALSE), "-"))</f>
        <v>80</v>
      </c>
      <c r="F35" s="452">
        <f>_xlfn.IFNA(VLOOKUP($B35, '화법과 작문 차트'!$AB$6:$AE$106, 4, FALSE), _xlfn.IFNA(VLOOKUP($B35-1, '화법과 작문 차트'!$AB$6:$AE$106, 4, FALSE), "-"))</f>
        <v>84</v>
      </c>
      <c r="G35" s="452">
        <f>_xlfn.IFNA(VLOOKUP($B35, '언어와 매체 차트'!$AC$6:$AF$106, 4, FALSE), _xlfn.IFNA(VLOOKUP($B35+1, '언어와 매체 차트'!$AC$6:$AF$106, 4, FALSE), "-"))</f>
        <v>76</v>
      </c>
      <c r="H35" s="452">
        <f>_xlfn.IFNA(VLOOKUP($B35, '언어와 매체 차트'!$AB$6:$AE$106, 4, FALSE), _xlfn.IFNA(VLOOKUP($B35-1, '언어와 매체 차트'!$AB$6:$AE$106, 4, FALSE), "-"))</f>
        <v>79</v>
      </c>
      <c r="I35" s="573" t="str">
        <f t="shared" si="1"/>
        <v>80 - 84</v>
      </c>
      <c r="J35" s="574"/>
      <c r="K35" s="575" t="str">
        <f t="shared" si="3"/>
        <v>76 - 79</v>
      </c>
      <c r="L35" s="576"/>
      <c r="M35" s="308"/>
      <c r="N35" s="308"/>
      <c r="O35" s="377"/>
    </row>
    <row r="36" spans="1:15" s="318" customFormat="1" ht="25" customHeight="1">
      <c r="A36" s="308"/>
      <c r="B36" s="445">
        <f>'인원 입력 기능'!B34</f>
        <v>116</v>
      </c>
      <c r="C36" s="446">
        <f t="shared" si="0"/>
        <v>4</v>
      </c>
      <c r="D36" s="447">
        <f>'국어 백분위 표'!D35</f>
        <v>75.728329785817138</v>
      </c>
      <c r="E36" s="452">
        <f>_xlfn.IFNA(VLOOKUP($B36, '화법과 작문 차트'!$AC$6:$AF$106, 4, FALSE), _xlfn.IFNA(VLOOKUP($B36+1, '화법과 작문 차트'!$AC$6:$AF$106, 4, FALSE), "-"))</f>
        <v>79</v>
      </c>
      <c r="F36" s="452">
        <f>_xlfn.IFNA(VLOOKUP($B36, '화법과 작문 차트'!$AB$6:$AE$106, 4, FALSE), _xlfn.IFNA(VLOOKUP($B36-1, '화법과 작문 차트'!$AB$6:$AE$106, 4, FALSE), "-"))</f>
        <v>83</v>
      </c>
      <c r="G36" s="452">
        <f>_xlfn.IFNA(VLOOKUP($B36, '언어와 매체 차트'!$AC$6:$AF$106, 4, FALSE), _xlfn.IFNA(VLOOKUP($B36+1, '언어와 매체 차트'!$AC$6:$AF$106, 4, FALSE), "-"))</f>
        <v>75</v>
      </c>
      <c r="H36" s="452">
        <f>_xlfn.IFNA(VLOOKUP($B36, '언어와 매체 차트'!$AB$6:$AE$106, 4, FALSE), _xlfn.IFNA(VLOOKUP($B36-1, '언어와 매체 차트'!$AB$6:$AE$106, 4, FALSE), "-"))</f>
        <v>78</v>
      </c>
      <c r="I36" s="573" t="str">
        <f t="shared" si="1"/>
        <v>79 - 83</v>
      </c>
      <c r="J36" s="574"/>
      <c r="K36" s="575" t="str">
        <f t="shared" si="3"/>
        <v>75 - 78</v>
      </c>
      <c r="L36" s="576"/>
      <c r="M36" s="308"/>
      <c r="N36" s="308"/>
      <c r="O36" s="377"/>
    </row>
    <row r="37" spans="1:15" s="318" customFormat="1" ht="25" customHeight="1">
      <c r="A37" s="308"/>
      <c r="B37" s="445">
        <f>'인원 입력 기능'!B35</f>
        <v>115</v>
      </c>
      <c r="C37" s="446">
        <f t="shared" si="0"/>
        <v>4</v>
      </c>
      <c r="D37" s="447">
        <f>'국어 백분위 표'!D36</f>
        <v>73.981921488901349</v>
      </c>
      <c r="E37" s="452">
        <f>_xlfn.IFNA(VLOOKUP($B37, '화법과 작문 차트'!$AC$6:$AF$106, 4, FALSE), _xlfn.IFNA(VLOOKUP($B37+1, '화법과 작문 차트'!$AC$6:$AF$106, 4, FALSE), "-"))</f>
        <v>78</v>
      </c>
      <c r="F37" s="452">
        <f>_xlfn.IFNA(VLOOKUP($B37, '화법과 작문 차트'!$AB$6:$AE$106, 4, FALSE), _xlfn.IFNA(VLOOKUP($B37-1, '화법과 작문 차트'!$AB$6:$AE$106, 4, FALSE), "-"))</f>
        <v>82</v>
      </c>
      <c r="G37" s="452">
        <f>_xlfn.IFNA(VLOOKUP($B37, '언어와 매체 차트'!$AC$6:$AF$106, 4, FALSE), _xlfn.IFNA(VLOOKUP($B37+1, '언어와 매체 차트'!$AC$6:$AF$106, 4, FALSE), "-"))</f>
        <v>74</v>
      </c>
      <c r="H37" s="452">
        <f>_xlfn.IFNA(VLOOKUP($B37, '언어와 매체 차트'!$AB$6:$AE$106, 4, FALSE), _xlfn.IFNA(VLOOKUP($B37-1, '언어와 매체 차트'!$AB$6:$AE$106, 4, FALSE), "-"))</f>
        <v>77</v>
      </c>
      <c r="I37" s="573" t="str">
        <f t="shared" si="1"/>
        <v>78 - 82</v>
      </c>
      <c r="J37" s="574"/>
      <c r="K37" s="575" t="str">
        <f t="shared" si="3"/>
        <v>74 - 77</v>
      </c>
      <c r="L37" s="576"/>
      <c r="M37" s="308"/>
      <c r="N37" s="308"/>
      <c r="O37" s="377"/>
    </row>
    <row r="38" spans="1:15" s="318" customFormat="1" ht="25" customHeight="1">
      <c r="A38" s="308"/>
      <c r="B38" s="445">
        <f>'인원 입력 기능'!B36</f>
        <v>114</v>
      </c>
      <c r="C38" s="446">
        <f t="shared" si="0"/>
        <v>4</v>
      </c>
      <c r="D38" s="447">
        <f>'국어 백분위 표'!D37</f>
        <v>72.211262756608562</v>
      </c>
      <c r="E38" s="452">
        <f>_xlfn.IFNA(VLOOKUP($B38, '화법과 작문 차트'!$AC$6:$AF$106, 4, FALSE), _xlfn.IFNA(VLOOKUP($B38+1, '화법과 작문 차트'!$AC$6:$AF$106, 4, FALSE), "-"))</f>
        <v>76</v>
      </c>
      <c r="F38" s="452">
        <f>_xlfn.IFNA(VLOOKUP($B38, '화법과 작문 차트'!$AB$6:$AE$106, 4, FALSE), _xlfn.IFNA(VLOOKUP($B38-1, '화법과 작문 차트'!$AB$6:$AE$106, 4, FALSE), "-"))</f>
        <v>81</v>
      </c>
      <c r="G38" s="452">
        <f>_xlfn.IFNA(VLOOKUP($B38, '언어와 매체 차트'!$AC$6:$AF$106, 4, FALSE), _xlfn.IFNA(VLOOKUP($B38+1, '언어와 매체 차트'!$AC$6:$AF$106, 4, FALSE), "-"))</f>
        <v>73</v>
      </c>
      <c r="H38" s="452">
        <f>_xlfn.IFNA(VLOOKUP($B38, '언어와 매체 차트'!$AB$6:$AE$106, 4, FALSE), _xlfn.IFNA(VLOOKUP($B38-1, '언어와 매체 차트'!$AB$6:$AE$106, 4, FALSE), "-"))</f>
        <v>76</v>
      </c>
      <c r="I38" s="573" t="str">
        <f t="shared" si="1"/>
        <v>76 - 81</v>
      </c>
      <c r="J38" s="574"/>
      <c r="K38" s="575" t="str">
        <f t="shared" si="3"/>
        <v>73 - 76</v>
      </c>
      <c r="L38" s="576"/>
      <c r="M38" s="308"/>
      <c r="N38" s="308"/>
      <c r="O38" s="377"/>
    </row>
    <row r="39" spans="1:15" s="318" customFormat="1" ht="25" customHeight="1">
      <c r="A39" s="308"/>
      <c r="B39" s="445">
        <f>'인원 입력 기능'!B37</f>
        <v>113</v>
      </c>
      <c r="C39" s="446">
        <f t="shared" si="0"/>
        <v>4</v>
      </c>
      <c r="D39" s="447">
        <f>'국어 백분위 표'!D38</f>
        <v>70.210162063272278</v>
      </c>
      <c r="E39" s="452">
        <f>_xlfn.IFNA(VLOOKUP($B39, '화법과 작문 차트'!$AC$6:$AF$106, 4, FALSE), _xlfn.IFNA(VLOOKUP($B39+1, '화법과 작문 차트'!$AC$6:$AF$106, 4, FALSE), "-"))</f>
        <v>76</v>
      </c>
      <c r="F39" s="452">
        <f>_xlfn.IFNA(VLOOKUP($B39, '화법과 작문 차트'!$AB$6:$AE$106, 4, FALSE), _xlfn.IFNA(VLOOKUP($B39-1, '화법과 작문 차트'!$AB$6:$AE$106, 4, FALSE), "-"))</f>
        <v>80</v>
      </c>
      <c r="G39" s="452">
        <f>_xlfn.IFNA(VLOOKUP($B39, '언어와 매체 차트'!$AC$6:$AF$106, 4, FALSE), _xlfn.IFNA(VLOOKUP($B39+1, '언어와 매체 차트'!$AC$6:$AF$106, 4, FALSE), "-"))</f>
        <v>72</v>
      </c>
      <c r="H39" s="452">
        <f>_xlfn.IFNA(VLOOKUP($B39, '언어와 매체 차트'!$AB$6:$AE$106, 4, FALSE), _xlfn.IFNA(VLOOKUP($B39-1, '언어와 매체 차트'!$AB$6:$AE$106, 4, FALSE), "-"))</f>
        <v>75</v>
      </c>
      <c r="I39" s="573" t="str">
        <f t="shared" si="1"/>
        <v>76 - 80</v>
      </c>
      <c r="J39" s="574"/>
      <c r="K39" s="575" t="str">
        <f t="shared" si="3"/>
        <v>72 - 75</v>
      </c>
      <c r="L39" s="576"/>
      <c r="M39" s="308"/>
      <c r="N39" s="308"/>
      <c r="O39" s="377"/>
    </row>
    <row r="40" spans="1:15" s="318" customFormat="1" ht="25" customHeight="1">
      <c r="A40" s="308"/>
      <c r="B40" s="445">
        <f>'인원 입력 기능'!B38</f>
        <v>112</v>
      </c>
      <c r="C40" s="446">
        <f t="shared" si="0"/>
        <v>4</v>
      </c>
      <c r="D40" s="447">
        <f>'국어 백분위 표'!D39</f>
        <v>68.165586496151349</v>
      </c>
      <c r="E40" s="452">
        <f>_xlfn.IFNA(VLOOKUP($B40, '화법과 작문 차트'!$AC$6:$AF$106, 4, FALSE), _xlfn.IFNA(VLOOKUP($B40+1, '화법과 작문 차트'!$AC$6:$AF$106, 4, FALSE), "-"))</f>
        <v>74</v>
      </c>
      <c r="F40" s="452">
        <f>_xlfn.IFNA(VLOOKUP($B40, '화법과 작문 차트'!$AB$6:$AE$106, 4, FALSE), _xlfn.IFNA(VLOOKUP($B40-1, '화법과 작문 차트'!$AB$6:$AE$106, 4, FALSE), "-"))</f>
        <v>78</v>
      </c>
      <c r="G40" s="452">
        <f>_xlfn.IFNA(VLOOKUP($B40, '언어와 매체 차트'!$AC$6:$AF$106, 4, FALSE), _xlfn.IFNA(VLOOKUP($B40+1, '언어와 매체 차트'!$AC$6:$AF$106, 4, FALSE), "-"))</f>
        <v>71</v>
      </c>
      <c r="H40" s="452">
        <f>_xlfn.IFNA(VLOOKUP($B40, '언어와 매체 차트'!$AB$6:$AE$106, 4, FALSE), _xlfn.IFNA(VLOOKUP($B40-1, '언어와 매체 차트'!$AB$6:$AE$106, 4, FALSE), "-"))</f>
        <v>74</v>
      </c>
      <c r="I40" s="573" t="str">
        <f t="shared" si="1"/>
        <v>74 - 78</v>
      </c>
      <c r="J40" s="574"/>
      <c r="K40" s="575" t="str">
        <f t="shared" si="3"/>
        <v>71 - 74</v>
      </c>
      <c r="L40" s="576"/>
      <c r="M40" s="308"/>
      <c r="N40" s="308"/>
      <c r="O40" s="377"/>
    </row>
    <row r="41" spans="1:15" s="318" customFormat="1" ht="25" customHeight="1">
      <c r="A41" s="308"/>
      <c r="B41" s="445">
        <f>'인원 입력 기능'!B39</f>
        <v>111</v>
      </c>
      <c r="C41" s="446">
        <f t="shared" si="0"/>
        <v>4</v>
      </c>
      <c r="D41" s="447">
        <f>'국어 백분위 표'!D40</f>
        <v>66.318406960000601</v>
      </c>
      <c r="E41" s="452">
        <f>_xlfn.IFNA(VLOOKUP($B41, '화법과 작문 차트'!$AC$6:$AF$106, 4, FALSE), _xlfn.IFNA(VLOOKUP($B41+1, '화법과 작문 차트'!$AC$6:$AF$106, 4, FALSE), "-"))</f>
        <v>73</v>
      </c>
      <c r="F41" s="452">
        <f>_xlfn.IFNA(VLOOKUP($B41, '화법과 작문 차트'!$AB$6:$AE$106, 4, FALSE), _xlfn.IFNA(VLOOKUP($B41-1, '화법과 작문 차트'!$AB$6:$AE$106, 4, FALSE), "-"))</f>
        <v>77</v>
      </c>
      <c r="G41" s="452">
        <f>_xlfn.IFNA(VLOOKUP($B41, '언어와 매체 차트'!$AC$6:$AF$106, 4, FALSE), _xlfn.IFNA(VLOOKUP($B41+1, '언어와 매체 차트'!$AC$6:$AF$106, 4, FALSE), "-"))</f>
        <v>70</v>
      </c>
      <c r="H41" s="452">
        <f>_xlfn.IFNA(VLOOKUP($B41, '언어와 매체 차트'!$AB$6:$AE$106, 4, FALSE), _xlfn.IFNA(VLOOKUP($B41-1, '언어와 매체 차트'!$AB$6:$AE$106, 4, FALSE), "-"))</f>
        <v>73</v>
      </c>
      <c r="I41" s="573" t="str">
        <f t="shared" si="1"/>
        <v>73 - 77</v>
      </c>
      <c r="J41" s="574"/>
      <c r="K41" s="575" t="str">
        <f t="shared" si="3"/>
        <v>70 - 73</v>
      </c>
      <c r="L41" s="576"/>
      <c r="M41" s="308"/>
      <c r="N41" s="308"/>
      <c r="O41" s="377"/>
    </row>
    <row r="42" spans="1:15" s="318" customFormat="1" ht="25" customHeight="1">
      <c r="A42" s="308"/>
      <c r="B42" s="445">
        <f>'인원 입력 기능'!B40</f>
        <v>110</v>
      </c>
      <c r="C42" s="446">
        <f t="shared" si="0"/>
        <v>4</v>
      </c>
      <c r="D42" s="447">
        <f>'국어 백분위 표'!D41</f>
        <v>64.490074912484829</v>
      </c>
      <c r="E42" s="452">
        <f>_xlfn.IFNA(VLOOKUP($B42, '화법과 작문 차트'!$AC$6:$AF$106, 4, FALSE), _xlfn.IFNA(VLOOKUP($B42+1, '화법과 작문 차트'!$AC$6:$AF$106, 4, FALSE), "-"))</f>
        <v>72</v>
      </c>
      <c r="F42" s="452">
        <f>_xlfn.IFNA(VLOOKUP($B42, '화법과 작문 차트'!$AB$6:$AE$106, 4, FALSE), _xlfn.IFNA(VLOOKUP($B42-1, '화법과 작문 차트'!$AB$6:$AE$106, 4, FALSE), "-"))</f>
        <v>76</v>
      </c>
      <c r="G42" s="452">
        <f>_xlfn.IFNA(VLOOKUP($B42, '언어와 매체 차트'!$AC$6:$AF$106, 4, FALSE), _xlfn.IFNA(VLOOKUP($B42+1, '언어와 매체 차트'!$AC$6:$AF$106, 4, FALSE), "-"))</f>
        <v>69</v>
      </c>
      <c r="H42" s="452">
        <f>_xlfn.IFNA(VLOOKUP($B42, '언어와 매체 차트'!$AB$6:$AE$106, 4, FALSE), _xlfn.IFNA(VLOOKUP($B42-1, '언어와 매체 차트'!$AB$6:$AE$106, 4, FALSE), "-"))</f>
        <v>72</v>
      </c>
      <c r="I42" s="573" t="str">
        <f t="shared" si="1"/>
        <v>72 - 76</v>
      </c>
      <c r="J42" s="574"/>
      <c r="K42" s="575" t="str">
        <f t="shared" si="3"/>
        <v>69 - 72</v>
      </c>
      <c r="L42" s="576"/>
      <c r="M42" s="308"/>
      <c r="N42" s="308"/>
      <c r="O42" s="377"/>
    </row>
    <row r="43" spans="1:15" s="318" customFormat="1" ht="25" customHeight="1">
      <c r="A43" s="308"/>
      <c r="B43" s="445">
        <f>'인원 입력 기능'!B41</f>
        <v>109</v>
      </c>
      <c r="C43" s="446">
        <f t="shared" si="0"/>
        <v>4</v>
      </c>
      <c r="D43" s="447">
        <f>'국어 백분위 표'!D42</f>
        <v>62.644277525500655</v>
      </c>
      <c r="E43" s="452">
        <f>_xlfn.IFNA(VLOOKUP($B43, '화법과 작문 차트'!$AC$6:$AF$106, 4, FALSE), _xlfn.IFNA(VLOOKUP($B43+1, '화법과 작문 차트'!$AC$6:$AF$106, 4, FALSE), "-"))</f>
        <v>71</v>
      </c>
      <c r="F43" s="452">
        <f>_xlfn.IFNA(VLOOKUP($B43, '화법과 작문 차트'!$AB$6:$AE$106, 4, FALSE), _xlfn.IFNA(VLOOKUP($B43-1, '화법과 작문 차트'!$AB$6:$AE$106, 4, FALSE), "-"))</f>
        <v>75</v>
      </c>
      <c r="G43" s="452">
        <f>_xlfn.IFNA(VLOOKUP($B43, '언어와 매체 차트'!$AC$6:$AF$106, 4, FALSE), _xlfn.IFNA(VLOOKUP($B43+1, '언어와 매체 차트'!$AC$6:$AF$106, 4, FALSE), "-"))</f>
        <v>68</v>
      </c>
      <c r="H43" s="452">
        <f>_xlfn.IFNA(VLOOKUP($B43, '언어와 매체 차트'!$AB$6:$AE$106, 4, FALSE), _xlfn.IFNA(VLOOKUP($B43-1, '언어와 매체 차트'!$AB$6:$AE$106, 4, FALSE), "-"))</f>
        <v>71</v>
      </c>
      <c r="I43" s="573" t="str">
        <f t="shared" si="1"/>
        <v>71 - 75</v>
      </c>
      <c r="J43" s="574"/>
      <c r="K43" s="575" t="str">
        <f t="shared" si="3"/>
        <v>68 - 71</v>
      </c>
      <c r="L43" s="576"/>
      <c r="M43" s="308"/>
      <c r="N43" s="308"/>
      <c r="O43" s="377"/>
    </row>
    <row r="44" spans="1:15" s="318" customFormat="1" ht="25" customHeight="1">
      <c r="A44" s="308"/>
      <c r="B44" s="445">
        <f>'인원 입력 기능'!B42</f>
        <v>108</v>
      </c>
      <c r="C44" s="446">
        <f t="shared" si="0"/>
        <v>4</v>
      </c>
      <c r="D44" s="447">
        <f>'국어 백분위 표'!D43</f>
        <v>60.80413438510697</v>
      </c>
      <c r="E44" s="452">
        <f>_xlfn.IFNA(VLOOKUP($B44, '화법과 작문 차트'!$AC$6:$AF$106, 4, FALSE), _xlfn.IFNA(VLOOKUP($B44+1, '화법과 작문 차트'!$AC$6:$AF$106, 4, FALSE), "-"))</f>
        <v>70</v>
      </c>
      <c r="F44" s="452">
        <f>_xlfn.IFNA(VLOOKUP($B44, '화법과 작문 차트'!$AB$6:$AE$106, 4, FALSE), _xlfn.IFNA(VLOOKUP($B44-1, '화법과 작문 차트'!$AB$6:$AE$106, 4, FALSE), "-"))</f>
        <v>74</v>
      </c>
      <c r="G44" s="452">
        <f>_xlfn.IFNA(VLOOKUP($B44, '언어와 매체 차트'!$AC$6:$AF$106, 4, FALSE), _xlfn.IFNA(VLOOKUP($B44+1, '언어와 매체 차트'!$AC$6:$AF$106, 4, FALSE), "-"))</f>
        <v>66</v>
      </c>
      <c r="H44" s="452">
        <f>_xlfn.IFNA(VLOOKUP($B44, '언어와 매체 차트'!$AB$6:$AE$106, 4, FALSE), _xlfn.IFNA(VLOOKUP($B44-1, '언어와 매체 차트'!$AB$6:$AE$106, 4, FALSE), "-"))</f>
        <v>70</v>
      </c>
      <c r="I44" s="573" t="str">
        <f t="shared" si="1"/>
        <v>70 - 74</v>
      </c>
      <c r="J44" s="574"/>
      <c r="K44" s="575" t="str">
        <f t="shared" si="3"/>
        <v>66 - 70</v>
      </c>
      <c r="L44" s="576"/>
      <c r="M44" s="308"/>
      <c r="N44" s="308"/>
      <c r="O44" s="377"/>
    </row>
    <row r="45" spans="1:15" s="318" customFormat="1" ht="25" customHeight="1">
      <c r="A45" s="308"/>
      <c r="B45" s="445">
        <f>'인원 입력 기능'!B43</f>
        <v>107</v>
      </c>
      <c r="C45" s="446">
        <f t="shared" si="0"/>
        <v>5</v>
      </c>
      <c r="D45" s="447">
        <f>'국어 백분위 표'!D44</f>
        <v>58.981833533954386</v>
      </c>
      <c r="E45" s="452">
        <f>_xlfn.IFNA(VLOOKUP($B45, '화법과 작문 차트'!$AC$6:$AF$106, 4, FALSE), _xlfn.IFNA(VLOOKUP($B45+1, '화법과 작문 차트'!$AC$6:$AF$106, 4, FALSE), "-"))</f>
        <v>69</v>
      </c>
      <c r="F45" s="452">
        <f>_xlfn.IFNA(VLOOKUP($B45, '화법과 작문 차트'!$AB$6:$AE$106, 4, FALSE), _xlfn.IFNA(VLOOKUP($B45-1, '화법과 작문 차트'!$AB$6:$AE$106, 4, FALSE), "-"))</f>
        <v>73</v>
      </c>
      <c r="G45" s="452">
        <f>_xlfn.IFNA(VLOOKUP($B45, '언어와 매체 차트'!$AC$6:$AF$106, 4, FALSE), _xlfn.IFNA(VLOOKUP($B45+1, '언어와 매체 차트'!$AC$6:$AF$106, 4, FALSE), "-"))</f>
        <v>65</v>
      </c>
      <c r="H45" s="452">
        <f>_xlfn.IFNA(VLOOKUP($B45, '언어와 매체 차트'!$AB$6:$AE$106, 4, FALSE), _xlfn.IFNA(VLOOKUP($B45-1, '언어와 매체 차트'!$AB$6:$AE$106, 4, FALSE), "-"))</f>
        <v>69</v>
      </c>
      <c r="I45" s="573" t="str">
        <f t="shared" si="1"/>
        <v>69 - 73</v>
      </c>
      <c r="J45" s="574"/>
      <c r="K45" s="575" t="str">
        <f t="shared" si="3"/>
        <v>65 - 69</v>
      </c>
      <c r="L45" s="576"/>
      <c r="M45" s="308"/>
      <c r="N45" s="308"/>
      <c r="O45" s="377"/>
    </row>
    <row r="46" spans="1:15" s="318" customFormat="1" ht="25" customHeight="1">
      <c r="A46" s="308"/>
      <c r="B46" s="445">
        <f>'인원 입력 기능'!B44</f>
        <v>106</v>
      </c>
      <c r="C46" s="446">
        <f t="shared" si="0"/>
        <v>5</v>
      </c>
      <c r="D46" s="447">
        <f>'국어 백분위 표'!D45</f>
        <v>57.172348975073575</v>
      </c>
      <c r="E46" s="452">
        <f>_xlfn.IFNA(VLOOKUP($B46, '화법과 작문 차트'!$AC$6:$AF$106, 4, FALSE), _xlfn.IFNA(VLOOKUP($B46+1, '화법과 작문 차트'!$AC$6:$AF$106, 4, FALSE), "-"))</f>
        <v>68</v>
      </c>
      <c r="F46" s="452">
        <f>_xlfn.IFNA(VLOOKUP($B46, '화법과 작문 차트'!$AB$6:$AE$106, 4, FALSE), _xlfn.IFNA(VLOOKUP($B46-1, '화법과 작문 차트'!$AB$6:$AE$106, 4, FALSE), "-"))</f>
        <v>72</v>
      </c>
      <c r="G46" s="452">
        <f>_xlfn.IFNA(VLOOKUP($B46, '언어와 매체 차트'!$AC$6:$AF$106, 4, FALSE), _xlfn.IFNA(VLOOKUP($B46+1, '언어와 매체 차트'!$AC$6:$AF$106, 4, FALSE), "-"))</f>
        <v>64</v>
      </c>
      <c r="H46" s="452">
        <f>_xlfn.IFNA(VLOOKUP($B46, '언어와 매체 차트'!$AB$6:$AE$106, 4, FALSE), _xlfn.IFNA(VLOOKUP($B46-1, '언어와 매체 차트'!$AB$6:$AE$106, 4, FALSE), "-"))</f>
        <v>67</v>
      </c>
      <c r="I46" s="573" t="str">
        <f t="shared" si="1"/>
        <v>68 - 72</v>
      </c>
      <c r="J46" s="574"/>
      <c r="K46" s="575" t="str">
        <f t="shared" si="3"/>
        <v>64 - 67</v>
      </c>
      <c r="L46" s="576"/>
      <c r="M46" s="308"/>
      <c r="N46" s="308"/>
      <c r="O46" s="377"/>
    </row>
    <row r="47" spans="1:15" s="318" customFormat="1" ht="25" customHeight="1">
      <c r="A47" s="308"/>
      <c r="B47" s="445">
        <f>'인원 입력 기능'!B45</f>
        <v>105</v>
      </c>
      <c r="C47" s="446">
        <f t="shared" si="0"/>
        <v>5</v>
      </c>
      <c r="D47" s="447">
        <f>'국어 백분위 표'!D46</f>
        <v>55.404077591341206</v>
      </c>
      <c r="E47" s="452">
        <f>_xlfn.IFNA(VLOOKUP($B47, '화법과 작문 차트'!$AC$6:$AF$106, 4, FALSE), _xlfn.IFNA(VLOOKUP($B47+1, '화법과 작문 차트'!$AC$6:$AF$106, 4, FALSE), "-"))</f>
        <v>67</v>
      </c>
      <c r="F47" s="452">
        <f>_xlfn.IFNA(VLOOKUP($B47, '화법과 작문 차트'!$AB$6:$AE$106, 4, FALSE), _xlfn.IFNA(VLOOKUP($B47-1, '화법과 작문 차트'!$AB$6:$AE$106, 4, FALSE), "-"))</f>
        <v>71</v>
      </c>
      <c r="G47" s="452">
        <f>_xlfn.IFNA(VLOOKUP($B47, '언어와 매체 차트'!$AC$6:$AF$106, 4, FALSE), _xlfn.IFNA(VLOOKUP($B47+1, '언어와 매체 차트'!$AC$6:$AF$106, 4, FALSE), "-"))</f>
        <v>63</v>
      </c>
      <c r="H47" s="452">
        <f>_xlfn.IFNA(VLOOKUP($B47, '언어와 매체 차트'!$AB$6:$AE$106, 4, FALSE), _xlfn.IFNA(VLOOKUP($B47-1, '언어와 매체 차트'!$AB$6:$AE$106, 4, FALSE), "-"))</f>
        <v>66</v>
      </c>
      <c r="I47" s="573" t="str">
        <f t="shared" si="1"/>
        <v>67 - 71</v>
      </c>
      <c r="J47" s="574"/>
      <c r="K47" s="575" t="str">
        <f t="shared" si="3"/>
        <v>63 - 66</v>
      </c>
      <c r="L47" s="576"/>
      <c r="M47" s="308"/>
      <c r="N47" s="308"/>
      <c r="O47" s="377"/>
    </row>
    <row r="48" spans="1:15" s="318" customFormat="1" ht="25" customHeight="1">
      <c r="A48" s="308"/>
      <c r="B48" s="445">
        <f>'인원 입력 기능'!B46</f>
        <v>104</v>
      </c>
      <c r="C48" s="446">
        <f t="shared" si="0"/>
        <v>5</v>
      </c>
      <c r="D48" s="447">
        <f>'국어 백분위 표'!D47</f>
        <v>53.658800143743512</v>
      </c>
      <c r="E48" s="452">
        <f>_xlfn.IFNA(VLOOKUP($B48, '화법과 작문 차트'!$AC$6:$AF$106, 4, FALSE), _xlfn.IFNA(VLOOKUP($B48+1, '화법과 작문 차트'!$AC$6:$AF$106, 4, FALSE), "-"))</f>
        <v>65</v>
      </c>
      <c r="F48" s="452">
        <f>_xlfn.IFNA(VLOOKUP($B48, '화법과 작문 차트'!$AB$6:$AE$106, 4, FALSE), _xlfn.IFNA(VLOOKUP($B48-1, '화법과 작문 차트'!$AB$6:$AE$106, 4, FALSE), "-"))</f>
        <v>70</v>
      </c>
      <c r="G48" s="452">
        <f>_xlfn.IFNA(VLOOKUP($B48, '언어와 매체 차트'!$AC$6:$AF$106, 4, FALSE), _xlfn.IFNA(VLOOKUP($B48+1, '언어와 매체 차트'!$AC$6:$AF$106, 4, FALSE), "-"))</f>
        <v>62</v>
      </c>
      <c r="H48" s="452">
        <f>_xlfn.IFNA(VLOOKUP($B48, '언어와 매체 차트'!$AB$6:$AE$106, 4, FALSE), _xlfn.IFNA(VLOOKUP($B48-1, '언어와 매체 차트'!$AB$6:$AE$106, 4, FALSE), "-"))</f>
        <v>65</v>
      </c>
      <c r="I48" s="573" t="str">
        <f t="shared" si="1"/>
        <v>65 - 70</v>
      </c>
      <c r="J48" s="574"/>
      <c r="K48" s="575" t="str">
        <f t="shared" si="3"/>
        <v>62 - 65</v>
      </c>
      <c r="L48" s="576"/>
      <c r="M48" s="308"/>
      <c r="N48" s="308"/>
      <c r="O48" s="377"/>
    </row>
    <row r="49" spans="1:15" s="318" customFormat="1" ht="25" customHeight="1">
      <c r="A49" s="308"/>
      <c r="B49" s="445">
        <f>'인원 입력 기능'!B47</f>
        <v>103</v>
      </c>
      <c r="C49" s="446">
        <f t="shared" si="0"/>
        <v>5</v>
      </c>
      <c r="D49" s="447">
        <f>'국어 백분위 표'!D48</f>
        <v>51.908496699176496</v>
      </c>
      <c r="E49" s="452">
        <f>_xlfn.IFNA(VLOOKUP($B49, '화법과 작문 차트'!$AC$6:$AF$106, 4, FALSE), _xlfn.IFNA(VLOOKUP($B49+1, '화법과 작문 차트'!$AC$6:$AF$106, 4, FALSE), "-"))</f>
        <v>64</v>
      </c>
      <c r="F49" s="452">
        <f>_xlfn.IFNA(VLOOKUP($B49, '화법과 작문 차트'!$AB$6:$AE$106, 4, FALSE), _xlfn.IFNA(VLOOKUP($B49-1, '화법과 작문 차트'!$AB$6:$AE$106, 4, FALSE), "-"))</f>
        <v>69</v>
      </c>
      <c r="G49" s="452">
        <f>_xlfn.IFNA(VLOOKUP($B49, '언어와 매체 차트'!$AC$6:$AF$106, 4, FALSE), _xlfn.IFNA(VLOOKUP($B49+1, '언어와 매체 차트'!$AC$6:$AF$106, 4, FALSE), "-"))</f>
        <v>61</v>
      </c>
      <c r="H49" s="452">
        <f>_xlfn.IFNA(VLOOKUP($B49, '언어와 매체 차트'!$AB$6:$AE$106, 4, FALSE), _xlfn.IFNA(VLOOKUP($B49-1, '언어와 매체 차트'!$AB$6:$AE$106, 4, FALSE), "-"))</f>
        <v>64</v>
      </c>
      <c r="I49" s="573" t="str">
        <f t="shared" si="1"/>
        <v>64 - 69</v>
      </c>
      <c r="J49" s="574"/>
      <c r="K49" s="575" t="str">
        <f t="shared" si="3"/>
        <v>61 - 64</v>
      </c>
      <c r="L49" s="576"/>
      <c r="M49" s="308"/>
      <c r="N49" s="308"/>
      <c r="O49" s="377"/>
    </row>
    <row r="50" spans="1:15" s="318" customFormat="1" ht="25" customHeight="1">
      <c r="A50" s="308"/>
      <c r="B50" s="445">
        <f>'인원 입력 기능'!B48</f>
        <v>102</v>
      </c>
      <c r="C50" s="446">
        <f t="shared" si="0"/>
        <v>5</v>
      </c>
      <c r="D50" s="447">
        <f>'국어 백분위 표'!D49</f>
        <v>50.169627397714677</v>
      </c>
      <c r="E50" s="452">
        <f>_xlfn.IFNA(VLOOKUP($B50, '화법과 작문 차트'!$AC$6:$AF$106, 4, FALSE), _xlfn.IFNA(VLOOKUP($B50+1, '화법과 작문 차트'!$AC$6:$AF$106, 4, FALSE), "-"))</f>
        <v>63</v>
      </c>
      <c r="F50" s="452">
        <f>_xlfn.IFNA(VLOOKUP($B50, '화법과 작문 차트'!$AB$6:$AE$106, 4, FALSE), _xlfn.IFNA(VLOOKUP($B50-1, '화법과 작문 차트'!$AB$6:$AE$106, 4, FALSE), "-"))</f>
        <v>68</v>
      </c>
      <c r="G50" s="452">
        <f>_xlfn.IFNA(VLOOKUP($B50, '언어와 매체 차트'!$AC$6:$AF$106, 4, FALSE), _xlfn.IFNA(VLOOKUP($B50+1, '언어와 매체 차트'!$AC$6:$AF$106, 4, FALSE), "-"))</f>
        <v>60</v>
      </c>
      <c r="H50" s="452">
        <f>_xlfn.IFNA(VLOOKUP($B50, '언어와 매체 차트'!$AB$6:$AE$106, 4, FALSE), _xlfn.IFNA(VLOOKUP($B50-1, '언어와 매체 차트'!$AB$6:$AE$106, 4, FALSE), "-"))</f>
        <v>63</v>
      </c>
      <c r="I50" s="573" t="str">
        <f t="shared" si="1"/>
        <v>63 - 68</v>
      </c>
      <c r="J50" s="574"/>
      <c r="K50" s="575" t="str">
        <f t="shared" si="3"/>
        <v>60 - 63</v>
      </c>
      <c r="L50" s="576"/>
      <c r="M50" s="308"/>
      <c r="O50" s="377"/>
    </row>
    <row r="51" spans="1:15" s="318" customFormat="1" ht="25" customHeight="1">
      <c r="A51" s="308"/>
      <c r="B51" s="445">
        <f>'인원 입력 기능'!B49</f>
        <v>101</v>
      </c>
      <c r="C51" s="446">
        <f t="shared" si="0"/>
        <v>5</v>
      </c>
      <c r="D51" s="447">
        <f>'국어 백분위 표'!D50</f>
        <v>48.470212172462055</v>
      </c>
      <c r="E51" s="452">
        <f>_xlfn.IFNA(VLOOKUP($B51, '화법과 작문 차트'!$AC$6:$AF$106, 4, FALSE), _xlfn.IFNA(VLOOKUP($B51+1, '화법과 작문 차트'!$AC$6:$AF$106, 4, FALSE), "-"))</f>
        <v>62</v>
      </c>
      <c r="F51" s="452">
        <f>_xlfn.IFNA(VLOOKUP($B51, '화법과 작문 차트'!$AB$6:$AE$106, 4, FALSE), _xlfn.IFNA(VLOOKUP($B51-1, '화법과 작문 차트'!$AB$6:$AE$106, 4, FALSE), "-"))</f>
        <v>66</v>
      </c>
      <c r="G51" s="452">
        <f>_xlfn.IFNA(VLOOKUP($B51, '언어와 매체 차트'!$AC$6:$AF$106, 4, FALSE), _xlfn.IFNA(VLOOKUP($B51+1, '언어와 매체 차트'!$AC$6:$AF$106, 4, FALSE), "-"))</f>
        <v>59</v>
      </c>
      <c r="H51" s="452">
        <f>_xlfn.IFNA(VLOOKUP($B51, '언어와 매체 차트'!$AB$6:$AE$106, 4, FALSE), _xlfn.IFNA(VLOOKUP($B51-1, '언어와 매체 차트'!$AB$6:$AE$106, 4, FALSE), "-"))</f>
        <v>62</v>
      </c>
      <c r="I51" s="573" t="str">
        <f t="shared" si="1"/>
        <v>62 - 66</v>
      </c>
      <c r="J51" s="574"/>
      <c r="K51" s="575" t="str">
        <f t="shared" si="3"/>
        <v>59 - 62</v>
      </c>
      <c r="L51" s="576"/>
      <c r="M51" s="308"/>
      <c r="N51" s="308"/>
      <c r="O51" s="377"/>
    </row>
    <row r="52" spans="1:15" s="318" customFormat="1" ht="25" customHeight="1">
      <c r="A52" s="308"/>
      <c r="B52" s="445">
        <f>'인원 입력 기능'!B50</f>
        <v>100</v>
      </c>
      <c r="C52" s="446">
        <f t="shared" si="0"/>
        <v>5</v>
      </c>
      <c r="D52" s="447">
        <f>'국어 백분위 표'!D51</f>
        <v>46.809371473949</v>
      </c>
      <c r="E52" s="452">
        <f>_xlfn.IFNA(VLOOKUP($B52, '화법과 작문 차트'!$AC$6:$AF$106, 4, FALSE), _xlfn.IFNA(VLOOKUP($B52+1, '화법과 작문 차트'!$AC$6:$AF$106, 4, FALSE), "-"))</f>
        <v>61</v>
      </c>
      <c r="F52" s="452">
        <f>_xlfn.IFNA(VLOOKUP($B52, '화법과 작문 차트'!$AB$6:$AE$106, 4, FALSE), _xlfn.IFNA(VLOOKUP($B52-1, '화법과 작문 차트'!$AB$6:$AE$106, 4, FALSE), "-"))</f>
        <v>65</v>
      </c>
      <c r="G52" s="452">
        <f>_xlfn.IFNA(VLOOKUP($B52, '언어와 매체 차트'!$AC$6:$AF$106, 4, FALSE), _xlfn.IFNA(VLOOKUP($B52+1, '언어와 매체 차트'!$AC$6:$AF$106, 4, FALSE), "-"))</f>
        <v>58</v>
      </c>
      <c r="H52" s="452">
        <f>_xlfn.IFNA(VLOOKUP($B52, '언어와 매체 차트'!$AB$6:$AE$106, 4, FALSE), _xlfn.IFNA(VLOOKUP($B52-1, '언어와 매체 차트'!$AB$6:$AE$106, 4, FALSE), "-"))</f>
        <v>61</v>
      </c>
      <c r="I52" s="573" t="str">
        <f t="shared" si="1"/>
        <v>61 - 65</v>
      </c>
      <c r="J52" s="574"/>
      <c r="K52" s="575" t="str">
        <f t="shared" si="3"/>
        <v>58 - 61</v>
      </c>
      <c r="L52" s="576"/>
      <c r="M52" s="308"/>
      <c r="N52" s="308"/>
      <c r="O52" s="377"/>
    </row>
    <row r="53" spans="1:15" s="318" customFormat="1" ht="25" customHeight="1">
      <c r="A53" s="308"/>
      <c r="B53" s="445">
        <f>'인원 입력 기능'!B51</f>
        <v>99</v>
      </c>
      <c r="C53" s="446">
        <f t="shared" si="0"/>
        <v>5</v>
      </c>
      <c r="D53" s="447">
        <f>'국어 백분위 표'!D52</f>
        <v>45.181074105812314</v>
      </c>
      <c r="E53" s="452">
        <f>_xlfn.IFNA(VLOOKUP($B53, '화법과 작문 차트'!$AC$6:$AF$106, 4, FALSE), _xlfn.IFNA(VLOOKUP($B53+1, '화법과 작문 차트'!$AC$6:$AF$106, 4, FALSE), "-"))</f>
        <v>60</v>
      </c>
      <c r="F53" s="452">
        <f>_xlfn.IFNA(VLOOKUP($B53, '화법과 작문 차트'!$AB$6:$AE$106, 4, FALSE), _xlfn.IFNA(VLOOKUP($B53-1, '화법과 작문 차트'!$AB$6:$AE$106, 4, FALSE), "-"))</f>
        <v>64</v>
      </c>
      <c r="G53" s="452">
        <f>_xlfn.IFNA(VLOOKUP($B53, '언어와 매체 차트'!$AC$6:$AF$106, 4, FALSE), _xlfn.IFNA(VLOOKUP($B53+1, '언어와 매체 차트'!$AC$6:$AF$106, 4, FALSE), "-"))</f>
        <v>57</v>
      </c>
      <c r="H53" s="452">
        <f>_xlfn.IFNA(VLOOKUP($B53, '언어와 매체 차트'!$AB$6:$AE$106, 4, FALSE), _xlfn.IFNA(VLOOKUP($B53-1, '언어와 매체 차트'!$AB$6:$AE$106, 4, FALSE), "-"))</f>
        <v>60</v>
      </c>
      <c r="I53" s="573" t="str">
        <f t="shared" si="1"/>
        <v>60 - 64</v>
      </c>
      <c r="J53" s="574"/>
      <c r="K53" s="575" t="str">
        <f t="shared" si="3"/>
        <v>57 - 60</v>
      </c>
      <c r="L53" s="576"/>
      <c r="M53" s="308"/>
      <c r="N53" s="308"/>
      <c r="O53" s="377"/>
    </row>
    <row r="54" spans="1:15" s="318" customFormat="1" ht="25" customHeight="1">
      <c r="A54" s="308"/>
      <c r="B54" s="445">
        <f>'인원 입력 기능'!B52</f>
        <v>98</v>
      </c>
      <c r="C54" s="446">
        <f t="shared" si="0"/>
        <v>5</v>
      </c>
      <c r="D54" s="447">
        <f>'국어 백분위 표'!D53</f>
        <v>43.580419721006912</v>
      </c>
      <c r="E54" s="452">
        <f>_xlfn.IFNA(VLOOKUP($B54, '화법과 작문 차트'!$AC$6:$AF$106, 4, FALSE), _xlfn.IFNA(VLOOKUP($B54+1, '화법과 작문 차트'!$AC$6:$AF$106, 4, FALSE), "-"))</f>
        <v>59</v>
      </c>
      <c r="F54" s="452">
        <f>_xlfn.IFNA(VLOOKUP($B54, '화법과 작문 차트'!$AB$6:$AE$106, 4, FALSE), _xlfn.IFNA(VLOOKUP($B54-1, '화법과 작문 차트'!$AB$6:$AE$106, 4, FALSE), "-"))</f>
        <v>63</v>
      </c>
      <c r="G54" s="452">
        <f>_xlfn.IFNA(VLOOKUP($B54, '언어와 매체 차트'!$AC$6:$AF$106, 4, FALSE), _xlfn.IFNA(VLOOKUP($B54+1, '언어와 매체 차트'!$AC$6:$AF$106, 4, FALSE), "-"))</f>
        <v>56</v>
      </c>
      <c r="H54" s="452">
        <f>_xlfn.IFNA(VLOOKUP($B54, '언어와 매체 차트'!$AB$6:$AE$106, 4, FALSE), _xlfn.IFNA(VLOOKUP($B54-1, '언어와 매체 차트'!$AB$6:$AE$106, 4, FALSE), "-"))</f>
        <v>59</v>
      </c>
      <c r="I54" s="573" t="str">
        <f t="shared" si="1"/>
        <v>59 - 63</v>
      </c>
      <c r="J54" s="574"/>
      <c r="K54" s="575" t="str">
        <f t="shared" si="3"/>
        <v>56 - 59</v>
      </c>
      <c r="L54" s="576"/>
      <c r="M54" s="308"/>
      <c r="N54" s="308"/>
      <c r="O54" s="377"/>
    </row>
    <row r="55" spans="1:15" s="318" customFormat="1" ht="25" customHeight="1">
      <c r="A55" s="308"/>
      <c r="B55" s="445">
        <f>'인원 입력 기능'!B53</f>
        <v>97</v>
      </c>
      <c r="C55" s="446">
        <f t="shared" si="0"/>
        <v>5</v>
      </c>
      <c r="D55" s="447">
        <f>'국어 백분위 표'!D54</f>
        <v>41.991325129230951</v>
      </c>
      <c r="E55" s="452">
        <f>_xlfn.IFNA(VLOOKUP($B55, '화법과 작문 차트'!$AC$6:$AF$106, 4, FALSE), _xlfn.IFNA(VLOOKUP($B55+1, '화법과 작문 차트'!$AC$6:$AF$106, 4, FALSE), "-"))</f>
        <v>58</v>
      </c>
      <c r="F55" s="452">
        <f>_xlfn.IFNA(VLOOKUP($B55, '화법과 작문 차트'!$AB$6:$AE$106, 4, FALSE), _xlfn.IFNA(VLOOKUP($B55-1, '화법과 작문 차트'!$AB$6:$AE$106, 4, FALSE), "-"))</f>
        <v>62</v>
      </c>
      <c r="G55" s="452">
        <f>_xlfn.IFNA(VLOOKUP($B55, '언어와 매체 차트'!$AC$6:$AF$106, 4, FALSE), _xlfn.IFNA(VLOOKUP($B55+1, '언어와 매체 차트'!$AC$6:$AF$106, 4, FALSE), "-"))</f>
        <v>54</v>
      </c>
      <c r="H55" s="452">
        <f>_xlfn.IFNA(VLOOKUP($B55, '언어와 매체 차트'!$AB$6:$AE$106, 4, FALSE), _xlfn.IFNA(VLOOKUP($B55-1, '언어와 매체 차트'!$AB$6:$AE$106, 4, FALSE), "-"))</f>
        <v>58</v>
      </c>
      <c r="I55" s="573" t="str">
        <f t="shared" si="1"/>
        <v>58 - 62</v>
      </c>
      <c r="J55" s="574"/>
      <c r="K55" s="575" t="str">
        <f t="shared" si="3"/>
        <v>54 - 58</v>
      </c>
      <c r="L55" s="576"/>
      <c r="M55" s="308"/>
      <c r="N55" s="308"/>
      <c r="O55" s="377"/>
    </row>
    <row r="56" spans="1:15" s="318" customFormat="1" ht="25" customHeight="1">
      <c r="A56" s="308"/>
      <c r="B56" s="445">
        <f>'인원 입력 기능'!B54</f>
        <v>96</v>
      </c>
      <c r="C56" s="446">
        <f t="shared" si="0"/>
        <v>6</v>
      </c>
      <c r="D56" s="447">
        <f>'국어 백분위 표'!D55</f>
        <v>40.423842324423077</v>
      </c>
      <c r="E56" s="452">
        <f>_xlfn.IFNA(VLOOKUP($B56, '화법과 작문 차트'!$AC$6:$AF$106, 4, FALSE), _xlfn.IFNA(VLOOKUP($B56+1, '화법과 작문 차트'!$AC$6:$AF$106, 4, FALSE), "-"))</f>
        <v>57</v>
      </c>
      <c r="F56" s="452">
        <f>_xlfn.IFNA(VLOOKUP($B56, '화법과 작문 차트'!$AB$6:$AE$106, 4, FALSE), _xlfn.IFNA(VLOOKUP($B56-1, '화법과 작문 차트'!$AB$6:$AE$106, 4, FALSE), "-"))</f>
        <v>61</v>
      </c>
      <c r="G56" s="452">
        <f>_xlfn.IFNA(VLOOKUP($B56, '언어와 매체 차트'!$AC$6:$AF$106, 4, FALSE), _xlfn.IFNA(VLOOKUP($B56+1, '언어와 매체 차트'!$AC$6:$AF$106, 4, FALSE), "-"))</f>
        <v>53</v>
      </c>
      <c r="H56" s="452">
        <f>_xlfn.IFNA(VLOOKUP($B56, '언어와 매체 차트'!$AB$6:$AE$106, 4, FALSE), _xlfn.IFNA(VLOOKUP($B56-1, '언어와 매체 차트'!$AB$6:$AE$106, 4, FALSE), "-"))</f>
        <v>57</v>
      </c>
      <c r="I56" s="573" t="str">
        <f t="shared" si="1"/>
        <v>57 - 61</v>
      </c>
      <c r="J56" s="574"/>
      <c r="K56" s="575" t="str">
        <f t="shared" si="3"/>
        <v>53 - 57</v>
      </c>
      <c r="L56" s="576"/>
      <c r="M56" s="308"/>
      <c r="N56" s="308"/>
      <c r="O56" s="377"/>
    </row>
    <row r="57" spans="1:15" s="318" customFormat="1" ht="25" customHeight="1">
      <c r="A57" s="308"/>
      <c r="B57" s="445">
        <f>'인원 입력 기능'!B55</f>
        <v>95</v>
      </c>
      <c r="C57" s="446">
        <f t="shared" si="0"/>
        <v>6</v>
      </c>
      <c r="D57" s="447">
        <f>'국어 백분위 표'!D56</f>
        <v>38.895436646051706</v>
      </c>
      <c r="E57" s="452">
        <f>_xlfn.IFNA(VLOOKUP($B57, '화법과 작문 차트'!$AC$6:$AF$106, 4, FALSE), _xlfn.IFNA(VLOOKUP($B57+1, '화법과 작문 차트'!$AC$6:$AF$106, 4, FALSE), "-"))</f>
        <v>56</v>
      </c>
      <c r="F57" s="452">
        <f>_xlfn.IFNA(VLOOKUP($B57, '화법과 작문 차트'!$AB$6:$AE$106, 4, FALSE), _xlfn.IFNA(VLOOKUP($B57-1, '화법과 작문 차트'!$AB$6:$AE$106, 4, FALSE), "-"))</f>
        <v>60</v>
      </c>
      <c r="G57" s="452">
        <f>_xlfn.IFNA(VLOOKUP($B57, '언어와 매체 차트'!$AC$6:$AF$106, 4, FALSE), _xlfn.IFNA(VLOOKUP($B57+1, '언어와 매체 차트'!$AC$6:$AF$106, 4, FALSE), "-"))</f>
        <v>52</v>
      </c>
      <c r="H57" s="452">
        <f>_xlfn.IFNA(VLOOKUP($B57, '언어와 매체 차트'!$AB$6:$AE$106, 4, FALSE), _xlfn.IFNA(VLOOKUP($B57-1, '언어와 매체 차트'!$AB$6:$AE$106, 4, FALSE), "-"))</f>
        <v>56</v>
      </c>
      <c r="I57" s="573" t="str">
        <f t="shared" si="1"/>
        <v>56 - 60</v>
      </c>
      <c r="J57" s="574"/>
      <c r="K57" s="575" t="str">
        <f t="shared" si="3"/>
        <v>52 - 56</v>
      </c>
      <c r="L57" s="576"/>
      <c r="M57" s="308"/>
      <c r="N57" s="308"/>
      <c r="O57" s="377"/>
    </row>
    <row r="58" spans="1:15" s="318" customFormat="1" ht="25" customHeight="1">
      <c r="A58" s="308"/>
      <c r="B58" s="445">
        <f>'인원 입력 기능'!B56</f>
        <v>94</v>
      </c>
      <c r="C58" s="446">
        <f t="shared" si="0"/>
        <v>6</v>
      </c>
      <c r="D58" s="447">
        <f>'국어 백분위 표'!D57</f>
        <v>37.351199077226958</v>
      </c>
      <c r="E58" s="452">
        <f>_xlfn.IFNA(VLOOKUP($B58, '화법과 작문 차트'!$AC$6:$AF$106, 4, FALSE), _xlfn.IFNA(VLOOKUP($B58+1, '화법과 작문 차트'!$AC$6:$AF$106, 4, FALSE), "-"))</f>
        <v>55</v>
      </c>
      <c r="F58" s="452">
        <f>_xlfn.IFNA(VLOOKUP($B58, '화법과 작문 차트'!$AB$6:$AE$106, 4, FALSE), _xlfn.IFNA(VLOOKUP($B58-1, '화법과 작문 차트'!$AB$6:$AE$106, 4, FALSE), "-"))</f>
        <v>59</v>
      </c>
      <c r="G58" s="452">
        <f>_xlfn.IFNA(VLOOKUP($B58, '언어와 매체 차트'!$AC$6:$AF$106, 4, FALSE), _xlfn.IFNA(VLOOKUP($B58+1, '언어와 매체 차트'!$AC$6:$AF$106, 4, FALSE), "-"))</f>
        <v>51</v>
      </c>
      <c r="H58" s="452">
        <f>_xlfn.IFNA(VLOOKUP($B58, '언어와 매체 차트'!$AB$6:$AE$106, 4, FALSE), _xlfn.IFNA(VLOOKUP($B58-1, '언어와 매체 차트'!$AB$6:$AE$106, 4, FALSE), "-"))</f>
        <v>54</v>
      </c>
      <c r="I58" s="573" t="str">
        <f t="shared" si="1"/>
        <v>55 - 59</v>
      </c>
      <c r="J58" s="574"/>
      <c r="K58" s="575" t="str">
        <f t="shared" si="3"/>
        <v>51 - 54</v>
      </c>
      <c r="L58" s="576"/>
      <c r="M58" s="308"/>
      <c r="N58" s="308"/>
      <c r="O58" s="377"/>
    </row>
    <row r="59" spans="1:15" s="318" customFormat="1" ht="25" customHeight="1">
      <c r="A59" s="308"/>
      <c r="B59" s="445">
        <f>'인원 입력 기능'!B57</f>
        <v>93</v>
      </c>
      <c r="C59" s="446">
        <f t="shared" si="0"/>
        <v>6</v>
      </c>
      <c r="D59" s="447">
        <f>'국어 백분위 표'!D58</f>
        <v>35.826688546506801</v>
      </c>
      <c r="E59" s="452">
        <f>_xlfn.IFNA(VLOOKUP($B59, '화법과 작문 차트'!$AC$6:$AF$106, 4, FALSE), _xlfn.IFNA(VLOOKUP($B59+1, '화법과 작문 차트'!$AC$6:$AF$106, 4, FALSE), "-"))</f>
        <v>53</v>
      </c>
      <c r="F59" s="452">
        <f>_xlfn.IFNA(VLOOKUP($B59, '화법과 작문 차트'!$AB$6:$AE$106, 4, FALSE), _xlfn.IFNA(VLOOKUP($B59-1, '화법과 작문 차트'!$AB$6:$AE$106, 4, FALSE), "-"))</f>
        <v>58</v>
      </c>
      <c r="G59" s="452">
        <f>_xlfn.IFNA(VLOOKUP($B59, '언어와 매체 차트'!$AC$6:$AF$106, 4, FALSE), _xlfn.IFNA(VLOOKUP($B59+1, '언어와 매체 차트'!$AC$6:$AF$106, 4, FALSE), "-"))</f>
        <v>50</v>
      </c>
      <c r="H59" s="452">
        <f>_xlfn.IFNA(VLOOKUP($B59, '언어와 매체 차트'!$AB$6:$AE$106, 4, FALSE), _xlfn.IFNA(VLOOKUP($B59-1, '언어와 매체 차트'!$AB$6:$AE$106, 4, FALSE), "-"))</f>
        <v>53</v>
      </c>
      <c r="I59" s="573" t="str">
        <f t="shared" si="1"/>
        <v>53 - 58</v>
      </c>
      <c r="J59" s="574"/>
      <c r="K59" s="575" t="str">
        <f t="shared" si="3"/>
        <v>50 - 53</v>
      </c>
      <c r="L59" s="576"/>
      <c r="M59" s="308"/>
      <c r="N59" s="308"/>
      <c r="O59" s="377"/>
    </row>
    <row r="60" spans="1:15" s="318" customFormat="1" ht="25" customHeight="1">
      <c r="A60" s="308"/>
      <c r="B60" s="445">
        <f>'인원 입력 기능'!B58</f>
        <v>92</v>
      </c>
      <c r="C60" s="446">
        <f t="shared" si="0"/>
        <v>6</v>
      </c>
      <c r="D60" s="447">
        <f>'국어 백분위 표'!D59</f>
        <v>34.386237815098596</v>
      </c>
      <c r="E60" s="452">
        <f>_xlfn.IFNA(VLOOKUP($B60, '화법과 작문 차트'!$AC$6:$AF$106, 4, FALSE), _xlfn.IFNA(VLOOKUP($B60+1, '화법과 작문 차트'!$AC$6:$AF$106, 4, FALSE), "-"))</f>
        <v>52</v>
      </c>
      <c r="F60" s="452">
        <f>_xlfn.IFNA(VLOOKUP($B60, '화법과 작문 차트'!$AB$6:$AE$106, 4, FALSE), _xlfn.IFNA(VLOOKUP($B60-1, '화법과 작문 차트'!$AB$6:$AE$106, 4, FALSE), "-"))</f>
        <v>57</v>
      </c>
      <c r="G60" s="452">
        <f>_xlfn.IFNA(VLOOKUP($B60, '언어와 매체 차트'!$AC$6:$AF$106, 4, FALSE), _xlfn.IFNA(VLOOKUP($B60+1, '언어와 매체 차트'!$AC$6:$AF$106, 4, FALSE), "-"))</f>
        <v>49</v>
      </c>
      <c r="H60" s="452">
        <f>_xlfn.IFNA(VLOOKUP($B60, '언어와 매체 차트'!$AB$6:$AE$106, 4, FALSE), _xlfn.IFNA(VLOOKUP($B60-1, '언어와 매체 차트'!$AB$6:$AE$106, 4, FALSE), "-"))</f>
        <v>52</v>
      </c>
      <c r="I60" s="573" t="str">
        <f t="shared" si="1"/>
        <v>52 - 57</v>
      </c>
      <c r="J60" s="574"/>
      <c r="K60" s="575" t="str">
        <f t="shared" si="3"/>
        <v>49 - 52</v>
      </c>
      <c r="L60" s="576"/>
      <c r="M60" s="308"/>
      <c r="N60" s="308"/>
      <c r="O60" s="377"/>
    </row>
    <row r="61" spans="1:15" s="318" customFormat="1" ht="25" customHeight="1">
      <c r="A61" s="308"/>
      <c r="B61" s="445">
        <f>'인원 입력 기능'!B59</f>
        <v>91</v>
      </c>
      <c r="C61" s="446">
        <f t="shared" si="0"/>
        <v>6</v>
      </c>
      <c r="D61" s="447">
        <f>'국어 백분위 표'!D60</f>
        <v>32.983733360808785</v>
      </c>
      <c r="E61" s="452">
        <f>_xlfn.IFNA(VLOOKUP($B61, '화법과 작문 차트'!$AC$6:$AF$106, 4, FALSE), _xlfn.IFNA(VLOOKUP($B61+1, '화법과 작문 차트'!$AC$6:$AF$106, 4, FALSE), "-"))</f>
        <v>51</v>
      </c>
      <c r="F61" s="452">
        <f>_xlfn.IFNA(VLOOKUP($B61, '화법과 작문 차트'!$AB$6:$AE$106, 4, FALSE), _xlfn.IFNA(VLOOKUP($B61-1, '화법과 작문 차트'!$AB$6:$AE$106, 4, FALSE), "-"))</f>
        <v>56</v>
      </c>
      <c r="G61" s="452">
        <f>_xlfn.IFNA(VLOOKUP($B61, '언어와 매체 차트'!$AC$6:$AF$106, 4, FALSE), _xlfn.IFNA(VLOOKUP($B61+1, '언어와 매체 차트'!$AC$6:$AF$106, 4, FALSE), "-"))</f>
        <v>48</v>
      </c>
      <c r="H61" s="452">
        <f>_xlfn.IFNA(VLOOKUP($B61, '언어와 매체 차트'!$AB$6:$AE$106, 4, FALSE), _xlfn.IFNA(VLOOKUP($B61-1, '언어와 매체 차트'!$AB$6:$AE$106, 4, FALSE), "-"))</f>
        <v>51</v>
      </c>
      <c r="I61" s="573" t="str">
        <f t="shared" si="1"/>
        <v>51 - 56</v>
      </c>
      <c r="J61" s="574"/>
      <c r="K61" s="575" t="str">
        <f t="shared" si="3"/>
        <v>48 - 51</v>
      </c>
      <c r="L61" s="576"/>
      <c r="M61" s="308"/>
      <c r="N61" s="308"/>
      <c r="O61" s="377"/>
    </row>
    <row r="62" spans="1:15" s="318" customFormat="1" ht="25" customHeight="1">
      <c r="A62" s="308"/>
      <c r="B62" s="445">
        <f>'인원 입력 기능'!B60</f>
        <v>90</v>
      </c>
      <c r="C62" s="446">
        <f t="shared" si="0"/>
        <v>6</v>
      </c>
      <c r="D62" s="447">
        <f>'국어 백분위 표'!D61</f>
        <v>31.63274537545454</v>
      </c>
      <c r="E62" s="452">
        <f>_xlfn.IFNA(VLOOKUP($B62, '화법과 작문 차트'!$AC$6:$AF$106, 4, FALSE), _xlfn.IFNA(VLOOKUP($B62+1, '화법과 작문 차트'!$AC$6:$AF$106, 4, FALSE), "-"))</f>
        <v>50</v>
      </c>
      <c r="F62" s="452">
        <f>_xlfn.IFNA(VLOOKUP($B62, '화법과 작문 차트'!$AB$6:$AE$106, 4, FALSE), _xlfn.IFNA(VLOOKUP($B62-1, '화법과 작문 차트'!$AB$6:$AE$106, 4, FALSE), "-"))</f>
        <v>54</v>
      </c>
      <c r="G62" s="452">
        <f>_xlfn.IFNA(VLOOKUP($B62, '언어와 매체 차트'!$AC$6:$AF$106, 4, FALSE), _xlfn.IFNA(VLOOKUP($B62+1, '언어와 매체 차트'!$AC$6:$AF$106, 4, FALSE), "-"))</f>
        <v>47</v>
      </c>
      <c r="H62" s="452">
        <f>_xlfn.IFNA(VLOOKUP($B62, '언어와 매체 차트'!$AB$6:$AE$106, 4, FALSE), _xlfn.IFNA(VLOOKUP($B62-1, '언어와 매체 차트'!$AB$6:$AE$106, 4, FALSE), "-"))</f>
        <v>50</v>
      </c>
      <c r="I62" s="573" t="str">
        <f t="shared" si="1"/>
        <v>50 - 54</v>
      </c>
      <c r="J62" s="574"/>
      <c r="K62" s="575" t="str">
        <f t="shared" si="3"/>
        <v>47 - 50</v>
      </c>
      <c r="L62" s="576"/>
      <c r="M62" s="308"/>
      <c r="N62" s="308"/>
      <c r="O62" s="377"/>
    </row>
    <row r="63" spans="1:15" s="318" customFormat="1" ht="25" customHeight="1">
      <c r="A63" s="308"/>
      <c r="B63" s="445">
        <f>'인원 입력 기능'!B61</f>
        <v>89</v>
      </c>
      <c r="C63" s="446">
        <f t="shared" si="0"/>
        <v>6</v>
      </c>
      <c r="D63" s="447">
        <f>'국어 백분위 표'!D62</f>
        <v>30.316813718961335</v>
      </c>
      <c r="E63" s="452">
        <f>_xlfn.IFNA(VLOOKUP($B63, '화법과 작문 차트'!$AC$6:$AF$106, 4, FALSE), _xlfn.IFNA(VLOOKUP($B63+1, '화법과 작문 차트'!$AC$6:$AF$106, 4, FALSE), "-"))</f>
        <v>49</v>
      </c>
      <c r="F63" s="452">
        <f>_xlfn.IFNA(VLOOKUP($B63, '화법과 작문 차트'!$AB$6:$AE$106, 4, FALSE), _xlfn.IFNA(VLOOKUP($B63-1, '화법과 작문 차트'!$AB$6:$AE$106, 4, FALSE), "-"))</f>
        <v>53</v>
      </c>
      <c r="G63" s="452">
        <f>_xlfn.IFNA(VLOOKUP($B63, '언어와 매체 차트'!$AC$6:$AF$106, 4, FALSE), _xlfn.IFNA(VLOOKUP($B63+1, '언어와 매체 차트'!$AC$6:$AF$106, 4, FALSE), "-"))</f>
        <v>46</v>
      </c>
      <c r="H63" s="452">
        <f>_xlfn.IFNA(VLOOKUP($B63, '언어와 매체 차트'!$AB$6:$AE$106, 4, FALSE), _xlfn.IFNA(VLOOKUP($B63-1, '언어와 매체 차트'!$AB$6:$AE$106, 4, FALSE), "-"))</f>
        <v>49</v>
      </c>
      <c r="I63" s="573" t="str">
        <f t="shared" si="1"/>
        <v>49 - 53</v>
      </c>
      <c r="J63" s="574"/>
      <c r="K63" s="575" t="str">
        <f t="shared" si="3"/>
        <v>46 - 49</v>
      </c>
      <c r="L63" s="576"/>
      <c r="M63" s="308"/>
      <c r="N63" s="308"/>
      <c r="O63" s="377"/>
    </row>
    <row r="64" spans="1:15" s="318" customFormat="1" ht="25" customHeight="1">
      <c r="A64" s="308"/>
      <c r="B64" s="445">
        <f>'인원 입력 기능'!B62</f>
        <v>88</v>
      </c>
      <c r="C64" s="446">
        <f t="shared" si="0"/>
        <v>6</v>
      </c>
      <c r="D64" s="447">
        <f>'국어 백분위 표'!D63</f>
        <v>29.014577904209528</v>
      </c>
      <c r="E64" s="452">
        <f>_xlfn.IFNA(VLOOKUP($B64, '화법과 작문 차트'!$AC$6:$AF$106, 4, FALSE), _xlfn.IFNA(VLOOKUP($B64+1, '화법과 작문 차트'!$AC$6:$AF$106, 4, FALSE), "-"))</f>
        <v>48</v>
      </c>
      <c r="F64" s="452">
        <f>_xlfn.IFNA(VLOOKUP($B64, '화법과 작문 차트'!$AB$6:$AE$106, 4, FALSE), _xlfn.IFNA(VLOOKUP($B64-1, '화법과 작문 차트'!$AB$6:$AE$106, 4, FALSE), "-"))</f>
        <v>52</v>
      </c>
      <c r="G64" s="452">
        <f>_xlfn.IFNA(VLOOKUP($B64, '언어와 매체 차트'!$AC$6:$AF$106, 4, FALSE), _xlfn.IFNA(VLOOKUP($B64+1, '언어와 매체 차트'!$AC$6:$AF$106, 4, FALSE), "-"))</f>
        <v>45</v>
      </c>
      <c r="H64" s="452">
        <f>_xlfn.IFNA(VLOOKUP($B64, '언어와 매체 차트'!$AB$6:$AE$106, 4, FALSE), _xlfn.IFNA(VLOOKUP($B64-1, '언어와 매체 차트'!$AB$6:$AE$106, 4, FALSE), "-"))</f>
        <v>48</v>
      </c>
      <c r="I64" s="573" t="str">
        <f t="shared" si="1"/>
        <v>48 - 52</v>
      </c>
      <c r="J64" s="574"/>
      <c r="K64" s="575" t="str">
        <f t="shared" si="3"/>
        <v>45 - 48</v>
      </c>
      <c r="L64" s="576"/>
      <c r="M64" s="308"/>
      <c r="N64" s="308"/>
      <c r="O64" s="377"/>
    </row>
    <row r="65" spans="1:15" s="318" customFormat="1" ht="25" customHeight="1">
      <c r="A65" s="308"/>
      <c r="B65" s="445">
        <f>'인원 입력 기능'!B63</f>
        <v>87</v>
      </c>
      <c r="C65" s="446">
        <f t="shared" si="0"/>
        <v>6</v>
      </c>
      <c r="D65" s="447">
        <f>'국어 백분위 표'!D64</f>
        <v>27.736718174758945</v>
      </c>
      <c r="E65" s="452">
        <f>_xlfn.IFNA(VLOOKUP($B65, '화법과 작문 차트'!$AC$6:$AF$106, 4, FALSE), _xlfn.IFNA(VLOOKUP($B65+1, '화법과 작문 차트'!$AC$6:$AF$106, 4, FALSE), "-"))</f>
        <v>47</v>
      </c>
      <c r="F65" s="452">
        <f>_xlfn.IFNA(VLOOKUP($B65, '화법과 작문 차트'!$AB$6:$AE$106, 4, FALSE), _xlfn.IFNA(VLOOKUP($B65-1, '화법과 작문 차트'!$AB$6:$AE$106, 4, FALSE), "-"))</f>
        <v>51</v>
      </c>
      <c r="G65" s="452">
        <f>_xlfn.IFNA(VLOOKUP($B65, '언어와 매체 차트'!$AC$6:$AF$106, 4, FALSE), _xlfn.IFNA(VLOOKUP($B65+1, '언어와 매체 차트'!$AC$6:$AF$106, 4, FALSE), "-"))</f>
        <v>44</v>
      </c>
      <c r="H65" s="452">
        <f>_xlfn.IFNA(VLOOKUP($B65, '언어와 매체 차트'!$AB$6:$AE$106, 4, FALSE), _xlfn.IFNA(VLOOKUP($B65-1, '언어와 매체 차트'!$AB$6:$AE$106, 4, FALSE), "-"))</f>
        <v>47</v>
      </c>
      <c r="I65" s="573" t="str">
        <f t="shared" si="1"/>
        <v>47 - 51</v>
      </c>
      <c r="J65" s="574"/>
      <c r="K65" s="575" t="str">
        <f t="shared" si="3"/>
        <v>44 - 47</v>
      </c>
      <c r="L65" s="576"/>
      <c r="M65" s="308"/>
      <c r="N65" s="308"/>
      <c r="O65" s="377"/>
    </row>
    <row r="66" spans="1:15" s="318" customFormat="1" ht="25" customHeight="1">
      <c r="A66" s="308"/>
      <c r="B66" s="445">
        <f>'인원 입력 기능'!B64</f>
        <v>86</v>
      </c>
      <c r="C66" s="446">
        <f t="shared" si="0"/>
        <v>6</v>
      </c>
      <c r="D66" s="447">
        <f>'국어 백분위 표'!D65</f>
        <v>26.504092418032275</v>
      </c>
      <c r="E66" s="452">
        <f>_xlfn.IFNA(VLOOKUP($B66, '화법과 작문 차트'!$AC$6:$AF$106, 4, FALSE), _xlfn.IFNA(VLOOKUP($B66+1, '화법과 작문 차트'!$AC$6:$AF$106, 4, FALSE), "-"))</f>
        <v>46</v>
      </c>
      <c r="F66" s="452">
        <f>_xlfn.IFNA(VLOOKUP($B66, '화법과 작문 차트'!$AB$6:$AE$106, 4, FALSE), _xlfn.IFNA(VLOOKUP($B66-1, '화법과 작문 차트'!$AB$6:$AE$106, 4, FALSE), "-"))</f>
        <v>50</v>
      </c>
      <c r="G66" s="452">
        <f>_xlfn.IFNA(VLOOKUP($B66, '언어와 매체 차트'!$AC$6:$AF$106, 4, FALSE), _xlfn.IFNA(VLOOKUP($B66+1, '언어와 매체 차트'!$AC$6:$AF$106, 4, FALSE), "-"))</f>
        <v>42</v>
      </c>
      <c r="H66" s="452">
        <f>_xlfn.IFNA(VLOOKUP($B66, '언어와 매체 차트'!$AB$6:$AE$106, 4, FALSE), _xlfn.IFNA(VLOOKUP($B66-1, '언어와 매체 차트'!$AB$6:$AE$106, 4, FALSE), "-"))</f>
        <v>46</v>
      </c>
      <c r="I66" s="573" t="str">
        <f t="shared" si="1"/>
        <v>46 - 50</v>
      </c>
      <c r="J66" s="574"/>
      <c r="K66" s="575" t="str">
        <f t="shared" si="3"/>
        <v>42 - 46</v>
      </c>
      <c r="L66" s="576"/>
      <c r="M66" s="308"/>
      <c r="N66" s="308"/>
      <c r="O66" s="377"/>
    </row>
    <row r="67" spans="1:15" s="318" customFormat="1" ht="25" customHeight="1">
      <c r="A67" s="308"/>
      <c r="B67" s="445">
        <f>'인원 입력 기능'!B65</f>
        <v>85</v>
      </c>
      <c r="C67" s="446">
        <f t="shared" si="0"/>
        <v>6</v>
      </c>
      <c r="D67" s="447">
        <f>'국어 백분위 표'!D66</f>
        <v>25.294963197137189</v>
      </c>
      <c r="E67" s="452">
        <f>_xlfn.IFNA(VLOOKUP($B67, '화법과 작문 차트'!$AC$6:$AF$106, 4, FALSE), _xlfn.IFNA(VLOOKUP($B67+1, '화법과 작문 차트'!$AC$6:$AF$106, 4, FALSE), "-"))</f>
        <v>45</v>
      </c>
      <c r="F67" s="452">
        <f>_xlfn.IFNA(VLOOKUP($B67, '화법과 작문 차트'!$AB$6:$AE$106, 4, FALSE), _xlfn.IFNA(VLOOKUP($B67-1, '화법과 작문 차트'!$AB$6:$AE$106, 4, FALSE), "-"))</f>
        <v>49</v>
      </c>
      <c r="G67" s="452">
        <f>_xlfn.IFNA(VLOOKUP($B67, '언어와 매체 차트'!$AC$6:$AF$106, 4, FALSE), _xlfn.IFNA(VLOOKUP($B67+1, '언어와 매체 차트'!$AC$6:$AF$106, 4, FALSE), "-"))</f>
        <v>41</v>
      </c>
      <c r="H67" s="452">
        <f>_xlfn.IFNA(VLOOKUP($B67, '언어와 매체 차트'!$AB$6:$AE$106, 4, FALSE), _xlfn.IFNA(VLOOKUP($B67-1, '언어와 매체 차트'!$AB$6:$AE$106, 4, FALSE), "-"))</f>
        <v>45</v>
      </c>
      <c r="I67" s="573" t="str">
        <f t="shared" si="1"/>
        <v>45 - 49</v>
      </c>
      <c r="J67" s="574"/>
      <c r="K67" s="575" t="str">
        <f t="shared" si="3"/>
        <v>41 - 45</v>
      </c>
      <c r="L67" s="576"/>
      <c r="M67" s="308"/>
      <c r="N67" s="308"/>
      <c r="O67" s="377"/>
    </row>
    <row r="68" spans="1:15" s="318" customFormat="1" ht="25" customHeight="1">
      <c r="A68" s="308"/>
      <c r="B68" s="445">
        <f>'인원 입력 기능'!B66</f>
        <v>84</v>
      </c>
      <c r="C68" s="446">
        <f t="shared" si="0"/>
        <v>7</v>
      </c>
      <c r="D68" s="447">
        <f>'국어 백분위 표'!D67</f>
        <v>24.106566213740578</v>
      </c>
      <c r="E68" s="452">
        <f>_xlfn.IFNA(VLOOKUP($B68, '화법과 작문 차트'!$AC$6:$AF$106, 4, FALSE), _xlfn.IFNA(VLOOKUP($B68+1, '화법과 작문 차트'!$AC$6:$AF$106, 4, FALSE), "-"))</f>
        <v>44</v>
      </c>
      <c r="F68" s="452">
        <f>_xlfn.IFNA(VLOOKUP($B68, '화법과 작문 차트'!$AB$6:$AE$106, 4, FALSE), _xlfn.IFNA(VLOOKUP($B68-1, '화법과 작문 차트'!$AB$6:$AE$106, 4, FALSE), "-"))</f>
        <v>48</v>
      </c>
      <c r="G68" s="452">
        <f>_xlfn.IFNA(VLOOKUP($B68, '언어와 매체 차트'!$AC$6:$AF$106, 4, FALSE), _xlfn.IFNA(VLOOKUP($B68+1, '언어와 매체 차트'!$AC$6:$AF$106, 4, FALSE), "-"))</f>
        <v>40</v>
      </c>
      <c r="H68" s="452">
        <f>_xlfn.IFNA(VLOOKUP($B68, '언어와 매체 차트'!$AB$6:$AE$106, 4, FALSE), _xlfn.IFNA(VLOOKUP($B68-1, '언어와 매체 차트'!$AB$6:$AE$106, 4, FALSE), "-"))</f>
        <v>44</v>
      </c>
      <c r="I68" s="573" t="str">
        <f t="shared" si="1"/>
        <v>44 - 48</v>
      </c>
      <c r="J68" s="574"/>
      <c r="K68" s="575" t="str">
        <f t="shared" si="3"/>
        <v>40 - 44</v>
      </c>
      <c r="L68" s="576"/>
      <c r="M68" s="308"/>
      <c r="N68" s="308"/>
      <c r="O68" s="377"/>
    </row>
    <row r="69" spans="1:15" s="318" customFormat="1" ht="25" customHeight="1">
      <c r="A69" s="308"/>
      <c r="B69" s="445">
        <f>'인원 입력 기능'!B67</f>
        <v>83</v>
      </c>
      <c r="C69" s="446">
        <f t="shared" si="0"/>
        <v>7</v>
      </c>
      <c r="D69" s="447">
        <f>'국어 백분위 표'!D68</f>
        <v>22.95875415587124</v>
      </c>
      <c r="E69" s="452">
        <f>_xlfn.IFNA(VLOOKUP($B69, '화법과 작문 차트'!$AC$6:$AF$106, 4, FALSE), _xlfn.IFNA(VLOOKUP($B69+1, '화법과 작문 차트'!$AC$6:$AF$106, 4, FALSE), "-"))</f>
        <v>43</v>
      </c>
      <c r="F69" s="452">
        <f>_xlfn.IFNA(VLOOKUP($B69, '화법과 작문 차트'!$AB$6:$AE$106, 4, FALSE), _xlfn.IFNA(VLOOKUP($B69-1, '화법과 작문 차트'!$AB$6:$AE$106, 4, FALSE), "-"))</f>
        <v>47</v>
      </c>
      <c r="G69" s="452">
        <f>_xlfn.IFNA(VLOOKUP($B69, '언어와 매체 차트'!$AC$6:$AF$106, 4, FALSE), _xlfn.IFNA(VLOOKUP($B69+1, '언어와 매체 차트'!$AC$6:$AF$106, 4, FALSE), "-"))</f>
        <v>39</v>
      </c>
      <c r="H69" s="452">
        <f>_xlfn.IFNA(VLOOKUP($B69, '언어와 매체 차트'!$AB$6:$AE$106, 4, FALSE), _xlfn.IFNA(VLOOKUP($B69-1, '언어와 매체 차트'!$AB$6:$AE$106, 4, FALSE), "-"))</f>
        <v>42</v>
      </c>
      <c r="I69" s="573" t="str">
        <f t="shared" si="1"/>
        <v>43 - 47</v>
      </c>
      <c r="J69" s="574"/>
      <c r="K69" s="575" t="str">
        <f t="shared" si="3"/>
        <v>39 - 42</v>
      </c>
      <c r="L69" s="576"/>
      <c r="M69" s="308"/>
      <c r="N69" s="308"/>
      <c r="O69" s="377"/>
    </row>
    <row r="70" spans="1:15" s="318" customFormat="1" ht="25" customHeight="1">
      <c r="A70" s="308"/>
      <c r="B70" s="445">
        <f>'인원 입력 기능'!B68</f>
        <v>82</v>
      </c>
      <c r="C70" s="446">
        <f t="shared" si="0"/>
        <v>7</v>
      </c>
      <c r="D70" s="447">
        <f>'국어 백분위 표'!D69</f>
        <v>21.844867577544846</v>
      </c>
      <c r="E70" s="452">
        <f>_xlfn.IFNA(VLOOKUP($B70, '화법과 작문 차트'!$AC$6:$AF$106, 4, FALSE), _xlfn.IFNA(VLOOKUP($B70+1, '화법과 작문 차트'!$AC$6:$AF$106, 4, FALSE), "-"))</f>
        <v>42</v>
      </c>
      <c r="F70" s="452">
        <f>_xlfn.IFNA(VLOOKUP($B70, '화법과 작문 차트'!$AB$6:$AE$106, 4, FALSE), _xlfn.IFNA(VLOOKUP($B70-1, '화법과 작문 차트'!$AB$6:$AE$106, 4, FALSE), "-"))</f>
        <v>46</v>
      </c>
      <c r="G70" s="452">
        <f>_xlfn.IFNA(VLOOKUP($B70, '언어와 매체 차트'!$AC$6:$AF$106, 4, FALSE), _xlfn.IFNA(VLOOKUP($B70+1, '언어와 매체 차트'!$AC$6:$AF$106, 4, FALSE), "-"))</f>
        <v>38</v>
      </c>
      <c r="H70" s="452">
        <f>_xlfn.IFNA(VLOOKUP($B70, '언어와 매체 차트'!$AB$6:$AE$106, 4, FALSE), _xlfn.IFNA(VLOOKUP($B70-1, '언어와 매체 차트'!$AB$6:$AE$106, 4, FALSE), "-"))</f>
        <v>41</v>
      </c>
      <c r="I70" s="573" t="str">
        <f t="shared" si="1"/>
        <v>42 - 46</v>
      </c>
      <c r="J70" s="574"/>
      <c r="K70" s="575" t="str">
        <f t="shared" si="3"/>
        <v>38 - 41</v>
      </c>
      <c r="L70" s="576"/>
      <c r="M70" s="308"/>
      <c r="N70" s="308"/>
      <c r="O70" s="377"/>
    </row>
    <row r="71" spans="1:15" s="318" customFormat="1" ht="25" customHeight="1">
      <c r="A71" s="308"/>
      <c r="B71" s="445">
        <f>'인원 입력 기능'!B69</f>
        <v>81</v>
      </c>
      <c r="C71" s="446">
        <f t="shared" ref="C71:C134" si="4">IF(ROUND(B71,0)&gt;=$R$7,1,IF(ROUND(B71,0)&gt;=$R$8,2,IF(ROUND(B71,0)&gt;=$R$9,3,IF(ROUND(B71,0)&gt;=$R$10,4,IF(ROUND(B71,0)&gt;=$R$11,5,IF(ROUND(B71,0)&gt;=$R$12,6,IF(ROUND(B71,0)&gt;=$R$13,7,IF(ROUND(B71,0)&gt;=$R$14,8,9))))))))</f>
        <v>7</v>
      </c>
      <c r="D71" s="447">
        <f>'국어 백분위 표'!D70</f>
        <v>20.768047726867223</v>
      </c>
      <c r="E71" s="452">
        <f>_xlfn.IFNA(VLOOKUP($B71, '화법과 작문 차트'!$AC$6:$AF$106, 4, FALSE), _xlfn.IFNA(VLOOKUP($B71+1, '화법과 작문 차트'!$AC$6:$AF$106, 4, FALSE), "-"))</f>
        <v>40</v>
      </c>
      <c r="F71" s="452">
        <f>_xlfn.IFNA(VLOOKUP($B71, '화법과 작문 차트'!$AB$6:$AE$106, 4, FALSE), _xlfn.IFNA(VLOOKUP($B71-1, '화법과 작문 차트'!$AB$6:$AE$106, 4, FALSE), "-"))</f>
        <v>45</v>
      </c>
      <c r="G71" s="452">
        <f>_xlfn.IFNA(VLOOKUP($B71, '언어와 매체 차트'!$AC$6:$AF$106, 4, FALSE), _xlfn.IFNA(VLOOKUP($B71+1, '언어와 매체 차트'!$AC$6:$AF$106, 4, FALSE), "-"))</f>
        <v>37</v>
      </c>
      <c r="H71" s="452">
        <f>_xlfn.IFNA(VLOOKUP($B71, '언어와 매체 차트'!$AB$6:$AE$106, 4, FALSE), _xlfn.IFNA(VLOOKUP($B71-1, '언어와 매체 차트'!$AB$6:$AE$106, 4, FALSE), "-"))</f>
        <v>40</v>
      </c>
      <c r="I71" s="573" t="str">
        <f t="shared" si="1"/>
        <v>40 - 45</v>
      </c>
      <c r="J71" s="574"/>
      <c r="K71" s="575" t="str">
        <f t="shared" si="3"/>
        <v>37 - 40</v>
      </c>
      <c r="L71" s="576"/>
      <c r="M71" s="308"/>
      <c r="N71" s="308"/>
      <c r="O71" s="377"/>
    </row>
    <row r="72" spans="1:15" s="318" customFormat="1" ht="25" customHeight="1">
      <c r="A72" s="308"/>
      <c r="B72" s="445">
        <f>'인원 입력 기능'!B70</f>
        <v>80</v>
      </c>
      <c r="C72" s="446">
        <f t="shared" si="4"/>
        <v>7</v>
      </c>
      <c r="D72" s="447">
        <f>'국어 백분위 표'!D71</f>
        <v>19.720755608384366</v>
      </c>
      <c r="E72" s="452">
        <f>_xlfn.IFNA(VLOOKUP($B72, '화법과 작문 차트'!$AC$6:$AF$106, 4, FALSE), _xlfn.IFNA(VLOOKUP($B72+1, '화법과 작문 차트'!$AC$6:$AF$106, 4, FALSE), "-"))</f>
        <v>39</v>
      </c>
      <c r="F72" s="452">
        <f>_xlfn.IFNA(VLOOKUP($B72, '화법과 작문 차트'!$AB$6:$AE$106, 4, FALSE), _xlfn.IFNA(VLOOKUP($B72-1, '화법과 작문 차트'!$AB$6:$AE$106, 4, FALSE), "-"))</f>
        <v>44</v>
      </c>
      <c r="G72" s="452">
        <f>_xlfn.IFNA(VLOOKUP($B72, '언어와 매체 차트'!$AC$6:$AF$106, 4, FALSE), _xlfn.IFNA(VLOOKUP($B72+1, '언어와 매체 차트'!$AC$6:$AF$106, 4, FALSE), "-"))</f>
        <v>36</v>
      </c>
      <c r="H72" s="452">
        <f>_xlfn.IFNA(VLOOKUP($B72, '언어와 매체 차트'!$AB$6:$AE$106, 4, FALSE), _xlfn.IFNA(VLOOKUP($B72-1, '언어와 매체 차트'!$AB$6:$AE$106, 4, FALSE), "-"))</f>
        <v>39</v>
      </c>
      <c r="I72" s="573" t="str">
        <f t="shared" ref="I72:I105" si="5">IF(OR(E72="-",F72="-", E72&gt;F72),"-",IF(E72=F72,E72,E72&amp;" - "&amp;F72))</f>
        <v>39 - 44</v>
      </c>
      <c r="J72" s="574"/>
      <c r="K72" s="575" t="str">
        <f t="shared" si="3"/>
        <v>36 - 39</v>
      </c>
      <c r="L72" s="576"/>
      <c r="M72" s="308"/>
      <c r="N72" s="308"/>
      <c r="O72" s="377"/>
    </row>
    <row r="73" spans="1:15" s="318" customFormat="1" ht="25" customHeight="1">
      <c r="A73" s="308"/>
      <c r="B73" s="445">
        <f>'인원 입력 기능'!B71</f>
        <v>79</v>
      </c>
      <c r="C73" s="446">
        <f t="shared" si="4"/>
        <v>7</v>
      </c>
      <c r="D73" s="447">
        <f>'국어 백분위 표'!D72</f>
        <v>18.689169730430656</v>
      </c>
      <c r="E73" s="452">
        <f>_xlfn.IFNA(VLOOKUP($B73, '화법과 작문 차트'!$AC$6:$AF$106, 4, FALSE), _xlfn.IFNA(VLOOKUP($B73+1, '화법과 작문 차트'!$AC$6:$AF$106, 4, FALSE), "-"))</f>
        <v>38</v>
      </c>
      <c r="F73" s="452">
        <f>_xlfn.IFNA(VLOOKUP($B73, '화법과 작문 차트'!$AB$6:$AE$106, 4, FALSE), _xlfn.IFNA(VLOOKUP($B73-1, '화법과 작문 차트'!$AB$6:$AE$106, 4, FALSE), "-"))</f>
        <v>42</v>
      </c>
      <c r="G73" s="452">
        <f>_xlfn.IFNA(VLOOKUP($B73, '언어와 매체 차트'!$AC$6:$AF$106, 4, FALSE), _xlfn.IFNA(VLOOKUP($B73+1, '언어와 매체 차트'!$AC$6:$AF$106, 4, FALSE), "-"))</f>
        <v>35</v>
      </c>
      <c r="H73" s="452">
        <f>_xlfn.IFNA(VLOOKUP($B73, '언어와 매체 차트'!$AB$6:$AE$106, 4, FALSE), _xlfn.IFNA(VLOOKUP($B73-1, '언어와 매체 차트'!$AB$6:$AE$106, 4, FALSE), "-"))</f>
        <v>38</v>
      </c>
      <c r="I73" s="573" t="str">
        <f t="shared" si="5"/>
        <v>38 - 42</v>
      </c>
      <c r="J73" s="574"/>
      <c r="K73" s="575" t="str">
        <f t="shared" si="3"/>
        <v>35 - 38</v>
      </c>
      <c r="L73" s="576"/>
      <c r="M73" s="308"/>
      <c r="N73" s="308"/>
      <c r="O73" s="377"/>
    </row>
    <row r="74" spans="1:15" s="318" customFormat="1" ht="25" customHeight="1">
      <c r="A74" s="308"/>
      <c r="B74" s="445">
        <f>'인원 입력 기능'!B72</f>
        <v>78</v>
      </c>
      <c r="C74" s="446">
        <f t="shared" si="4"/>
        <v>7</v>
      </c>
      <c r="D74" s="447">
        <f>'국어 백분위 표'!D73</f>
        <v>17.656829952931542</v>
      </c>
      <c r="E74" s="452">
        <f>_xlfn.IFNA(VLOOKUP($B74, '화법과 작문 차트'!$AC$6:$AF$106, 4, FALSE), _xlfn.IFNA(VLOOKUP($B74+1, '화법과 작문 차트'!$AC$6:$AF$106, 4, FALSE), "-"))</f>
        <v>37</v>
      </c>
      <c r="F74" s="452">
        <f>_xlfn.IFNA(VLOOKUP($B74, '화법과 작문 차트'!$AB$6:$AE$106, 4, FALSE), _xlfn.IFNA(VLOOKUP($B74-1, '화법과 작문 차트'!$AB$6:$AE$106, 4, FALSE), "-"))</f>
        <v>41</v>
      </c>
      <c r="G74" s="452">
        <f>_xlfn.IFNA(VLOOKUP($B74, '언어와 매체 차트'!$AC$6:$AF$106, 4, FALSE), _xlfn.IFNA(VLOOKUP($B74+1, '언어와 매체 차트'!$AC$6:$AF$106, 4, FALSE), "-"))</f>
        <v>34</v>
      </c>
      <c r="H74" s="452">
        <f>_xlfn.IFNA(VLOOKUP($B74, '언어와 매체 차트'!$AB$6:$AE$106, 4, FALSE), _xlfn.IFNA(VLOOKUP($B74-1, '언어와 매체 차트'!$AB$6:$AE$106, 4, FALSE), "-"))</f>
        <v>37</v>
      </c>
      <c r="I74" s="573" t="str">
        <f t="shared" si="5"/>
        <v>37 - 41</v>
      </c>
      <c r="J74" s="574"/>
      <c r="K74" s="575" t="str">
        <f t="shared" si="3"/>
        <v>34 - 37</v>
      </c>
      <c r="L74" s="576"/>
      <c r="M74" s="308"/>
      <c r="N74" s="308"/>
      <c r="O74" s="377"/>
    </row>
    <row r="75" spans="1:15" s="318" customFormat="1" ht="25" customHeight="1">
      <c r="A75" s="308"/>
      <c r="B75" s="445">
        <f>'인원 입력 기능'!B73</f>
        <v>77</v>
      </c>
      <c r="C75" s="446">
        <f t="shared" si="4"/>
        <v>7</v>
      </c>
      <c r="D75" s="447">
        <f>'국어 백분위 표'!D74</f>
        <v>16.635296068916471</v>
      </c>
      <c r="E75" s="452">
        <f>_xlfn.IFNA(VLOOKUP($B75, '화법과 작문 차트'!$AC$6:$AF$106, 4, FALSE), _xlfn.IFNA(VLOOKUP($B75+1, '화법과 작문 차트'!$AC$6:$AF$106, 4, FALSE), "-"))</f>
        <v>36</v>
      </c>
      <c r="F75" s="452">
        <f>_xlfn.IFNA(VLOOKUP($B75, '화법과 작문 차트'!$AB$6:$AE$106, 4, FALSE), _xlfn.IFNA(VLOOKUP($B75-1, '화법과 작문 차트'!$AB$6:$AE$106, 4, FALSE), "-"))</f>
        <v>40</v>
      </c>
      <c r="G75" s="452">
        <f>_xlfn.IFNA(VLOOKUP($B75, '언어와 매체 차트'!$AC$6:$AF$106, 4, FALSE), _xlfn.IFNA(VLOOKUP($B75+1, '언어와 매체 차트'!$AC$6:$AF$106, 4, FALSE), "-"))</f>
        <v>33</v>
      </c>
      <c r="H75" s="452">
        <f>_xlfn.IFNA(VLOOKUP($B75, '언어와 매체 차트'!$AB$6:$AE$106, 4, FALSE), _xlfn.IFNA(VLOOKUP($B75-1, '언어와 매체 차트'!$AB$6:$AE$106, 4, FALSE), "-"))</f>
        <v>36</v>
      </c>
      <c r="I75" s="573" t="str">
        <f t="shared" si="5"/>
        <v>36 - 40</v>
      </c>
      <c r="J75" s="574"/>
      <c r="K75" s="575" t="str">
        <f t="shared" si="3"/>
        <v>33 - 36</v>
      </c>
      <c r="L75" s="576"/>
      <c r="M75" s="308"/>
      <c r="N75" s="308"/>
      <c r="O75" s="377"/>
    </row>
    <row r="76" spans="1:15" s="318" customFormat="1" ht="25" customHeight="1">
      <c r="A76" s="308"/>
      <c r="B76" s="445">
        <f>'인원 입력 기능'!B74</f>
        <v>76</v>
      </c>
      <c r="C76" s="446">
        <f t="shared" si="4"/>
        <v>7</v>
      </c>
      <c r="D76" s="447">
        <f>'국어 백분위 표'!D75</f>
        <v>15.637761320429922</v>
      </c>
      <c r="E76" s="452">
        <f>_xlfn.IFNA(VLOOKUP($B76, '화법과 작문 차트'!$AC$6:$AF$106, 4, FALSE), _xlfn.IFNA(VLOOKUP($B76+1, '화법과 작문 차트'!$AC$6:$AF$106, 4, FALSE), "-"))</f>
        <v>35</v>
      </c>
      <c r="F76" s="452">
        <f>_xlfn.IFNA(VLOOKUP($B76, '화법과 작문 차트'!$AB$6:$AE$106, 4, FALSE), _xlfn.IFNA(VLOOKUP($B76-1, '화법과 작문 차트'!$AB$6:$AE$106, 4, FALSE), "-"))</f>
        <v>39</v>
      </c>
      <c r="G76" s="452">
        <f>_xlfn.IFNA(VLOOKUP($B76, '언어와 매체 차트'!$AC$6:$AF$106, 4, FALSE), _xlfn.IFNA(VLOOKUP($B76+1, '언어와 매체 차트'!$AC$6:$AF$106, 4, FALSE), "-"))</f>
        <v>32</v>
      </c>
      <c r="H76" s="452">
        <f>_xlfn.IFNA(VLOOKUP($B76, '언어와 매체 차트'!$AB$6:$AE$106, 4, FALSE), _xlfn.IFNA(VLOOKUP($B76-1, '언어와 매체 차트'!$AB$6:$AE$106, 4, FALSE), "-"))</f>
        <v>35</v>
      </c>
      <c r="I76" s="573" t="str">
        <f t="shared" si="5"/>
        <v>35 - 39</v>
      </c>
      <c r="J76" s="574"/>
      <c r="K76" s="575" t="str">
        <f t="shared" si="3"/>
        <v>32 - 35</v>
      </c>
      <c r="L76" s="576"/>
      <c r="M76" s="308"/>
      <c r="N76" s="308"/>
      <c r="O76" s="377"/>
    </row>
    <row r="77" spans="1:15" s="318" customFormat="1" ht="25" customHeight="1">
      <c r="A77" s="308"/>
      <c r="B77" s="445">
        <f>'인원 입력 기능'!B75</f>
        <v>75</v>
      </c>
      <c r="C77" s="446">
        <f t="shared" si="4"/>
        <v>7</v>
      </c>
      <c r="D77" s="447">
        <f>'국어 백분위 표'!D76</f>
        <v>14.621127783459942</v>
      </c>
      <c r="E77" s="452">
        <f>_xlfn.IFNA(VLOOKUP($B77, '화법과 작문 차트'!$AC$6:$AF$106, 4, FALSE), _xlfn.IFNA(VLOOKUP($B77+1, '화법과 작문 차트'!$AC$6:$AF$106, 4, FALSE), "-"))</f>
        <v>34</v>
      </c>
      <c r="F77" s="452">
        <f>_xlfn.IFNA(VLOOKUP($B77, '화법과 작문 차트'!$AB$6:$AE$106, 4, FALSE), _xlfn.IFNA(VLOOKUP($B77-1, '화법과 작문 차트'!$AB$6:$AE$106, 4, FALSE), "-"))</f>
        <v>38</v>
      </c>
      <c r="G77" s="452">
        <f>_xlfn.IFNA(VLOOKUP($B77, '언어와 매체 차트'!$AC$6:$AF$106, 4, FALSE), _xlfn.IFNA(VLOOKUP($B77+1, '언어와 매체 차트'!$AC$6:$AF$106, 4, FALSE), "-"))</f>
        <v>30</v>
      </c>
      <c r="H77" s="452">
        <f>_xlfn.IFNA(VLOOKUP($B77, '언어와 매체 차트'!$AB$6:$AE$106, 4, FALSE), _xlfn.IFNA(VLOOKUP($B77-1, '언어와 매체 차트'!$AB$6:$AE$106, 4, FALSE), "-"))</f>
        <v>34</v>
      </c>
      <c r="I77" s="573" t="str">
        <f t="shared" si="5"/>
        <v>34 - 38</v>
      </c>
      <c r="J77" s="574"/>
      <c r="K77" s="575" t="str">
        <f t="shared" si="3"/>
        <v>30 - 34</v>
      </c>
      <c r="L77" s="576"/>
      <c r="M77" s="308"/>
      <c r="N77" s="308"/>
      <c r="O77" s="377"/>
    </row>
    <row r="78" spans="1:15" s="318" customFormat="1" ht="25" customHeight="1">
      <c r="A78" s="308"/>
      <c r="B78" s="445">
        <f>'인원 입력 기능'!B76</f>
        <v>74</v>
      </c>
      <c r="C78" s="446">
        <f t="shared" si="4"/>
        <v>7</v>
      </c>
      <c r="D78" s="447">
        <f>'국어 백분위 표'!D77</f>
        <v>13.579992511264516</v>
      </c>
      <c r="E78" s="452">
        <f>_xlfn.IFNA(VLOOKUP($B78, '화법과 작문 차트'!$AC$6:$AF$106, 4, FALSE), _xlfn.IFNA(VLOOKUP($B78+1, '화법과 작문 차트'!$AC$6:$AF$106, 4, FALSE), "-"))</f>
        <v>33</v>
      </c>
      <c r="F78" s="452">
        <f>_xlfn.IFNA(VLOOKUP($B78, '화법과 작문 차트'!$AB$6:$AE$106, 4, FALSE), _xlfn.IFNA(VLOOKUP($B78-1, '화법과 작문 차트'!$AB$6:$AE$106, 4, FALSE), "-"))</f>
        <v>37</v>
      </c>
      <c r="G78" s="452">
        <f>_xlfn.IFNA(VLOOKUP($B78, '언어와 매체 차트'!$AC$6:$AF$106, 4, FALSE), _xlfn.IFNA(VLOOKUP($B78+1, '언어와 매체 차트'!$AC$6:$AF$106, 4, FALSE), "-"))</f>
        <v>29</v>
      </c>
      <c r="H78" s="452">
        <f>_xlfn.IFNA(VLOOKUP($B78, '언어와 매체 차트'!$AB$6:$AE$106, 4, FALSE), _xlfn.IFNA(VLOOKUP($B78-1, '언어와 매체 차트'!$AB$6:$AE$106, 4, FALSE), "-"))</f>
        <v>33</v>
      </c>
      <c r="I78" s="573" t="str">
        <f t="shared" si="5"/>
        <v>33 - 37</v>
      </c>
      <c r="J78" s="574"/>
      <c r="K78" s="575" t="str">
        <f t="shared" ref="K78:K105" si="6">IF(OR(G78="-",H78="-", G78&gt;H78),"-",IF(G78=H78,G78,G78&amp;" - "&amp;H78))</f>
        <v>29 - 33</v>
      </c>
      <c r="L78" s="576"/>
      <c r="M78" s="308"/>
      <c r="N78" s="308"/>
      <c r="O78" s="377"/>
    </row>
    <row r="79" spans="1:15" s="318" customFormat="1" ht="25" customHeight="1">
      <c r="A79" s="308"/>
      <c r="B79" s="445">
        <f>'인원 입력 기능'!B77</f>
        <v>73</v>
      </c>
      <c r="C79" s="446">
        <f t="shared" si="4"/>
        <v>7</v>
      </c>
      <c r="D79" s="447">
        <f>'국어 백분위 표'!D78</f>
        <v>12.563610274143</v>
      </c>
      <c r="E79" s="452">
        <f>_xlfn.IFNA(VLOOKUP($B79, '화법과 작문 차트'!$AC$6:$AF$106, 4, FALSE), _xlfn.IFNA(VLOOKUP($B79+1, '화법과 작문 차트'!$AC$6:$AF$106, 4, FALSE), "-"))</f>
        <v>32</v>
      </c>
      <c r="F79" s="452">
        <f>_xlfn.IFNA(VLOOKUP($B79, '화법과 작문 차트'!$AB$6:$AE$106, 4, FALSE), _xlfn.IFNA(VLOOKUP($B79-1, '화법과 작문 차트'!$AB$6:$AE$106, 4, FALSE), "-"))</f>
        <v>36</v>
      </c>
      <c r="G79" s="452">
        <f>_xlfn.IFNA(VLOOKUP($B79, '언어와 매체 차트'!$AC$6:$AF$106, 4, FALSE), _xlfn.IFNA(VLOOKUP($B79+1, '언어와 매체 차트'!$AC$6:$AF$106, 4, FALSE), "-"))</f>
        <v>28</v>
      </c>
      <c r="H79" s="452">
        <f>_xlfn.IFNA(VLOOKUP($B79, '언어와 매체 차트'!$AB$6:$AE$106, 4, FALSE), _xlfn.IFNA(VLOOKUP($B79-1, '언어와 매체 차트'!$AB$6:$AE$106, 4, FALSE), "-"))</f>
        <v>32</v>
      </c>
      <c r="I79" s="573" t="str">
        <f t="shared" si="5"/>
        <v>32 - 36</v>
      </c>
      <c r="J79" s="574"/>
      <c r="K79" s="575" t="str">
        <f t="shared" si="6"/>
        <v>28 - 32</v>
      </c>
      <c r="L79" s="576"/>
      <c r="M79" s="308"/>
      <c r="N79" s="308"/>
      <c r="O79" s="377"/>
    </row>
    <row r="80" spans="1:15" s="318" customFormat="1" ht="25" customHeight="1">
      <c r="A80" s="308"/>
      <c r="B80" s="445">
        <f>'인원 입력 기능'!B78</f>
        <v>72</v>
      </c>
      <c r="C80" s="446">
        <f t="shared" si="4"/>
        <v>7</v>
      </c>
      <c r="D80" s="447">
        <f>'국어 백분위 표'!D79</f>
        <v>11.580022667246336</v>
      </c>
      <c r="E80" s="452">
        <f>_xlfn.IFNA(VLOOKUP($B80, '화법과 작문 차트'!$AC$6:$AF$106, 4, FALSE), _xlfn.IFNA(VLOOKUP($B80+1, '화법과 작문 차트'!$AC$6:$AF$106, 4, FALSE), "-"))</f>
        <v>31</v>
      </c>
      <c r="F80" s="452">
        <f>_xlfn.IFNA(VLOOKUP($B80, '화법과 작문 차트'!$AB$6:$AE$106, 4, FALSE), _xlfn.IFNA(VLOOKUP($B80-1, '화법과 작문 차트'!$AB$6:$AE$106, 4, FALSE), "-"))</f>
        <v>35</v>
      </c>
      <c r="G80" s="452">
        <f>_xlfn.IFNA(VLOOKUP($B80, '언어와 매체 차트'!$AC$6:$AF$106, 4, FALSE), _xlfn.IFNA(VLOOKUP($B80+1, '언어와 매체 차트'!$AC$6:$AF$106, 4, FALSE), "-"))</f>
        <v>27</v>
      </c>
      <c r="H80" s="452">
        <f>_xlfn.IFNA(VLOOKUP($B80, '언어와 매체 차트'!$AB$6:$AE$106, 4, FALSE), _xlfn.IFNA(VLOOKUP($B80-1, '언어와 매체 차트'!$AB$6:$AE$106, 4, FALSE), "-"))</f>
        <v>30</v>
      </c>
      <c r="I80" s="573" t="str">
        <f t="shared" si="5"/>
        <v>31 - 35</v>
      </c>
      <c r="J80" s="574"/>
      <c r="K80" s="575" t="str">
        <f t="shared" si="6"/>
        <v>27 - 30</v>
      </c>
      <c r="L80" s="576"/>
      <c r="M80" s="308"/>
      <c r="N80" s="308"/>
      <c r="O80" s="377"/>
    </row>
    <row r="81" spans="1:15" s="318" customFormat="1" ht="25" customHeight="1">
      <c r="A81" s="308"/>
      <c r="B81" s="445">
        <f>'인원 입력 기능'!B79</f>
        <v>71</v>
      </c>
      <c r="C81" s="446">
        <f t="shared" si="4"/>
        <v>7</v>
      </c>
      <c r="D81" s="447">
        <f>'국어 백분위 표'!D80</f>
        <v>10.531348399596919</v>
      </c>
      <c r="E81" s="452">
        <f>_xlfn.IFNA(VLOOKUP($B81, '화법과 작문 차트'!$AC$6:$AF$106, 4, FALSE), _xlfn.IFNA(VLOOKUP($B81+1, '화법과 작문 차트'!$AC$6:$AF$106, 4, FALSE), "-"))</f>
        <v>30</v>
      </c>
      <c r="F81" s="452">
        <f>_xlfn.IFNA(VLOOKUP($B81, '화법과 작문 차트'!$AB$6:$AE$106, 4, FALSE), _xlfn.IFNA(VLOOKUP($B81-1, '화법과 작문 차트'!$AB$6:$AE$106, 4, FALSE), "-"))</f>
        <v>34</v>
      </c>
      <c r="G81" s="452">
        <f>_xlfn.IFNA(VLOOKUP($B81, '언어와 매체 차트'!$AC$6:$AF$106, 4, FALSE), _xlfn.IFNA(VLOOKUP($B81+1, '언어와 매체 차트'!$AC$6:$AF$106, 4, FALSE), "-"))</f>
        <v>26</v>
      </c>
      <c r="H81" s="452">
        <f>_xlfn.IFNA(VLOOKUP($B81, '언어와 매체 차트'!$AB$6:$AE$106, 4, FALSE), _xlfn.IFNA(VLOOKUP($B81-1, '언어와 매체 차트'!$AB$6:$AE$106, 4, FALSE), "-"))</f>
        <v>29</v>
      </c>
      <c r="I81" s="573" t="str">
        <f t="shared" si="5"/>
        <v>30 - 34</v>
      </c>
      <c r="J81" s="574"/>
      <c r="K81" s="575" t="str">
        <f t="shared" si="6"/>
        <v>26 - 29</v>
      </c>
      <c r="L81" s="576"/>
      <c r="M81" s="308"/>
      <c r="N81" s="308"/>
      <c r="O81" s="377"/>
    </row>
    <row r="82" spans="1:15" s="318" customFormat="1" ht="25" customHeight="1">
      <c r="A82" s="308"/>
      <c r="B82" s="445">
        <f>'인원 입력 기능'!B80</f>
        <v>70</v>
      </c>
      <c r="C82" s="446">
        <f t="shared" si="4"/>
        <v>7</v>
      </c>
      <c r="D82" s="447">
        <f>'국어 백분위 표'!D81</f>
        <v>9.5022755201278564</v>
      </c>
      <c r="E82" s="452">
        <f>_xlfn.IFNA(VLOOKUP($B82, '화법과 작문 차트'!$AC$6:$AF$106, 4, FALSE), _xlfn.IFNA(VLOOKUP($B82+1, '화법과 작문 차트'!$AC$6:$AF$106, 4, FALSE), "-"))</f>
        <v>28</v>
      </c>
      <c r="F82" s="452">
        <f>_xlfn.IFNA(VLOOKUP($B82, '화법과 작문 차트'!$AB$6:$AE$106, 4, FALSE), _xlfn.IFNA(VLOOKUP($B82-1, '화법과 작문 차트'!$AB$6:$AE$106, 4, FALSE), "-"))</f>
        <v>33</v>
      </c>
      <c r="G82" s="452">
        <f>_xlfn.IFNA(VLOOKUP($B82, '언어와 매체 차트'!$AC$6:$AF$106, 4, FALSE), _xlfn.IFNA(VLOOKUP($B82+1, '언어와 매체 차트'!$AC$6:$AF$106, 4, FALSE), "-"))</f>
        <v>25</v>
      </c>
      <c r="H82" s="452">
        <f>_xlfn.IFNA(VLOOKUP($B82, '언어와 매체 차트'!$AB$6:$AE$106, 4, FALSE), _xlfn.IFNA(VLOOKUP($B82-1, '언어와 매체 차트'!$AB$6:$AE$106, 4, FALSE), "-"))</f>
        <v>28</v>
      </c>
      <c r="I82" s="573" t="str">
        <f t="shared" si="5"/>
        <v>28 - 33</v>
      </c>
      <c r="J82" s="574"/>
      <c r="K82" s="575" t="str">
        <f t="shared" si="6"/>
        <v>25 - 28</v>
      </c>
      <c r="L82" s="576"/>
      <c r="M82" s="308"/>
      <c r="N82" s="308"/>
      <c r="O82" s="377"/>
    </row>
    <row r="83" spans="1:15" s="318" customFormat="1" ht="25" customHeight="1">
      <c r="A83" s="308"/>
      <c r="B83" s="445">
        <f>'인원 입력 기능'!B81</f>
        <v>69</v>
      </c>
      <c r="C83" s="446">
        <f t="shared" si="4"/>
        <v>8</v>
      </c>
      <c r="D83" s="447">
        <f>'국어 백분위 표'!D82</f>
        <v>8.4974530760358</v>
      </c>
      <c r="E83" s="452">
        <f>_xlfn.IFNA(VLOOKUP($B83, '화법과 작문 차트'!$AC$6:$AF$106, 4, FALSE), _xlfn.IFNA(VLOOKUP($B83+1, '화법과 작문 차트'!$AC$6:$AF$106, 4, FALSE), "-"))</f>
        <v>27</v>
      </c>
      <c r="F83" s="452">
        <f>_xlfn.IFNA(VLOOKUP($B83, '화법과 작문 차트'!$AB$6:$AE$106, 4, FALSE), _xlfn.IFNA(VLOOKUP($B83-1, '화법과 작문 차트'!$AB$6:$AE$106, 4, FALSE), "-"))</f>
        <v>32</v>
      </c>
      <c r="G83" s="452">
        <f>_xlfn.IFNA(VLOOKUP($B83, '언어와 매체 차트'!$AC$6:$AF$106, 4, FALSE), _xlfn.IFNA(VLOOKUP($B83+1, '언어와 매체 차트'!$AC$6:$AF$106, 4, FALSE), "-"))</f>
        <v>24</v>
      </c>
      <c r="H83" s="452">
        <f>_xlfn.IFNA(VLOOKUP($B83, '언어와 매체 차트'!$AB$6:$AE$106, 4, FALSE), _xlfn.IFNA(VLOOKUP($B83-1, '언어와 매체 차트'!$AB$6:$AE$106, 4, FALSE), "-"))</f>
        <v>27</v>
      </c>
      <c r="I83" s="573" t="str">
        <f t="shared" si="5"/>
        <v>27 - 32</v>
      </c>
      <c r="J83" s="574"/>
      <c r="K83" s="575" t="str">
        <f t="shared" si="6"/>
        <v>24 - 27</v>
      </c>
      <c r="L83" s="576"/>
      <c r="M83" s="308"/>
      <c r="N83" s="308"/>
      <c r="O83" s="377"/>
    </row>
    <row r="84" spans="1:15" s="318" customFormat="1" ht="25" customHeight="1">
      <c r="A84" s="308"/>
      <c r="B84" s="445">
        <f>'인원 입력 기능'!B82</f>
        <v>68</v>
      </c>
      <c r="C84" s="446">
        <f t="shared" si="4"/>
        <v>8</v>
      </c>
      <c r="D84" s="447">
        <f>'국어 백분위 표'!D83</f>
        <v>7.2091644028738688</v>
      </c>
      <c r="E84" s="452">
        <f>_xlfn.IFNA(VLOOKUP($B84, '화법과 작문 차트'!$AC$6:$AF$106, 4, FALSE), _xlfn.IFNA(VLOOKUP($B84+1, '화법과 작문 차트'!$AC$6:$AF$106, 4, FALSE), "-"))</f>
        <v>26</v>
      </c>
      <c r="F84" s="452">
        <f>_xlfn.IFNA(VLOOKUP($B84, '화법과 작문 차트'!$AB$6:$AE$106, 4, FALSE), _xlfn.IFNA(VLOOKUP($B84-1, '화법과 작문 차트'!$AB$6:$AE$106, 4, FALSE), "-"))</f>
        <v>30</v>
      </c>
      <c r="G84" s="452">
        <f>_xlfn.IFNA(VLOOKUP($B84, '언어와 매체 차트'!$AC$6:$AF$106, 4, FALSE), _xlfn.IFNA(VLOOKUP($B84+1, '언어와 매체 차트'!$AC$6:$AF$106, 4, FALSE), "-"))</f>
        <v>23</v>
      </c>
      <c r="H84" s="452">
        <f>_xlfn.IFNA(VLOOKUP($B84, '언어와 매체 차트'!$AB$6:$AE$106, 4, FALSE), _xlfn.IFNA(VLOOKUP($B84-1, '언어와 매체 차트'!$AB$6:$AE$106, 4, FALSE), "-"))</f>
        <v>26</v>
      </c>
      <c r="I84" s="573" t="str">
        <f t="shared" si="5"/>
        <v>26 - 30</v>
      </c>
      <c r="J84" s="574"/>
      <c r="K84" s="575" t="str">
        <f t="shared" si="6"/>
        <v>23 - 26</v>
      </c>
      <c r="L84" s="576"/>
      <c r="M84" s="308"/>
      <c r="N84" s="308"/>
      <c r="O84" s="377"/>
    </row>
    <row r="85" spans="1:15" s="318" customFormat="1" ht="25" customHeight="1">
      <c r="A85" s="308"/>
      <c r="B85" s="445">
        <f>'인원 입력 기능'!B83</f>
        <v>67</v>
      </c>
      <c r="C85" s="446">
        <f t="shared" si="4"/>
        <v>8</v>
      </c>
      <c r="D85" s="447">
        <f>'국어 백분위 표'!D84</f>
        <v>6.0587136965956407</v>
      </c>
      <c r="E85" s="452">
        <f>_xlfn.IFNA(VLOOKUP($B85, '화법과 작문 차트'!$AC$6:$AF$106, 4, FALSE), _xlfn.IFNA(VLOOKUP($B85+1, '화법과 작문 차트'!$AC$6:$AF$106, 4, FALSE), "-"))</f>
        <v>25</v>
      </c>
      <c r="F85" s="452">
        <f>_xlfn.IFNA(VLOOKUP($B85, '화법과 작문 차트'!$AB$6:$AE$106, 4, FALSE), _xlfn.IFNA(VLOOKUP($B85-1, '화법과 작문 차트'!$AB$6:$AE$106, 4, FALSE), "-"))</f>
        <v>29</v>
      </c>
      <c r="G85" s="452">
        <f>_xlfn.IFNA(VLOOKUP($B85, '언어와 매체 차트'!$AC$6:$AF$106, 4, FALSE), _xlfn.IFNA(VLOOKUP($B85+1, '언어와 매체 차트'!$AC$6:$AF$106, 4, FALSE), "-"))</f>
        <v>22</v>
      </c>
      <c r="H85" s="452">
        <f>_xlfn.IFNA(VLOOKUP($B85, '언어와 매체 차트'!$AB$6:$AE$106, 4, FALSE), _xlfn.IFNA(VLOOKUP($B85-1, '언어와 매체 차트'!$AB$6:$AE$106, 4, FALSE), "-"))</f>
        <v>25</v>
      </c>
      <c r="I85" s="573" t="str">
        <f t="shared" si="5"/>
        <v>25 - 29</v>
      </c>
      <c r="J85" s="574"/>
      <c r="K85" s="575" t="str">
        <f t="shared" si="6"/>
        <v>22 - 25</v>
      </c>
      <c r="L85" s="576"/>
      <c r="M85" s="308"/>
      <c r="N85" s="308"/>
      <c r="O85" s="377"/>
    </row>
    <row r="86" spans="1:15" s="318" customFormat="1" ht="25" customHeight="1">
      <c r="A86" s="308"/>
      <c r="B86" s="445">
        <f>'인원 입력 기능'!B84</f>
        <v>66</v>
      </c>
      <c r="C86" s="446">
        <f t="shared" si="4"/>
        <v>8</v>
      </c>
      <c r="D86" s="447">
        <f>'국어 백분위 표'!D85</f>
        <v>4.5059319329230458</v>
      </c>
      <c r="E86" s="452">
        <f>_xlfn.IFNA(VLOOKUP($B86, '화법과 작문 차트'!$AC$6:$AF$106, 4, FALSE), _xlfn.IFNA(VLOOKUP($B86+1, '화법과 작문 차트'!$AC$6:$AF$106, 4, FALSE), "-"))</f>
        <v>24</v>
      </c>
      <c r="F86" s="452">
        <f>_xlfn.IFNA(VLOOKUP($B86, '화법과 작문 차트'!$AB$6:$AE$106, 4, FALSE), _xlfn.IFNA(VLOOKUP($B86-1, '화법과 작문 차트'!$AB$6:$AE$106, 4, FALSE), "-"))</f>
        <v>28</v>
      </c>
      <c r="G86" s="452">
        <f>_xlfn.IFNA(VLOOKUP($B86, '언어와 매체 차트'!$AC$6:$AF$106, 4, FALSE), _xlfn.IFNA(VLOOKUP($B86+1, '언어와 매체 차트'!$AC$6:$AF$106, 4, FALSE), "-"))</f>
        <v>21</v>
      </c>
      <c r="H86" s="452">
        <f>_xlfn.IFNA(VLOOKUP($B86, '언어와 매체 차트'!$AB$6:$AE$106, 4, FALSE), _xlfn.IFNA(VLOOKUP($B86-1, '언어와 매체 차트'!$AB$6:$AE$106, 4, FALSE), "-"))</f>
        <v>24</v>
      </c>
      <c r="I86" s="573" t="str">
        <f t="shared" si="5"/>
        <v>24 - 28</v>
      </c>
      <c r="J86" s="574"/>
      <c r="K86" s="575" t="str">
        <f t="shared" si="6"/>
        <v>21 - 24</v>
      </c>
      <c r="L86" s="576"/>
      <c r="M86" s="308"/>
      <c r="N86" s="308"/>
      <c r="O86" s="377"/>
    </row>
    <row r="87" spans="1:15" s="318" customFormat="1" ht="25" customHeight="1">
      <c r="A87" s="308"/>
      <c r="B87" s="445">
        <f>'인원 입력 기능'!B85</f>
        <v>65</v>
      </c>
      <c r="C87" s="446">
        <f t="shared" si="4"/>
        <v>8</v>
      </c>
      <c r="D87" s="447">
        <f>'국어 백분위 표'!D86</f>
        <v>3.0597013050001176</v>
      </c>
      <c r="E87" s="452">
        <f>_xlfn.IFNA(VLOOKUP($B87, '화법과 작문 차트'!$AC$6:$AF$106, 4, FALSE), _xlfn.IFNA(VLOOKUP($B87+1, '화법과 작문 차트'!$AC$6:$AF$106, 4, FALSE), "-"))</f>
        <v>23</v>
      </c>
      <c r="F87" s="452">
        <f>_xlfn.IFNA(VLOOKUP($B87, '화법과 작문 차트'!$AB$6:$AE$106, 4, FALSE), _xlfn.IFNA(VLOOKUP($B87-1, '화법과 작문 차트'!$AB$6:$AE$106, 4, FALSE), "-"))</f>
        <v>27</v>
      </c>
      <c r="G87" s="452">
        <f>_xlfn.IFNA(VLOOKUP($B87, '언어와 매체 차트'!$AC$6:$AF$106, 4, FALSE), _xlfn.IFNA(VLOOKUP($B87+1, '언어와 매체 차트'!$AC$6:$AF$106, 4, FALSE), "-"))</f>
        <v>20</v>
      </c>
      <c r="H87" s="452">
        <f>_xlfn.IFNA(VLOOKUP($B87, '언어와 매체 차트'!$AB$6:$AE$106, 4, FALSE), _xlfn.IFNA(VLOOKUP($B87-1, '언어와 매체 차트'!$AB$6:$AE$106, 4, FALSE), "-"))</f>
        <v>22</v>
      </c>
      <c r="I87" s="573" t="str">
        <f t="shared" si="5"/>
        <v>23 - 27</v>
      </c>
      <c r="J87" s="574"/>
      <c r="K87" s="575" t="str">
        <f t="shared" si="6"/>
        <v>20 - 22</v>
      </c>
      <c r="L87" s="576"/>
      <c r="M87" s="308"/>
      <c r="N87" s="308"/>
      <c r="O87" s="377"/>
    </row>
    <row r="88" spans="1:15" s="318" customFormat="1" ht="25" customHeight="1">
      <c r="A88" s="308"/>
      <c r="B88" s="445">
        <f>'인원 입력 기능'!B86</f>
        <v>64</v>
      </c>
      <c r="C88" s="446">
        <f t="shared" si="4"/>
        <v>8</v>
      </c>
      <c r="D88" s="447">
        <f>'국어 백분위 표'!D87</f>
        <v>2.4123528953511997</v>
      </c>
      <c r="E88" s="452">
        <f>_xlfn.IFNA(VLOOKUP($B88, '화법과 작문 차트'!$AC$6:$AF$106, 4, FALSE), _xlfn.IFNA(VLOOKUP($B88+1, '화법과 작문 차트'!$AC$6:$AF$106, 4, FALSE), "-"))</f>
        <v>22</v>
      </c>
      <c r="F88" s="452">
        <f>_xlfn.IFNA(VLOOKUP($B88, '화법과 작문 차트'!$AB$6:$AE$106, 4, FALSE), _xlfn.IFNA(VLOOKUP($B88-1, '화법과 작문 차트'!$AB$6:$AE$106, 4, FALSE), "-"))</f>
        <v>26</v>
      </c>
      <c r="G88" s="452">
        <f>_xlfn.IFNA(VLOOKUP($B88, '언어와 매체 차트'!$AC$6:$AF$106, 4, FALSE), _xlfn.IFNA(VLOOKUP($B88+1, '언어와 매체 차트'!$AC$6:$AF$106, 4, FALSE), "-"))</f>
        <v>18</v>
      </c>
      <c r="H88" s="452">
        <f>_xlfn.IFNA(VLOOKUP($B88, '언어와 매체 차트'!$AB$6:$AE$106, 4, FALSE), _xlfn.IFNA(VLOOKUP($B88-1, '언어와 매체 차트'!$AB$6:$AE$106, 4, FALSE), "-"))</f>
        <v>21</v>
      </c>
      <c r="I88" s="573" t="str">
        <f t="shared" si="5"/>
        <v>22 - 26</v>
      </c>
      <c r="J88" s="574"/>
      <c r="K88" s="575" t="str">
        <f t="shared" si="6"/>
        <v>18 - 21</v>
      </c>
      <c r="L88" s="576"/>
      <c r="M88" s="308"/>
      <c r="N88" s="308"/>
      <c r="O88" s="377"/>
    </row>
    <row r="89" spans="1:15" s="318" customFormat="1" ht="25" customHeight="1">
      <c r="A89" s="308"/>
      <c r="B89" s="445">
        <f>'인원 입력 기능'!B87</f>
        <v>63</v>
      </c>
      <c r="C89" s="446">
        <f t="shared" si="4"/>
        <v>8</v>
      </c>
      <c r="D89" s="447">
        <f>'국어 백분위 표'!D88</f>
        <v>1.8411483397875461</v>
      </c>
      <c r="E89" s="452">
        <f>_xlfn.IFNA(VLOOKUP($B89, '화법과 작문 차트'!$AC$6:$AF$106, 4, FALSE), _xlfn.IFNA(VLOOKUP($B89+1, '화법과 작문 차트'!$AC$6:$AF$106, 4, FALSE), "-"))</f>
        <v>21</v>
      </c>
      <c r="F89" s="452">
        <f>_xlfn.IFNA(VLOOKUP($B89, '화법과 작문 차트'!$AB$6:$AE$106, 4, FALSE), _xlfn.IFNA(VLOOKUP($B89-1, '화법과 작문 차트'!$AB$6:$AE$106, 4, FALSE), "-"))</f>
        <v>25</v>
      </c>
      <c r="G89" s="452">
        <f>_xlfn.IFNA(VLOOKUP($B89, '언어와 매체 차트'!$AC$6:$AF$106, 4, FALSE), _xlfn.IFNA(VLOOKUP($B89+1, '언어와 매체 차트'!$AC$6:$AF$106, 4, FALSE), "-"))</f>
        <v>17</v>
      </c>
      <c r="H89" s="452">
        <f>_xlfn.IFNA(VLOOKUP($B89, '언어와 매체 차트'!$AB$6:$AE$106, 4, FALSE), _xlfn.IFNA(VLOOKUP($B89-1, '언어와 매체 차트'!$AB$6:$AE$106, 4, FALSE), "-"))</f>
        <v>20</v>
      </c>
      <c r="I89" s="573" t="str">
        <f t="shared" si="5"/>
        <v>21 - 25</v>
      </c>
      <c r="J89" s="574"/>
      <c r="K89" s="575" t="str">
        <f t="shared" si="6"/>
        <v>17 - 20</v>
      </c>
      <c r="L89" s="576"/>
      <c r="M89" s="308"/>
      <c r="N89" s="308"/>
      <c r="O89" s="377"/>
    </row>
    <row r="90" spans="1:15" s="318" customFormat="1" ht="25" customHeight="1">
      <c r="A90" s="308"/>
      <c r="B90" s="445">
        <f>'인원 입력 기능'!B88</f>
        <v>62</v>
      </c>
      <c r="C90" s="446">
        <f t="shared" si="4"/>
        <v>8</v>
      </c>
      <c r="D90" s="447">
        <f>'국어 백분위 표'!D89</f>
        <v>1.4432150297413404</v>
      </c>
      <c r="E90" s="452">
        <f>_xlfn.IFNA(VLOOKUP($B90, '화법과 작문 차트'!$AC$6:$AF$106, 4, FALSE), _xlfn.IFNA(VLOOKUP($B90+1, '화법과 작문 차트'!$AC$6:$AF$106, 4, FALSE), "-"))</f>
        <v>20</v>
      </c>
      <c r="F90" s="452">
        <f>_xlfn.IFNA(VLOOKUP($B90, '화법과 작문 차트'!$AB$6:$AE$106, 4, FALSE), _xlfn.IFNA(VLOOKUP($B90-1, '화법과 작문 차트'!$AB$6:$AE$106, 4, FALSE), "-"))</f>
        <v>24</v>
      </c>
      <c r="G90" s="452">
        <f>_xlfn.IFNA(VLOOKUP($B90, '언어와 매체 차트'!$AC$6:$AF$106, 4, FALSE), _xlfn.IFNA(VLOOKUP($B90+1, '언어와 매체 차트'!$AC$6:$AF$106, 4, FALSE), "-"))</f>
        <v>16</v>
      </c>
      <c r="H90" s="452">
        <f>_xlfn.IFNA(VLOOKUP($B90, '언어와 매체 차트'!$AB$6:$AE$106, 4, FALSE), _xlfn.IFNA(VLOOKUP($B90-1, '언어와 매체 차트'!$AB$6:$AE$106, 4, FALSE), "-"))</f>
        <v>19</v>
      </c>
      <c r="I90" s="573" t="str">
        <f t="shared" si="5"/>
        <v>20 - 24</v>
      </c>
      <c r="J90" s="574"/>
      <c r="K90" s="575" t="str">
        <f t="shared" si="6"/>
        <v>16 - 19</v>
      </c>
      <c r="L90" s="576"/>
      <c r="M90" s="308"/>
      <c r="N90" s="308"/>
      <c r="O90" s="377"/>
    </row>
    <row r="91" spans="1:15" s="318" customFormat="1" ht="25" customHeight="1">
      <c r="A91" s="308"/>
      <c r="B91" s="445">
        <f>'인원 입력 기능'!B89</f>
        <v>61</v>
      </c>
      <c r="C91" s="446">
        <f t="shared" si="4"/>
        <v>9</v>
      </c>
      <c r="D91" s="447">
        <f>'국어 백분위 표'!D90</f>
        <v>1.1181586757503137</v>
      </c>
      <c r="E91" s="452">
        <f>_xlfn.IFNA(VLOOKUP($B91, '화법과 작문 차트'!$AC$6:$AF$106, 4, FALSE), _xlfn.IFNA(VLOOKUP($B91+1, '화법과 작문 차트'!$AC$6:$AF$106, 4, FALSE), "-"))</f>
        <v>19</v>
      </c>
      <c r="F91" s="452">
        <f>_xlfn.IFNA(VLOOKUP($B91, '화법과 작문 차트'!$AB$6:$AE$106, 4, FALSE), _xlfn.IFNA(VLOOKUP($B91-1, '화법과 작문 차트'!$AB$6:$AE$106, 4, FALSE), "-"))</f>
        <v>22</v>
      </c>
      <c r="G91" s="452">
        <f>_xlfn.IFNA(VLOOKUP($B91, '언어와 매체 차트'!$AC$6:$AF$106, 4, FALSE), _xlfn.IFNA(VLOOKUP($B91+1, '언어와 매체 차트'!$AC$6:$AF$106, 4, FALSE), "-"))</f>
        <v>15</v>
      </c>
      <c r="H91" s="452">
        <f>_xlfn.IFNA(VLOOKUP($B91, '언어와 매체 차트'!$AB$6:$AE$106, 4, FALSE), _xlfn.IFNA(VLOOKUP($B91-1, '언어와 매체 차트'!$AB$6:$AE$106, 4, FALSE), "-"))</f>
        <v>18</v>
      </c>
      <c r="I91" s="573" t="str">
        <f t="shared" si="5"/>
        <v>19 - 22</v>
      </c>
      <c r="J91" s="574"/>
      <c r="K91" s="575" t="str">
        <f t="shared" si="6"/>
        <v>15 - 18</v>
      </c>
      <c r="L91" s="576"/>
      <c r="M91" s="308"/>
      <c r="N91" s="308"/>
      <c r="O91" s="377"/>
    </row>
    <row r="92" spans="1:15" s="318" customFormat="1" ht="25" customHeight="1">
      <c r="A92" s="308"/>
      <c r="B92" s="445">
        <f>'인원 입력 기능'!B90</f>
        <v>60</v>
      </c>
      <c r="C92" s="446">
        <f t="shared" si="4"/>
        <v>9</v>
      </c>
      <c r="D92" s="447">
        <f>'국어 백분위 표'!D91</f>
        <v>0.8743978227381155</v>
      </c>
      <c r="E92" s="452">
        <f>_xlfn.IFNA(VLOOKUP($B92, '화법과 작문 차트'!$AC$6:$AF$106, 4, FALSE), _xlfn.IFNA(VLOOKUP($B92+1, '화법과 작문 차트'!$AC$6:$AF$106, 4, FALSE), "-"))</f>
        <v>18</v>
      </c>
      <c r="F92" s="452">
        <f>_xlfn.IFNA(VLOOKUP($B92, '화법과 작문 차트'!$AB$6:$AE$106, 4, FALSE), _xlfn.IFNA(VLOOKUP($B92-1, '화법과 작문 차트'!$AB$6:$AE$106, 4, FALSE), "-"))</f>
        <v>21</v>
      </c>
      <c r="G92" s="452">
        <f>_xlfn.IFNA(VLOOKUP($B92, '언어와 매체 차트'!$AC$6:$AF$106, 4, FALSE), _xlfn.IFNA(VLOOKUP($B92+1, '언어와 매체 차트'!$AC$6:$AF$106, 4, FALSE), "-"))</f>
        <v>14</v>
      </c>
      <c r="H92" s="452">
        <f>_xlfn.IFNA(VLOOKUP($B92, '언어와 매체 차트'!$AB$6:$AE$106, 4, FALSE), _xlfn.IFNA(VLOOKUP($B92-1, '언어와 매체 차트'!$AB$6:$AE$106, 4, FALSE), "-"))</f>
        <v>16</v>
      </c>
      <c r="I92" s="573" t="str">
        <f t="shared" si="5"/>
        <v>18 - 21</v>
      </c>
      <c r="J92" s="574"/>
      <c r="K92" s="575" t="str">
        <f t="shared" si="6"/>
        <v>14 - 16</v>
      </c>
      <c r="L92" s="576"/>
      <c r="M92" s="308"/>
      <c r="N92" s="308"/>
      <c r="O92" s="377"/>
    </row>
    <row r="93" spans="1:15" s="318" customFormat="1" ht="25" customHeight="1">
      <c r="A93" s="308"/>
      <c r="B93" s="445">
        <f>'인원 입력 기능'!B91</f>
        <v>59</v>
      </c>
      <c r="C93" s="446">
        <f t="shared" si="4"/>
        <v>9</v>
      </c>
      <c r="D93" s="447">
        <f>'국어 백분위 표'!D92</f>
        <v>0.68994373396392694</v>
      </c>
      <c r="E93" s="452">
        <f>_xlfn.IFNA(VLOOKUP($B93, '화법과 작문 차트'!$AC$6:$AF$106, 4, FALSE), _xlfn.IFNA(VLOOKUP($B93+1, '화법과 작문 차트'!$AC$6:$AF$106, 4, FALSE), "-"))</f>
        <v>16</v>
      </c>
      <c r="F93" s="452">
        <f>_xlfn.IFNA(VLOOKUP($B93, '화법과 작문 차트'!$AB$6:$AE$106, 4, FALSE), _xlfn.IFNA(VLOOKUP($B93-1, '화법과 작문 차트'!$AB$6:$AE$106, 4, FALSE), "-"))</f>
        <v>20</v>
      </c>
      <c r="G93" s="452">
        <f>_xlfn.IFNA(VLOOKUP($B93, '언어와 매체 차트'!$AC$6:$AF$106, 4, FALSE), _xlfn.IFNA(VLOOKUP($B93+1, '언어와 매체 차트'!$AC$6:$AF$106, 4, FALSE), "-"))</f>
        <v>13</v>
      </c>
      <c r="H93" s="452">
        <f>_xlfn.IFNA(VLOOKUP($B93, '언어와 매체 차트'!$AB$6:$AE$106, 4, FALSE), _xlfn.IFNA(VLOOKUP($B93-1, '언어와 매체 차트'!$AB$6:$AE$106, 4, FALSE), "-"))</f>
        <v>15</v>
      </c>
      <c r="I93" s="573" t="str">
        <f t="shared" si="5"/>
        <v>16 - 20</v>
      </c>
      <c r="J93" s="574"/>
      <c r="K93" s="575" t="str">
        <f t="shared" si="6"/>
        <v>13 - 15</v>
      </c>
      <c r="L93" s="576"/>
      <c r="M93" s="308"/>
      <c r="N93" s="308"/>
      <c r="O93" s="377"/>
    </row>
    <row r="94" spans="1:15" s="318" customFormat="1" ht="25" customHeight="1">
      <c r="A94" s="308"/>
      <c r="B94" s="445">
        <f>'인원 입력 기능'!B92</f>
        <v>58</v>
      </c>
      <c r="C94" s="446">
        <f t="shared" si="4"/>
        <v>9</v>
      </c>
      <c r="D94" s="447">
        <f>'국어 백분위 표'!D93</f>
        <v>0.54996971836825947</v>
      </c>
      <c r="E94" s="452">
        <f>_xlfn.IFNA(VLOOKUP($B94, '화법과 작문 차트'!$AC$6:$AF$106, 4, FALSE), _xlfn.IFNA(VLOOKUP($B94+1, '화법과 작문 차트'!$AC$6:$AF$106, 4, FALSE), "-"))</f>
        <v>15</v>
      </c>
      <c r="F94" s="452">
        <f>_xlfn.IFNA(VLOOKUP($B94, '화법과 작문 차트'!$AB$6:$AE$106, 4, FALSE), _xlfn.IFNA(VLOOKUP($B94-1, '화법과 작문 차트'!$AB$6:$AE$106, 4, FALSE), "-"))</f>
        <v>19</v>
      </c>
      <c r="G94" s="452">
        <f>_xlfn.IFNA(VLOOKUP($B94, '언어와 매체 차트'!$AC$6:$AF$106, 4, FALSE), _xlfn.IFNA(VLOOKUP($B94+1, '언어와 매체 차트'!$AC$6:$AF$106, 4, FALSE), "-"))</f>
        <v>12</v>
      </c>
      <c r="H94" s="452">
        <f>_xlfn.IFNA(VLOOKUP($B94, '언어와 매체 차트'!$AB$6:$AE$106, 4, FALSE), _xlfn.IFNA(VLOOKUP($B94-1, '언어와 매체 차트'!$AB$6:$AE$106, 4, FALSE), "-"))</f>
        <v>14</v>
      </c>
      <c r="I94" s="573" t="str">
        <f t="shared" si="5"/>
        <v>15 - 19</v>
      </c>
      <c r="J94" s="574"/>
      <c r="K94" s="575" t="str">
        <f t="shared" si="6"/>
        <v>12 - 14</v>
      </c>
      <c r="L94" s="576"/>
      <c r="M94" s="308"/>
      <c r="N94" s="308"/>
    </row>
    <row r="95" spans="1:15" s="318" customFormat="1" ht="25" customHeight="1">
      <c r="A95" s="308"/>
      <c r="B95" s="445">
        <f>'인원 입력 기능'!B93</f>
        <v>57</v>
      </c>
      <c r="C95" s="446">
        <f t="shared" si="4"/>
        <v>9</v>
      </c>
      <c r="D95" s="447">
        <f>'국어 백분위 표'!D94</f>
        <v>0.45535532542073653</v>
      </c>
      <c r="E95" s="452">
        <f>_xlfn.IFNA(VLOOKUP($B95, '화법과 작문 차트'!$AC$6:$AF$106, 4, FALSE), _xlfn.IFNA(VLOOKUP($B95+1, '화법과 작문 차트'!$AC$6:$AF$106, 4, FALSE), "-"))</f>
        <v>14</v>
      </c>
      <c r="F95" s="452">
        <f>_xlfn.IFNA(VLOOKUP($B95, '화법과 작문 차트'!$AB$6:$AE$106, 4, FALSE), _xlfn.IFNA(VLOOKUP($B95-1, '화법과 작문 차트'!$AB$6:$AE$106, 4, FALSE), "-"))</f>
        <v>17</v>
      </c>
      <c r="G95" s="452">
        <f>_xlfn.IFNA(VLOOKUP($B95, '언어와 매체 차트'!$AC$6:$AF$106, 4, FALSE), _xlfn.IFNA(VLOOKUP($B95+1, '언어와 매체 차트'!$AC$6:$AF$106, 4, FALSE), "-"))</f>
        <v>11</v>
      </c>
      <c r="H95" s="452">
        <f>_xlfn.IFNA(VLOOKUP($B95, '언어와 매체 차트'!$AB$6:$AE$106, 4, FALSE), _xlfn.IFNA(VLOOKUP($B95-1, '언어와 매체 차트'!$AB$6:$AE$106, 4, FALSE), "-"))</f>
        <v>13</v>
      </c>
      <c r="I95" s="573" t="str">
        <f t="shared" si="5"/>
        <v>14 - 17</v>
      </c>
      <c r="J95" s="574"/>
      <c r="K95" s="575" t="str">
        <f t="shared" si="6"/>
        <v>11 - 13</v>
      </c>
      <c r="L95" s="576"/>
      <c r="M95" s="308"/>
      <c r="N95" s="308"/>
    </row>
    <row r="96" spans="1:15" s="318" customFormat="1" ht="25" customHeight="1">
      <c r="A96" s="308"/>
      <c r="B96" s="445">
        <f>'인원 입력 기능'!B94</f>
        <v>56</v>
      </c>
      <c r="C96" s="446">
        <f t="shared" si="4"/>
        <v>9</v>
      </c>
      <c r="D96" s="447">
        <f>'국어 백분위 표'!D95</f>
        <v>0.39014301474376012</v>
      </c>
      <c r="E96" s="452">
        <f>_xlfn.IFNA(VLOOKUP($B96, '화법과 작문 차트'!$AC$6:$AF$106, 4, FALSE), _xlfn.IFNA(VLOOKUP($B96+1, '화법과 작문 차트'!$AC$6:$AF$106, 4, FALSE), "-"))</f>
        <v>13</v>
      </c>
      <c r="F96" s="452">
        <f>_xlfn.IFNA(VLOOKUP($B96, '화법과 작문 차트'!$AB$6:$AE$106, 4, FALSE), _xlfn.IFNA(VLOOKUP($B96-1, '화법과 작문 차트'!$AB$6:$AE$106, 4, FALSE), "-"))</f>
        <v>16</v>
      </c>
      <c r="G96" s="452">
        <f>_xlfn.IFNA(VLOOKUP($B96, '언어와 매체 차트'!$AC$6:$AF$106, 4, FALSE), _xlfn.IFNA(VLOOKUP($B96+1, '언어와 매체 차트'!$AC$6:$AF$106, 4, FALSE), "-"))</f>
        <v>10</v>
      </c>
      <c r="H96" s="452">
        <f>_xlfn.IFNA(VLOOKUP($B96, '언어와 매체 차트'!$AB$6:$AE$106, 4, FALSE), _xlfn.IFNA(VLOOKUP($B96-1, '언어와 매체 차트'!$AB$6:$AE$106, 4, FALSE), "-"))</f>
        <v>11</v>
      </c>
      <c r="I96" s="573" t="str">
        <f t="shared" si="5"/>
        <v>13 - 16</v>
      </c>
      <c r="J96" s="574"/>
      <c r="K96" s="575" t="str">
        <f t="shared" si="6"/>
        <v>10 - 11</v>
      </c>
      <c r="L96" s="576"/>
      <c r="M96" s="308"/>
      <c r="N96" s="308"/>
    </row>
    <row r="97" spans="1:14" s="318" customFormat="1" ht="25" customHeight="1">
      <c r="A97" s="308"/>
      <c r="B97" s="445">
        <f>'인원 입력 기능'!B95</f>
        <v>55</v>
      </c>
      <c r="C97" s="446">
        <f t="shared" si="4"/>
        <v>9</v>
      </c>
      <c r="D97" s="447">
        <f>'국어 백분위 표'!D96</f>
        <v>0.34578859148948204</v>
      </c>
      <c r="E97" s="452">
        <f>_xlfn.IFNA(VLOOKUP($B97, '화법과 작문 차트'!$AC$6:$AF$106, 4, FALSE), _xlfn.IFNA(VLOOKUP($B97+1, '화법과 작문 차트'!$AC$6:$AF$106, 4, FALSE), "-"))</f>
        <v>12</v>
      </c>
      <c r="F97" s="452">
        <f>_xlfn.IFNA(VLOOKUP($B97, '화법과 작문 차트'!$AB$6:$AE$106, 4, FALSE), _xlfn.IFNA(VLOOKUP($B97-1, '화법과 작문 차트'!$AB$6:$AE$106, 4, FALSE), "-"))</f>
        <v>15</v>
      </c>
      <c r="G97" s="452">
        <f>_xlfn.IFNA(VLOOKUP($B97, '언어와 매체 차트'!$AC$6:$AF$106, 4, FALSE), _xlfn.IFNA(VLOOKUP($B97+1, '언어와 매체 차트'!$AC$6:$AF$106, 4, FALSE), "-"))</f>
        <v>9</v>
      </c>
      <c r="H97" s="452">
        <f>_xlfn.IFNA(VLOOKUP($B97, '언어와 매체 차트'!$AB$6:$AE$106, 4, FALSE), _xlfn.IFNA(VLOOKUP($B97-1, '언어와 매체 차트'!$AB$6:$AE$106, 4, FALSE), "-"))</f>
        <v>10</v>
      </c>
      <c r="I97" s="573" t="str">
        <f t="shared" si="5"/>
        <v>12 - 15</v>
      </c>
      <c r="J97" s="574"/>
      <c r="K97" s="575" t="str">
        <f t="shared" si="6"/>
        <v>9 - 10</v>
      </c>
      <c r="L97" s="576"/>
      <c r="M97" s="308"/>
      <c r="N97" s="308"/>
    </row>
    <row r="98" spans="1:14" s="318" customFormat="1" ht="25" customHeight="1" thickBot="1">
      <c r="A98" s="308"/>
      <c r="B98" s="483">
        <f>'인원 입력 기능'!B96</f>
        <v>54</v>
      </c>
      <c r="C98" s="484">
        <f t="shared" si="4"/>
        <v>9</v>
      </c>
      <c r="D98" s="485">
        <f>'국어 백분위 표'!D97</f>
        <v>0.30922446353764954</v>
      </c>
      <c r="E98" s="486">
        <f>_xlfn.IFNA(VLOOKUP($B98, '화법과 작문 차트'!$AC$6:$AF$106, 4, FALSE), _xlfn.IFNA(VLOOKUP($B98+1, '화법과 작문 차트'!$AC$6:$AF$106, 4, FALSE), "-"))</f>
        <v>11</v>
      </c>
      <c r="F98" s="486">
        <f>_xlfn.IFNA(VLOOKUP($B98, '화법과 작문 차트'!$AB$6:$AE$106, 4, FALSE), _xlfn.IFNA(VLOOKUP($B98-1, '화법과 작문 차트'!$AB$6:$AE$106, 4, FALSE), "-"))</f>
        <v>13</v>
      </c>
      <c r="G98" s="486">
        <f>_xlfn.IFNA(VLOOKUP($B98, '언어와 매체 차트'!$AC$6:$AF$106, 4, FALSE), _xlfn.IFNA(VLOOKUP($B98+1, '언어와 매체 차트'!$AC$6:$AF$106, 4, FALSE), "-"))</f>
        <v>8</v>
      </c>
      <c r="H98" s="486">
        <f>_xlfn.IFNA(VLOOKUP($B98, '언어와 매체 차트'!$AB$6:$AE$106, 4, FALSE), _xlfn.IFNA(VLOOKUP($B98-1, '언어와 매체 차트'!$AB$6:$AE$106, 4, FALSE), "-"))</f>
        <v>9</v>
      </c>
      <c r="I98" s="588" t="str">
        <f t="shared" si="5"/>
        <v>11 - 13</v>
      </c>
      <c r="J98" s="589"/>
      <c r="K98" s="590" t="str">
        <f t="shared" si="6"/>
        <v>8 - 9</v>
      </c>
      <c r="L98" s="591"/>
      <c r="M98" s="308"/>
      <c r="N98" s="308"/>
    </row>
    <row r="99" spans="1:14" s="318" customFormat="1" ht="25" hidden="1" customHeight="1">
      <c r="A99" s="308"/>
      <c r="B99" s="479">
        <f>'인원 입력 기능'!B97</f>
        <v>53</v>
      </c>
      <c r="C99" s="480">
        <f t="shared" si="4"/>
        <v>9</v>
      </c>
      <c r="D99" s="481">
        <f>'국어 백분위 표'!D98</f>
        <v>0.28396882876680074</v>
      </c>
      <c r="E99" s="482">
        <f>_xlfn.IFNA(VLOOKUP($B99, '화법과 작문 차트'!$AC$6:$AF$106, 4, FALSE), _xlfn.IFNA(VLOOKUP($B99+1, '화법과 작문 차트'!$AC$6:$AF$106, 4, FALSE), "-"))</f>
        <v>10</v>
      </c>
      <c r="F99" s="482">
        <f>_xlfn.IFNA(VLOOKUP($B99, '화법과 작문 차트'!$AB$6:$AE$106, 4, FALSE), _xlfn.IFNA(VLOOKUP($B99-1, '화법과 작문 차트'!$AB$6:$AE$106, 4, FALSE), "-"))</f>
        <v>12</v>
      </c>
      <c r="G99" s="482">
        <f>_xlfn.IFNA(VLOOKUP($B99, '언어와 매체 차트'!$AC$6:$AF$106, 4, FALSE), _xlfn.IFNA(VLOOKUP($B99+1, '언어와 매체 차트'!$AC$6:$AF$106, 4, FALSE), "-"))</f>
        <v>6</v>
      </c>
      <c r="H99" s="482">
        <f>_xlfn.IFNA(VLOOKUP($B99, '언어와 매체 차트'!$AB$6:$AE$106, 4, FALSE), _xlfn.IFNA(VLOOKUP($B99-1, '언어와 매체 차트'!$AB$6:$AE$106, 4, FALSE), "-"))</f>
        <v>8</v>
      </c>
      <c r="I99" s="580" t="str">
        <f t="shared" si="5"/>
        <v>10 - 12</v>
      </c>
      <c r="J99" s="581"/>
      <c r="K99" s="582" t="str">
        <f t="shared" si="6"/>
        <v>6 - 8</v>
      </c>
      <c r="L99" s="583"/>
      <c r="M99" s="308"/>
      <c r="N99" s="308"/>
    </row>
    <row r="100" spans="1:14" s="318" customFormat="1" ht="25" hidden="1" customHeight="1">
      <c r="A100" s="308"/>
      <c r="B100" s="445">
        <f>'인원 입력 기능'!B98</f>
        <v>52</v>
      </c>
      <c r="C100" s="446">
        <f t="shared" si="4"/>
        <v>9</v>
      </c>
      <c r="D100" s="447">
        <f>'국어 백분위 표'!D99</f>
        <v>0.26361354104103008</v>
      </c>
      <c r="E100" s="452">
        <f>_xlfn.IFNA(VLOOKUP($B100, '화법과 작문 차트'!$AC$6:$AF$106, 4, FALSE), _xlfn.IFNA(VLOOKUP($B100+1, '화법과 작문 차트'!$AC$6:$AF$106, 4, FALSE), "-"))</f>
        <v>9</v>
      </c>
      <c r="F100" s="452">
        <f>_xlfn.IFNA(VLOOKUP($B100, '화법과 작문 차트'!$AB$6:$AE$106, 4, FALSE), _xlfn.IFNA(VLOOKUP($B100-1, '화법과 작문 차트'!$AB$6:$AE$106, 4, FALSE), "-"))</f>
        <v>11</v>
      </c>
      <c r="G100" s="452">
        <f>_xlfn.IFNA(VLOOKUP($B100, '언어와 매체 차트'!$AC$6:$AF$106, 4, FALSE), _xlfn.IFNA(VLOOKUP($B100+1, '언어와 매체 차트'!$AC$6:$AF$106, 4, FALSE), "-"))</f>
        <v>5</v>
      </c>
      <c r="H100" s="452">
        <f>_xlfn.IFNA(VLOOKUP($B100, '언어와 매체 차트'!$AB$6:$AE$106, 4, FALSE), _xlfn.IFNA(VLOOKUP($B100-1, '언어와 매체 차트'!$AB$6:$AE$106, 4, FALSE), "-"))</f>
        <v>6</v>
      </c>
      <c r="I100" s="573" t="str">
        <f t="shared" si="5"/>
        <v>9 - 11</v>
      </c>
      <c r="J100" s="574"/>
      <c r="K100" s="575" t="str">
        <f t="shared" si="6"/>
        <v>5 - 6</v>
      </c>
      <c r="L100" s="576"/>
      <c r="M100" s="308"/>
      <c r="N100" s="308"/>
    </row>
    <row r="101" spans="1:14" ht="25" hidden="1" customHeight="1">
      <c r="A101" s="4"/>
      <c r="B101" s="445">
        <f>'인원 입력 기능'!B99</f>
        <v>51</v>
      </c>
      <c r="C101" s="446">
        <f t="shared" si="4"/>
        <v>9</v>
      </c>
      <c r="D101" s="447">
        <f>'국어 백분위 표'!D100</f>
        <v>0.24815860036035975</v>
      </c>
      <c r="E101" s="452">
        <f>_xlfn.IFNA(VLOOKUP($B101, '화법과 작문 차트'!$AC$6:$AF$106, 4, FALSE), _xlfn.IFNA(VLOOKUP($B101+1, '화법과 작문 차트'!$AC$6:$AF$106, 4, FALSE), "-"))</f>
        <v>8</v>
      </c>
      <c r="F101" s="452">
        <f>_xlfn.IFNA(VLOOKUP($B101, '화법과 작문 차트'!$AB$6:$AE$106, 4, FALSE), _xlfn.IFNA(VLOOKUP($B101-1, '화법과 작문 차트'!$AB$6:$AE$106, 4, FALSE), "-"))</f>
        <v>9</v>
      </c>
      <c r="G101" s="452">
        <f>_xlfn.IFNA(VLOOKUP($B101, '언어와 매체 차트'!$AC$6:$AF$106, 4, FALSE), _xlfn.IFNA(VLOOKUP($B101+1, '언어와 매체 차트'!$AC$6:$AF$106, 4, FALSE), "-"))</f>
        <v>4</v>
      </c>
      <c r="H101" s="452">
        <f>_xlfn.IFNA(VLOOKUP($B101, '언어와 매체 차트'!$AB$6:$AE$106, 4, FALSE), _xlfn.IFNA(VLOOKUP($B101-1, '언어와 매체 차트'!$AB$6:$AE$106, 4, FALSE), "-"))</f>
        <v>5</v>
      </c>
      <c r="I101" s="573" t="str">
        <f t="shared" si="5"/>
        <v>8 - 9</v>
      </c>
      <c r="J101" s="574"/>
      <c r="K101" s="575" t="str">
        <f t="shared" si="6"/>
        <v>4 - 5</v>
      </c>
      <c r="L101" s="576"/>
      <c r="M101" s="4"/>
      <c r="N101" s="4"/>
    </row>
    <row r="102" spans="1:14" ht="25" hidden="1" customHeight="1">
      <c r="A102" s="4"/>
      <c r="B102" s="445">
        <f>'인원 입력 기능'!B100</f>
        <v>50</v>
      </c>
      <c r="C102" s="446">
        <f t="shared" si="4"/>
        <v>9</v>
      </c>
      <c r="D102" s="447">
        <f>'국어 백분위 표'!D101</f>
        <v>0.20908147392386667</v>
      </c>
      <c r="E102" s="452">
        <f>_xlfn.IFNA(VLOOKUP($B102, '화법과 작문 차트'!$AC$6:$AF$106, 4, FALSE), _xlfn.IFNA(VLOOKUP($B102+1, '화법과 작문 차트'!$AC$6:$AF$106, 4, FALSE), "-"))</f>
        <v>7</v>
      </c>
      <c r="F102" s="452">
        <f>_xlfn.IFNA(VLOOKUP($B102, '화법과 작문 차트'!$AB$6:$AE$106, 4, FALSE), _xlfn.IFNA(VLOOKUP($B102-1, '화법과 작문 차트'!$AB$6:$AE$106, 4, FALSE), "-"))</f>
        <v>8</v>
      </c>
      <c r="G102" s="452">
        <f>_xlfn.IFNA(VLOOKUP($B102, '언어와 매체 차트'!$AC$6:$AF$106, 4, FALSE), _xlfn.IFNA(VLOOKUP($B102+1, '언어와 매체 차트'!$AC$6:$AF$106, 4, FALSE), "-"))</f>
        <v>3</v>
      </c>
      <c r="H102" s="452">
        <f>_xlfn.IFNA(VLOOKUP($B102, '언어와 매체 차트'!$AB$6:$AE$106, 4, FALSE), _xlfn.IFNA(VLOOKUP($B102-1, '언어와 매체 차트'!$AB$6:$AE$106, 4, FALSE), "-"))</f>
        <v>4</v>
      </c>
      <c r="I102" s="573" t="str">
        <f t="shared" si="5"/>
        <v>7 - 8</v>
      </c>
      <c r="J102" s="574"/>
      <c r="K102" s="575" t="str">
        <f t="shared" si="6"/>
        <v>3 - 4</v>
      </c>
      <c r="L102" s="576"/>
      <c r="M102" s="4"/>
      <c r="N102" s="4"/>
    </row>
    <row r="103" spans="1:14" ht="25" hidden="1" customHeight="1">
      <c r="A103" s="4"/>
      <c r="B103" s="445">
        <f>'인원 입력 기능'!B101</f>
        <v>49</v>
      </c>
      <c r="C103" s="446">
        <f t="shared" si="4"/>
        <v>9</v>
      </c>
      <c r="D103" s="447">
        <f>'국어 백분위 표'!D102</f>
        <v>0.17251734597204527</v>
      </c>
      <c r="E103" s="452">
        <f>_xlfn.IFNA(VLOOKUP($B103, '화법과 작문 차트'!$AC$6:$AF$106, 4, FALSE), _xlfn.IFNA(VLOOKUP($B103+1, '화법과 작문 차트'!$AC$6:$AF$106, 4, FALSE), "-"))</f>
        <v>6</v>
      </c>
      <c r="F103" s="452">
        <f>_xlfn.IFNA(VLOOKUP($B103, '화법과 작문 차트'!$AB$6:$AE$106, 4, FALSE), _xlfn.IFNA(VLOOKUP($B103-1, '화법과 작문 차트'!$AB$6:$AE$106, 4, FALSE), "-"))</f>
        <v>7</v>
      </c>
      <c r="G103" s="452">
        <f>_xlfn.IFNA(VLOOKUP($B103, '언어와 매체 차트'!$AC$6:$AF$106, 4, FALSE), _xlfn.IFNA(VLOOKUP($B103+1, '언어와 매체 차트'!$AC$6:$AF$106, 4, FALSE), "-"))</f>
        <v>2</v>
      </c>
      <c r="H103" s="452">
        <f>_xlfn.IFNA(VLOOKUP($B103, '언어와 매체 차트'!$AB$6:$AE$106, 4, FALSE), _xlfn.IFNA(VLOOKUP($B103-1, '언어와 매체 차트'!$AB$6:$AE$106, 4, FALSE), "-"))</f>
        <v>3</v>
      </c>
      <c r="I103" s="573" t="str">
        <f t="shared" si="5"/>
        <v>6 - 7</v>
      </c>
      <c r="J103" s="574"/>
      <c r="K103" s="575" t="str">
        <f t="shared" si="6"/>
        <v>2 - 3</v>
      </c>
      <c r="L103" s="576"/>
      <c r="M103" s="4"/>
      <c r="N103" s="4"/>
    </row>
    <row r="104" spans="1:14" ht="25" hidden="1" customHeight="1">
      <c r="A104" s="4"/>
      <c r="B104" s="445">
        <f>'인원 입력 기능'!B102</f>
        <v>48</v>
      </c>
      <c r="C104" s="446">
        <f t="shared" si="4"/>
        <v>9</v>
      </c>
      <c r="D104" s="447">
        <f>'국어 백분위 표'!D103</f>
        <v>8.5818898251199816E-2</v>
      </c>
      <c r="E104" s="452">
        <f>_xlfn.IFNA(VLOOKUP($B104, '화법과 작문 차트'!$AC$6:$AF$106, 4, FALSE), _xlfn.IFNA(VLOOKUP($B104+1, '화법과 작문 차트'!$AC$6:$AF$106, 4, FALSE), "-"))</f>
        <v>4</v>
      </c>
      <c r="F104" s="452">
        <f>_xlfn.IFNA(VLOOKUP($B104, '화법과 작문 차트'!$AB$6:$AE$106, 4, FALSE), _xlfn.IFNA(VLOOKUP($B104-1, '화법과 작문 차트'!$AB$6:$AE$106, 4, FALSE), "-"))</f>
        <v>6</v>
      </c>
      <c r="G104" s="452">
        <f>_xlfn.IFNA(VLOOKUP($B104, '언어와 매체 차트'!$AC$6:$AF$106, 4, FALSE), _xlfn.IFNA(VLOOKUP($B104+1, '언어와 매체 차트'!$AC$6:$AF$106, 4, FALSE), "-"))</f>
        <v>2</v>
      </c>
      <c r="H104" s="452">
        <f>_xlfn.IFNA(VLOOKUP($B104, '언어와 매체 차트'!$AB$6:$AE$106, 4, FALSE), _xlfn.IFNA(VLOOKUP($B104-1, '언어와 매체 차트'!$AB$6:$AE$106, 4, FALSE), "-"))</f>
        <v>0</v>
      </c>
      <c r="I104" s="573" t="str">
        <f t="shared" si="5"/>
        <v>4 - 6</v>
      </c>
      <c r="J104" s="574"/>
      <c r="K104" s="575" t="str">
        <f t="shared" si="6"/>
        <v>-</v>
      </c>
      <c r="L104" s="576"/>
      <c r="M104" s="4"/>
      <c r="N104" s="4"/>
    </row>
    <row r="105" spans="1:14" ht="25" hidden="1" customHeight="1" thickBot="1">
      <c r="A105" s="4"/>
      <c r="B105" s="448" t="e">
        <f>'인원 입력 기능'!#REF!</f>
        <v>#REF!</v>
      </c>
      <c r="C105" s="449" t="e">
        <f t="shared" si="4"/>
        <v>#REF!</v>
      </c>
      <c r="D105" s="450" t="e">
        <f>'국어 백분위 표'!D104</f>
        <v>#REF!</v>
      </c>
      <c r="E105" s="453" t="e">
        <f>_xlfn.IFNA(VLOOKUP($B105, '화법과 작문 차트'!$AC$6:$AF$106, 4, FALSE), _xlfn.IFNA(VLOOKUP($B105+1, '화법과 작문 차트'!$AC$6:$AF$106, 4, FALSE), "-"))</f>
        <v>#REF!</v>
      </c>
      <c r="F105" s="453" t="e">
        <f>_xlfn.IFNA(VLOOKUP($B105, '화법과 작문 차트'!$AB$6:$AE$106, 4, FALSE), _xlfn.IFNA(VLOOKUP($B105-1, '화법과 작문 차트'!$AB$6:$AE$106, 4, FALSE), "-"))</f>
        <v>#REF!</v>
      </c>
      <c r="G105" s="453" t="e">
        <f>_xlfn.IFNA(VLOOKUP($B105, '언어와 매체 차트'!$AC$6:$AF$106, 4, FALSE), _xlfn.IFNA(VLOOKUP($B105+1, '언어와 매체 차트'!$AC$6:$AF$106, 4, FALSE), "-"))</f>
        <v>#REF!</v>
      </c>
      <c r="H105" s="453" t="e">
        <f>_xlfn.IFNA(VLOOKUP($B105, '언어와 매체 차트'!$AB$6:$AE$106, 4, FALSE), _xlfn.IFNA(VLOOKUP($B105-1, '언어와 매체 차트'!$AB$6:$AE$106, 4, FALSE), "-"))</f>
        <v>#REF!</v>
      </c>
      <c r="I105" s="584" t="e">
        <f t="shared" si="5"/>
        <v>#REF!</v>
      </c>
      <c r="J105" s="585"/>
      <c r="K105" s="586" t="e">
        <f t="shared" si="6"/>
        <v>#REF!</v>
      </c>
      <c r="L105" s="587"/>
      <c r="M105" s="4"/>
      <c r="N105" s="4"/>
    </row>
    <row r="106" spans="1:14" ht="21" hidden="1" customHeight="1">
      <c r="A106" s="4"/>
      <c r="B106" s="427" t="e">
        <f>'인원 입력 기능'!#REF!</f>
        <v>#REF!</v>
      </c>
      <c r="C106" s="345" t="e">
        <f t="shared" si="4"/>
        <v>#REF!</v>
      </c>
      <c r="D106" s="428" t="e">
        <f>'국어 백분위 표'!D105</f>
        <v>#REF!</v>
      </c>
      <c r="E106" s="454" t="e">
        <f>_xlfn.IFNA(VLOOKUP($B106, '화법과 작문 차트'!$AC$6:$AF$106, 4, FALSE), _xlfn.IFNA(VLOOKUP($B106+1, '화법과 작문 차트'!$AC$6:$AF$106, 4, FALSE), "-"))</f>
        <v>#REF!</v>
      </c>
      <c r="F106" s="454" t="e">
        <f>_xlfn.IFNA(VLOOKUP($B106, '화법과 작문 차트'!$AB$6:$AE$106, 4, FALSE), _xlfn.IFNA(VLOOKUP($B106-1, '화법과 작문 차트'!$AB$6:$AE$106, 4, FALSE), "-"))</f>
        <v>#REF!</v>
      </c>
      <c r="G106" s="454" t="e">
        <f>_xlfn.IFNA(VLOOKUP($B106, '언어와 매체 차트'!$AC$6:$AF$106, 4, FALSE), _xlfn.IFNA(VLOOKUP($B106+1, '언어와 매체 차트'!$AC$6:$AF$106, 4, FALSE), "-"))</f>
        <v>#REF!</v>
      </c>
      <c r="H106" s="454" t="e">
        <f>_xlfn.IFNA(VLOOKUP($B106, '언어와 매체 차트'!$AB$6:$AE$106, 4, FALSE), _xlfn.IFNA(VLOOKUP($B106-1, '언어와 매체 차트'!$AB$6:$AE$106, 4, FALSE), "-"))</f>
        <v>#REF!</v>
      </c>
      <c r="I106" s="580" t="e">
        <f>'인원 입력 기능'!#REF!</f>
        <v>#REF!</v>
      </c>
      <c r="J106" s="581"/>
      <c r="K106" s="582" t="e">
        <f t="shared" ref="K106:K139" si="7">I106</f>
        <v>#REF!</v>
      </c>
      <c r="L106" s="583"/>
      <c r="M106" s="4"/>
      <c r="N106" s="4"/>
    </row>
    <row r="107" spans="1:14" ht="21" hidden="1" customHeight="1" thickBot="1">
      <c r="A107" s="4"/>
      <c r="B107" s="367" t="e">
        <f>'인원 입력 기능'!#REF!</f>
        <v>#REF!</v>
      </c>
      <c r="C107" s="328" t="e">
        <f t="shared" si="4"/>
        <v>#REF!</v>
      </c>
      <c r="D107" s="368" t="e">
        <f>'국어 백분위 표'!D106</f>
        <v>#REF!</v>
      </c>
      <c r="E107" s="455" t="e">
        <f>_xlfn.IFNA(VLOOKUP($B107, '화법과 작문 차트'!$AC$6:$AF$106, 4, FALSE), _xlfn.IFNA(VLOOKUP($B107+1, '화법과 작문 차트'!$AC$6:$AF$106, 4, FALSE), "-"))</f>
        <v>#REF!</v>
      </c>
      <c r="F107" s="455" t="e">
        <f>_xlfn.IFNA(VLOOKUP($B107, '화법과 작문 차트'!$AB$6:$AE$106, 4, FALSE), _xlfn.IFNA(VLOOKUP($B107-1, '화법과 작문 차트'!$AB$6:$AE$106, 4, FALSE), "-"))</f>
        <v>#REF!</v>
      </c>
      <c r="G107" s="455" t="e">
        <f>_xlfn.IFNA(VLOOKUP($B107, '언어와 매체 차트'!$AC$6:$AF$106, 4, FALSE), _xlfn.IFNA(VLOOKUP($B107+1, '언어와 매체 차트'!$AC$6:$AF$106, 4, FALSE), "-"))</f>
        <v>#REF!</v>
      </c>
      <c r="H107" s="455" t="e">
        <f>_xlfn.IFNA(VLOOKUP($B107, '언어와 매체 차트'!$AB$6:$AE$106, 4, FALSE), _xlfn.IFNA(VLOOKUP($B107-1, '언어와 매체 차트'!$AB$6:$AE$106, 4, FALSE), "-"))</f>
        <v>#REF!</v>
      </c>
      <c r="I107" s="573" t="e">
        <f>'인원 입력 기능'!#REF!</f>
        <v>#REF!</v>
      </c>
      <c r="J107" s="574"/>
      <c r="K107" s="575" t="e">
        <f t="shared" si="7"/>
        <v>#REF!</v>
      </c>
      <c r="L107" s="576"/>
      <c r="M107" s="4"/>
      <c r="N107" s="4"/>
    </row>
    <row r="108" spans="1:14" ht="21" hidden="1" customHeight="1">
      <c r="A108" s="4"/>
      <c r="B108" s="367" t="e">
        <f>'인원 입력 기능'!#REF!</f>
        <v>#REF!</v>
      </c>
      <c r="C108" s="328" t="e">
        <f t="shared" si="4"/>
        <v>#REF!</v>
      </c>
      <c r="D108" s="368" t="e">
        <f>'국어 백분위 표'!D107</f>
        <v>#REF!</v>
      </c>
      <c r="E108" s="455" t="e">
        <f>_xlfn.IFNA(VLOOKUP($B108, '화법과 작문 차트'!$AC$6:$AF$106, 4, FALSE), _xlfn.IFNA(VLOOKUP($B108+1, '화법과 작문 차트'!$AC$6:$AF$106, 4, FALSE), "-"))</f>
        <v>#REF!</v>
      </c>
      <c r="F108" s="455" t="e">
        <f>_xlfn.IFNA(VLOOKUP($B108, '화법과 작문 차트'!$AB$6:$AE$106, 4, FALSE), _xlfn.IFNA(VLOOKUP($B108-1, '화법과 작문 차트'!$AB$6:$AE$106, 4, FALSE), "-"))</f>
        <v>#REF!</v>
      </c>
      <c r="G108" s="455" t="e">
        <f>_xlfn.IFNA(VLOOKUP($B108, '언어와 매체 차트'!$AC$6:$AF$106, 4, FALSE), _xlfn.IFNA(VLOOKUP($B108+1, '언어와 매체 차트'!$AC$6:$AF$106, 4, FALSE), "-"))</f>
        <v>#REF!</v>
      </c>
      <c r="H108" s="455" t="e">
        <f>_xlfn.IFNA(VLOOKUP($B108, '언어와 매체 차트'!$AB$6:$AE$106, 4, FALSE), _xlfn.IFNA(VLOOKUP($B108-1, '언어와 매체 차트'!$AB$6:$AE$106, 4, FALSE), "-"))</f>
        <v>#REF!</v>
      </c>
      <c r="I108" s="573" t="e">
        <f>'인원 입력 기능'!#REF!</f>
        <v>#REF!</v>
      </c>
      <c r="J108" s="574"/>
      <c r="K108" s="575" t="e">
        <f t="shared" si="7"/>
        <v>#REF!</v>
      </c>
      <c r="L108" s="576"/>
      <c r="M108" s="4"/>
      <c r="N108" s="4"/>
    </row>
    <row r="109" spans="1:14" ht="21" hidden="1" customHeight="1">
      <c r="A109" s="4"/>
      <c r="B109" s="367" t="e">
        <f>'인원 입력 기능'!#REF!</f>
        <v>#REF!</v>
      </c>
      <c r="C109" s="328" t="e">
        <f t="shared" si="4"/>
        <v>#REF!</v>
      </c>
      <c r="D109" s="368" t="e">
        <f>'국어 백분위 표'!D108</f>
        <v>#REF!</v>
      </c>
      <c r="E109" s="455" t="e">
        <f>_xlfn.IFNA(VLOOKUP($B109, '화법과 작문 차트'!$AC$6:$AF$106, 4, FALSE), _xlfn.IFNA(VLOOKUP($B109+1, '화법과 작문 차트'!$AC$6:$AF$106, 4, FALSE), "-"))</f>
        <v>#REF!</v>
      </c>
      <c r="F109" s="455" t="e">
        <f>_xlfn.IFNA(VLOOKUP($B109, '화법과 작문 차트'!$AB$6:$AE$106, 4, FALSE), _xlfn.IFNA(VLOOKUP($B109-1, '화법과 작문 차트'!$AB$6:$AE$106, 4, FALSE), "-"))</f>
        <v>#REF!</v>
      </c>
      <c r="G109" s="455" t="e">
        <f>_xlfn.IFNA(VLOOKUP($B109, '언어와 매체 차트'!$AC$6:$AF$106, 4, FALSE), _xlfn.IFNA(VLOOKUP($B109+1, '언어와 매체 차트'!$AC$6:$AF$106, 4, FALSE), "-"))</f>
        <v>#REF!</v>
      </c>
      <c r="H109" s="455" t="e">
        <f>_xlfn.IFNA(VLOOKUP($B109, '언어와 매체 차트'!$AB$6:$AE$106, 4, FALSE), _xlfn.IFNA(VLOOKUP($B109-1, '언어와 매체 차트'!$AB$6:$AE$106, 4, FALSE), "-"))</f>
        <v>#REF!</v>
      </c>
      <c r="I109" s="573" t="e">
        <f>'인원 입력 기능'!#REF!</f>
        <v>#REF!</v>
      </c>
      <c r="J109" s="574"/>
      <c r="K109" s="575" t="e">
        <f t="shared" si="7"/>
        <v>#REF!</v>
      </c>
      <c r="L109" s="576"/>
      <c r="M109" s="4"/>
      <c r="N109" s="4"/>
    </row>
    <row r="110" spans="1:14" ht="21" hidden="1" customHeight="1">
      <c r="A110" s="4"/>
      <c r="B110" s="367" t="e">
        <f>'인원 입력 기능'!#REF!</f>
        <v>#REF!</v>
      </c>
      <c r="C110" s="328" t="e">
        <f t="shared" si="4"/>
        <v>#REF!</v>
      </c>
      <c r="D110" s="368" t="e">
        <f>'국어 백분위 표'!D109</f>
        <v>#REF!</v>
      </c>
      <c r="E110" s="455" t="e">
        <f>_xlfn.IFNA(VLOOKUP($B110, '화법과 작문 차트'!$AC$6:$AF$106, 4, FALSE), _xlfn.IFNA(VLOOKUP($B110+1, '화법과 작문 차트'!$AC$6:$AF$106, 4, FALSE), "-"))</f>
        <v>#REF!</v>
      </c>
      <c r="F110" s="455" t="e">
        <f>_xlfn.IFNA(VLOOKUP($B110, '화법과 작문 차트'!$AB$6:$AE$106, 4, FALSE), _xlfn.IFNA(VLOOKUP($B110-1, '화법과 작문 차트'!$AB$6:$AE$106, 4, FALSE), "-"))</f>
        <v>#REF!</v>
      </c>
      <c r="G110" s="455" t="e">
        <f>_xlfn.IFNA(VLOOKUP($B110, '언어와 매체 차트'!$AC$6:$AF$106, 4, FALSE), _xlfn.IFNA(VLOOKUP($B110+1, '언어와 매체 차트'!$AC$6:$AF$106, 4, FALSE), "-"))</f>
        <v>#REF!</v>
      </c>
      <c r="H110" s="455" t="e">
        <f>_xlfn.IFNA(VLOOKUP($B110, '언어와 매체 차트'!$AB$6:$AE$106, 4, FALSE), _xlfn.IFNA(VLOOKUP($B110-1, '언어와 매체 차트'!$AB$6:$AE$106, 4, FALSE), "-"))</f>
        <v>#REF!</v>
      </c>
      <c r="I110" s="573" t="e">
        <f>'인원 입력 기능'!#REF!</f>
        <v>#REF!</v>
      </c>
      <c r="J110" s="574"/>
      <c r="K110" s="575" t="e">
        <f t="shared" si="7"/>
        <v>#REF!</v>
      </c>
      <c r="L110" s="576"/>
      <c r="M110" s="4"/>
      <c r="N110" s="4"/>
    </row>
    <row r="111" spans="1:14" ht="21" hidden="1" customHeight="1">
      <c r="A111" s="4"/>
      <c r="B111" s="367" t="e">
        <f>'인원 입력 기능'!#REF!</f>
        <v>#REF!</v>
      </c>
      <c r="C111" s="328" t="e">
        <f t="shared" si="4"/>
        <v>#REF!</v>
      </c>
      <c r="D111" s="368" t="e">
        <f>'국어 백분위 표'!D110</f>
        <v>#REF!</v>
      </c>
      <c r="E111" s="455" t="e">
        <f>_xlfn.IFNA(VLOOKUP($B111, '화법과 작문 차트'!$AC$6:$AF$106, 4, FALSE), _xlfn.IFNA(VLOOKUP($B111+1, '화법과 작문 차트'!$AC$6:$AF$106, 4, FALSE), "-"))</f>
        <v>#REF!</v>
      </c>
      <c r="F111" s="455" t="e">
        <f>_xlfn.IFNA(VLOOKUP($B111, '화법과 작문 차트'!$AB$6:$AE$106, 4, FALSE), _xlfn.IFNA(VLOOKUP($B111-1, '화법과 작문 차트'!$AB$6:$AE$106, 4, FALSE), "-"))</f>
        <v>#REF!</v>
      </c>
      <c r="G111" s="455" t="e">
        <f>_xlfn.IFNA(VLOOKUP($B111, '언어와 매체 차트'!$AC$6:$AF$106, 4, FALSE), _xlfn.IFNA(VLOOKUP($B111+1, '언어와 매체 차트'!$AC$6:$AF$106, 4, FALSE), "-"))</f>
        <v>#REF!</v>
      </c>
      <c r="H111" s="455" t="e">
        <f>_xlfn.IFNA(VLOOKUP($B111, '언어와 매체 차트'!$AB$6:$AE$106, 4, FALSE), _xlfn.IFNA(VLOOKUP($B111-1, '언어와 매체 차트'!$AB$6:$AE$106, 4, FALSE), "-"))</f>
        <v>#REF!</v>
      </c>
      <c r="I111" s="573" t="e">
        <f>'인원 입력 기능'!#REF!</f>
        <v>#REF!</v>
      </c>
      <c r="J111" s="574"/>
      <c r="K111" s="575" t="e">
        <f t="shared" si="7"/>
        <v>#REF!</v>
      </c>
      <c r="L111" s="576"/>
      <c r="M111" s="4"/>
      <c r="N111" s="4"/>
    </row>
    <row r="112" spans="1:14" ht="21" hidden="1" customHeight="1">
      <c r="A112" s="4"/>
      <c r="B112" s="367" t="e">
        <f>'인원 입력 기능'!#REF!</f>
        <v>#REF!</v>
      </c>
      <c r="C112" s="328" t="e">
        <f t="shared" si="4"/>
        <v>#REF!</v>
      </c>
      <c r="D112" s="368" t="e">
        <f>'국어 백분위 표'!D111</f>
        <v>#REF!</v>
      </c>
      <c r="E112" s="455" t="e">
        <f>_xlfn.IFNA(VLOOKUP($B112, '화법과 작문 차트'!$AC$6:$AF$106, 4, FALSE), _xlfn.IFNA(VLOOKUP($B112+1, '화법과 작문 차트'!$AC$6:$AF$106, 4, FALSE), "-"))</f>
        <v>#REF!</v>
      </c>
      <c r="F112" s="455" t="e">
        <f>_xlfn.IFNA(VLOOKUP($B112, '화법과 작문 차트'!$AB$6:$AE$106, 4, FALSE), _xlfn.IFNA(VLOOKUP($B112-1, '화법과 작문 차트'!$AB$6:$AE$106, 4, FALSE), "-"))</f>
        <v>#REF!</v>
      </c>
      <c r="G112" s="455" t="e">
        <f>_xlfn.IFNA(VLOOKUP($B112, '언어와 매체 차트'!$AC$6:$AF$106, 4, FALSE), _xlfn.IFNA(VLOOKUP($B112+1, '언어와 매체 차트'!$AC$6:$AF$106, 4, FALSE), "-"))</f>
        <v>#REF!</v>
      </c>
      <c r="H112" s="455" t="e">
        <f>_xlfn.IFNA(VLOOKUP($B112, '언어와 매체 차트'!$AB$6:$AE$106, 4, FALSE), _xlfn.IFNA(VLOOKUP($B112-1, '언어와 매체 차트'!$AB$6:$AE$106, 4, FALSE), "-"))</f>
        <v>#REF!</v>
      </c>
      <c r="I112" s="573" t="e">
        <f>'인원 입력 기능'!#REF!</f>
        <v>#REF!</v>
      </c>
      <c r="J112" s="574"/>
      <c r="K112" s="575" t="e">
        <f t="shared" si="7"/>
        <v>#REF!</v>
      </c>
      <c r="L112" s="576"/>
      <c r="M112" s="4"/>
      <c r="N112" s="4"/>
    </row>
    <row r="113" spans="1:14" ht="21" hidden="1" customHeight="1">
      <c r="A113" s="4"/>
      <c r="B113" s="367" t="e">
        <f>'인원 입력 기능'!#REF!</f>
        <v>#REF!</v>
      </c>
      <c r="C113" s="328" t="e">
        <f t="shared" si="4"/>
        <v>#REF!</v>
      </c>
      <c r="D113" s="368" t="e">
        <f>'국어 백분위 표'!D112</f>
        <v>#REF!</v>
      </c>
      <c r="E113" s="455" t="e">
        <f>_xlfn.IFNA(VLOOKUP($B113, '화법과 작문 차트'!$AC$6:$AF$106, 4, FALSE), _xlfn.IFNA(VLOOKUP($B113+1, '화법과 작문 차트'!$AC$6:$AF$106, 4, FALSE), "-"))</f>
        <v>#REF!</v>
      </c>
      <c r="F113" s="455" t="e">
        <f>_xlfn.IFNA(VLOOKUP($B113, '화법과 작문 차트'!$AB$6:$AE$106, 4, FALSE), _xlfn.IFNA(VLOOKUP($B113-1, '화법과 작문 차트'!$AB$6:$AE$106, 4, FALSE), "-"))</f>
        <v>#REF!</v>
      </c>
      <c r="G113" s="455" t="e">
        <f>_xlfn.IFNA(VLOOKUP($B113, '언어와 매체 차트'!$AC$6:$AF$106, 4, FALSE), _xlfn.IFNA(VLOOKUP($B113+1, '언어와 매체 차트'!$AC$6:$AF$106, 4, FALSE), "-"))</f>
        <v>#REF!</v>
      </c>
      <c r="H113" s="455" t="e">
        <f>_xlfn.IFNA(VLOOKUP($B113, '언어와 매체 차트'!$AB$6:$AE$106, 4, FALSE), _xlfn.IFNA(VLOOKUP($B113-1, '언어와 매체 차트'!$AB$6:$AE$106, 4, FALSE), "-"))</f>
        <v>#REF!</v>
      </c>
      <c r="I113" s="573" t="e">
        <f>'인원 입력 기능'!#REF!</f>
        <v>#REF!</v>
      </c>
      <c r="J113" s="574"/>
      <c r="K113" s="575" t="e">
        <f t="shared" si="7"/>
        <v>#REF!</v>
      </c>
      <c r="L113" s="576"/>
      <c r="M113" s="4"/>
      <c r="N113" s="4"/>
    </row>
    <row r="114" spans="1:14" ht="21" hidden="1" customHeight="1">
      <c r="A114" s="4"/>
      <c r="B114" s="367" t="e">
        <f>'인원 입력 기능'!#REF!</f>
        <v>#REF!</v>
      </c>
      <c r="C114" s="328" t="e">
        <f t="shared" si="4"/>
        <v>#REF!</v>
      </c>
      <c r="D114" s="368" t="e">
        <f>'국어 백분위 표'!D113</f>
        <v>#REF!</v>
      </c>
      <c r="E114" s="455" t="e">
        <f>_xlfn.IFNA(VLOOKUP($B114, '화법과 작문 차트'!$AC$6:$AF$106, 4, FALSE), _xlfn.IFNA(VLOOKUP($B114+1, '화법과 작문 차트'!$AC$6:$AF$106, 4, FALSE), "-"))</f>
        <v>#REF!</v>
      </c>
      <c r="F114" s="455" t="e">
        <f>_xlfn.IFNA(VLOOKUP($B114, '화법과 작문 차트'!$AB$6:$AE$106, 4, FALSE), _xlfn.IFNA(VLOOKUP($B114-1, '화법과 작문 차트'!$AB$6:$AE$106, 4, FALSE), "-"))</f>
        <v>#REF!</v>
      </c>
      <c r="G114" s="455" t="e">
        <f>_xlfn.IFNA(VLOOKUP($B114, '언어와 매체 차트'!$AC$6:$AF$106, 4, FALSE), _xlfn.IFNA(VLOOKUP($B114+1, '언어와 매체 차트'!$AC$6:$AF$106, 4, FALSE), "-"))</f>
        <v>#REF!</v>
      </c>
      <c r="H114" s="455" t="e">
        <f>_xlfn.IFNA(VLOOKUP($B114, '언어와 매체 차트'!$AB$6:$AE$106, 4, FALSE), _xlfn.IFNA(VLOOKUP($B114-1, '언어와 매체 차트'!$AB$6:$AE$106, 4, FALSE), "-"))</f>
        <v>#REF!</v>
      </c>
      <c r="I114" s="573" t="e">
        <f>'인원 입력 기능'!#REF!</f>
        <v>#REF!</v>
      </c>
      <c r="J114" s="574"/>
      <c r="K114" s="575" t="e">
        <f t="shared" si="7"/>
        <v>#REF!</v>
      </c>
      <c r="L114" s="576"/>
      <c r="M114" s="4"/>
      <c r="N114" s="4"/>
    </row>
    <row r="115" spans="1:14" ht="21" hidden="1" customHeight="1">
      <c r="A115" s="4"/>
      <c r="B115" s="367" t="e">
        <f>'인원 입력 기능'!#REF!</f>
        <v>#REF!</v>
      </c>
      <c r="C115" s="328" t="e">
        <f t="shared" si="4"/>
        <v>#REF!</v>
      </c>
      <c r="D115" s="368" t="e">
        <f>'국어 백분위 표'!D114</f>
        <v>#REF!</v>
      </c>
      <c r="E115" s="455" t="e">
        <f>_xlfn.IFNA(VLOOKUP($B115, '화법과 작문 차트'!$AC$6:$AF$106, 4, FALSE), _xlfn.IFNA(VLOOKUP($B115+1, '화법과 작문 차트'!$AC$6:$AF$106, 4, FALSE), "-"))</f>
        <v>#REF!</v>
      </c>
      <c r="F115" s="455" t="e">
        <f>_xlfn.IFNA(VLOOKUP($B115, '화법과 작문 차트'!$AB$6:$AE$106, 4, FALSE), _xlfn.IFNA(VLOOKUP($B115-1, '화법과 작문 차트'!$AB$6:$AE$106, 4, FALSE), "-"))</f>
        <v>#REF!</v>
      </c>
      <c r="G115" s="455" t="e">
        <f>_xlfn.IFNA(VLOOKUP($B115, '언어와 매체 차트'!$AC$6:$AF$106, 4, FALSE), _xlfn.IFNA(VLOOKUP($B115+1, '언어와 매체 차트'!$AC$6:$AF$106, 4, FALSE), "-"))</f>
        <v>#REF!</v>
      </c>
      <c r="H115" s="455" t="e">
        <f>_xlfn.IFNA(VLOOKUP($B115, '언어와 매체 차트'!$AB$6:$AE$106, 4, FALSE), _xlfn.IFNA(VLOOKUP($B115-1, '언어와 매체 차트'!$AB$6:$AE$106, 4, FALSE), "-"))</f>
        <v>#REF!</v>
      </c>
      <c r="I115" s="573" t="e">
        <f>'인원 입력 기능'!#REF!</f>
        <v>#REF!</v>
      </c>
      <c r="J115" s="574"/>
      <c r="K115" s="575" t="e">
        <f t="shared" si="7"/>
        <v>#REF!</v>
      </c>
      <c r="L115" s="576"/>
      <c r="M115" s="4"/>
      <c r="N115" s="4"/>
    </row>
    <row r="116" spans="1:14" ht="21" hidden="1" customHeight="1">
      <c r="A116" s="4"/>
      <c r="B116" s="367" t="e">
        <f>'인원 입력 기능'!#REF!</f>
        <v>#REF!</v>
      </c>
      <c r="C116" s="328" t="e">
        <f t="shared" si="4"/>
        <v>#REF!</v>
      </c>
      <c r="D116" s="368" t="e">
        <f>'국어 백분위 표'!D115</f>
        <v>#REF!</v>
      </c>
      <c r="E116" s="455" t="e">
        <f>_xlfn.IFNA(VLOOKUP($B116, '화법과 작문 차트'!$AC$6:$AF$106, 4, FALSE), _xlfn.IFNA(VLOOKUP($B116+1, '화법과 작문 차트'!$AC$6:$AF$106, 4, FALSE), "-"))</f>
        <v>#REF!</v>
      </c>
      <c r="F116" s="455" t="e">
        <f>_xlfn.IFNA(VLOOKUP($B116, '화법과 작문 차트'!$AB$6:$AE$106, 4, FALSE), _xlfn.IFNA(VLOOKUP($B116-1, '화법과 작문 차트'!$AB$6:$AE$106, 4, FALSE), "-"))</f>
        <v>#REF!</v>
      </c>
      <c r="G116" s="455" t="e">
        <f>_xlfn.IFNA(VLOOKUP($B116, '언어와 매체 차트'!$AC$6:$AF$106, 4, FALSE), _xlfn.IFNA(VLOOKUP($B116+1, '언어와 매체 차트'!$AC$6:$AF$106, 4, FALSE), "-"))</f>
        <v>#REF!</v>
      </c>
      <c r="H116" s="455" t="e">
        <f>_xlfn.IFNA(VLOOKUP($B116, '언어와 매체 차트'!$AB$6:$AE$106, 4, FALSE), _xlfn.IFNA(VLOOKUP($B116-1, '언어와 매체 차트'!$AB$6:$AE$106, 4, FALSE), "-"))</f>
        <v>#REF!</v>
      </c>
      <c r="I116" s="573" t="e">
        <f>'인원 입력 기능'!#REF!</f>
        <v>#REF!</v>
      </c>
      <c r="J116" s="574"/>
      <c r="K116" s="575" t="e">
        <f t="shared" si="7"/>
        <v>#REF!</v>
      </c>
      <c r="L116" s="576"/>
      <c r="M116" s="4"/>
      <c r="N116" s="4"/>
    </row>
    <row r="117" spans="1:14" ht="21" hidden="1" customHeight="1">
      <c r="A117" s="4"/>
      <c r="B117" s="367" t="e">
        <f>'인원 입력 기능'!#REF!</f>
        <v>#REF!</v>
      </c>
      <c r="C117" s="328" t="e">
        <f t="shared" si="4"/>
        <v>#REF!</v>
      </c>
      <c r="D117" s="368" t="e">
        <f>'국어 백분위 표'!D116</f>
        <v>#REF!</v>
      </c>
      <c r="E117" s="455" t="e">
        <f>_xlfn.IFNA(VLOOKUP($B117, '화법과 작문 차트'!$AC$6:$AF$106, 4, FALSE), _xlfn.IFNA(VLOOKUP($B117+1, '화법과 작문 차트'!$AC$6:$AF$106, 4, FALSE), "-"))</f>
        <v>#REF!</v>
      </c>
      <c r="F117" s="455" t="e">
        <f>_xlfn.IFNA(VLOOKUP($B117, '화법과 작문 차트'!$AB$6:$AE$106, 4, FALSE), _xlfn.IFNA(VLOOKUP($B117-1, '화법과 작문 차트'!$AB$6:$AE$106, 4, FALSE), "-"))</f>
        <v>#REF!</v>
      </c>
      <c r="G117" s="455" t="e">
        <f>_xlfn.IFNA(VLOOKUP($B117, '언어와 매체 차트'!$AC$6:$AF$106, 4, FALSE), _xlfn.IFNA(VLOOKUP($B117+1, '언어와 매체 차트'!$AC$6:$AF$106, 4, FALSE), "-"))</f>
        <v>#REF!</v>
      </c>
      <c r="H117" s="455" t="e">
        <f>_xlfn.IFNA(VLOOKUP($B117, '언어와 매체 차트'!$AB$6:$AE$106, 4, FALSE), _xlfn.IFNA(VLOOKUP($B117-1, '언어와 매체 차트'!$AB$6:$AE$106, 4, FALSE), "-"))</f>
        <v>#REF!</v>
      </c>
      <c r="I117" s="573" t="e">
        <f>'인원 입력 기능'!#REF!</f>
        <v>#REF!</v>
      </c>
      <c r="J117" s="574"/>
      <c r="K117" s="575" t="e">
        <f t="shared" si="7"/>
        <v>#REF!</v>
      </c>
      <c r="L117" s="576"/>
      <c r="M117" s="4"/>
      <c r="N117" s="4"/>
    </row>
    <row r="118" spans="1:14" ht="21" hidden="1" customHeight="1" thickBot="1">
      <c r="A118" s="4"/>
      <c r="B118" s="367" t="e">
        <f>'인원 입력 기능'!#REF!</f>
        <v>#REF!</v>
      </c>
      <c r="C118" s="328" t="e">
        <f t="shared" si="4"/>
        <v>#REF!</v>
      </c>
      <c r="D118" s="368" t="e">
        <f>'국어 백분위 표'!D117</f>
        <v>#REF!</v>
      </c>
      <c r="E118" s="455" t="e">
        <f>_xlfn.IFNA(VLOOKUP($B118, '화법과 작문 차트'!$AC$6:$AF$106, 4, FALSE), _xlfn.IFNA(VLOOKUP($B118+1, '화법과 작문 차트'!$AC$6:$AF$106, 4, FALSE), "-"))</f>
        <v>#REF!</v>
      </c>
      <c r="F118" s="455" t="e">
        <f>_xlfn.IFNA(VLOOKUP($B118, '화법과 작문 차트'!$AB$6:$AE$106, 4, FALSE), _xlfn.IFNA(VLOOKUP($B118-1, '화법과 작문 차트'!$AB$6:$AE$106, 4, FALSE), "-"))</f>
        <v>#REF!</v>
      </c>
      <c r="G118" s="455" t="e">
        <f>_xlfn.IFNA(VLOOKUP($B118, '언어와 매체 차트'!$AC$6:$AF$106, 4, FALSE), _xlfn.IFNA(VLOOKUP($B118+1, '언어와 매체 차트'!$AC$6:$AF$106, 4, FALSE), "-"))</f>
        <v>#REF!</v>
      </c>
      <c r="H118" s="455" t="e">
        <f>_xlfn.IFNA(VLOOKUP($B118, '언어와 매체 차트'!$AB$6:$AE$106, 4, FALSE), _xlfn.IFNA(VLOOKUP($B118-1, '언어와 매체 차트'!$AB$6:$AE$106, 4, FALSE), "-"))</f>
        <v>#REF!</v>
      </c>
      <c r="I118" s="573" t="e">
        <f>'인원 입력 기능'!#REF!</f>
        <v>#REF!</v>
      </c>
      <c r="J118" s="574"/>
      <c r="K118" s="575" t="e">
        <f t="shared" si="7"/>
        <v>#REF!</v>
      </c>
      <c r="L118" s="576"/>
      <c r="M118" s="4"/>
      <c r="N118" s="4"/>
    </row>
    <row r="119" spans="1:14" ht="21" hidden="1" customHeight="1">
      <c r="A119" s="4"/>
      <c r="B119" s="173">
        <f>'인원 입력 기능'!B103</f>
        <v>0</v>
      </c>
      <c r="C119" s="146">
        <f t="shared" si="4"/>
        <v>9</v>
      </c>
      <c r="D119" s="368" t="e">
        <f>'국어 백분위 표'!D118</f>
        <v>#REF!</v>
      </c>
      <c r="E119" s="455">
        <f>_xlfn.IFNA(VLOOKUP($B119, '화법과 작문 차트'!$AC$6:$AF$106, 4, FALSE), _xlfn.IFNA(VLOOKUP($B119+1, '화법과 작문 차트'!$AC$6:$AF$106, 4, FALSE), "-"))</f>
        <v>1</v>
      </c>
      <c r="F119" s="455">
        <f>_xlfn.IFNA(VLOOKUP($B119, '화법과 작문 차트'!$AB$6:$AE$106, 4, FALSE), _xlfn.IFNA(VLOOKUP($B119-1, '화법과 작문 차트'!$AB$6:$AE$106, 4, FALSE), "-"))</f>
        <v>99</v>
      </c>
      <c r="G119" s="455">
        <f>_xlfn.IFNA(VLOOKUP($B119, '언어와 매체 차트'!$AC$6:$AF$106, 4, FALSE), _xlfn.IFNA(VLOOKUP($B119+1, '언어와 매체 차트'!$AC$6:$AF$106, 4, FALSE), "-"))</f>
        <v>1</v>
      </c>
      <c r="H119" s="455">
        <f>_xlfn.IFNA(VLOOKUP($B119, '언어와 매체 차트'!$AB$6:$AE$106, 4, FALSE), _xlfn.IFNA(VLOOKUP($B119-1, '언어와 매체 차트'!$AB$6:$AE$106, 4, FALSE), "-"))</f>
        <v>99</v>
      </c>
      <c r="I119" s="573">
        <f>'인원 입력 기능'!E103</f>
        <v>0</v>
      </c>
      <c r="J119" s="574"/>
      <c r="K119" s="575">
        <f t="shared" si="7"/>
        <v>0</v>
      </c>
      <c r="L119" s="576"/>
      <c r="M119" s="4"/>
      <c r="N119" s="4"/>
    </row>
    <row r="120" spans="1:14" ht="21" hidden="1" customHeight="1">
      <c r="A120" s="4"/>
      <c r="B120" s="173">
        <f>'인원 입력 기능'!B104</f>
        <v>0</v>
      </c>
      <c r="C120" s="146">
        <f t="shared" si="4"/>
        <v>9</v>
      </c>
      <c r="D120" s="368">
        <f>'국어 백분위 표'!D119</f>
        <v>100</v>
      </c>
      <c r="E120" s="455">
        <f>_xlfn.IFNA(VLOOKUP($B120, '화법과 작문 차트'!$AC$6:$AF$106, 4, FALSE), _xlfn.IFNA(VLOOKUP($B120+1, '화법과 작문 차트'!$AC$6:$AF$106, 4, FALSE), "-"))</f>
        <v>1</v>
      </c>
      <c r="F120" s="455">
        <f>_xlfn.IFNA(VLOOKUP($B120, '화법과 작문 차트'!$AB$6:$AE$106, 4, FALSE), _xlfn.IFNA(VLOOKUP($B120-1, '화법과 작문 차트'!$AB$6:$AE$106, 4, FALSE), "-"))</f>
        <v>99</v>
      </c>
      <c r="G120" s="455">
        <f>_xlfn.IFNA(VLOOKUP($B120, '언어와 매체 차트'!$AC$6:$AF$106, 4, FALSE), _xlfn.IFNA(VLOOKUP($B120+1, '언어와 매체 차트'!$AC$6:$AF$106, 4, FALSE), "-"))</f>
        <v>1</v>
      </c>
      <c r="H120" s="455">
        <f>_xlfn.IFNA(VLOOKUP($B120, '언어와 매체 차트'!$AB$6:$AE$106, 4, FALSE), _xlfn.IFNA(VLOOKUP($B120-1, '언어와 매체 차트'!$AB$6:$AE$106, 4, FALSE), "-"))</f>
        <v>99</v>
      </c>
      <c r="I120" s="573">
        <f>'인원 입력 기능'!E104</f>
        <v>0</v>
      </c>
      <c r="J120" s="574"/>
      <c r="K120" s="575">
        <f t="shared" si="7"/>
        <v>0</v>
      </c>
      <c r="L120" s="576"/>
      <c r="M120" s="4"/>
      <c r="N120" s="4"/>
    </row>
    <row r="121" spans="1:14" ht="21" hidden="1" customHeight="1">
      <c r="A121" s="4"/>
      <c r="B121" s="173">
        <f>'인원 입력 기능'!B105</f>
        <v>0</v>
      </c>
      <c r="C121" s="146">
        <f t="shared" si="4"/>
        <v>9</v>
      </c>
      <c r="D121" s="368">
        <f>'국어 백분위 표'!D120</f>
        <v>100</v>
      </c>
      <c r="E121" s="455">
        <f>_xlfn.IFNA(VLOOKUP($B121, '화법과 작문 차트'!$AC$6:$AF$106, 4, FALSE), _xlfn.IFNA(VLOOKUP($B121+1, '화법과 작문 차트'!$AC$6:$AF$106, 4, FALSE), "-"))</f>
        <v>1</v>
      </c>
      <c r="F121" s="455">
        <f>_xlfn.IFNA(VLOOKUP($B121, '화법과 작문 차트'!$AB$6:$AE$106, 4, FALSE), _xlfn.IFNA(VLOOKUP($B121-1, '화법과 작문 차트'!$AB$6:$AE$106, 4, FALSE), "-"))</f>
        <v>99</v>
      </c>
      <c r="G121" s="455">
        <f>_xlfn.IFNA(VLOOKUP($B121, '언어와 매체 차트'!$AC$6:$AF$106, 4, FALSE), _xlfn.IFNA(VLOOKUP($B121+1, '언어와 매체 차트'!$AC$6:$AF$106, 4, FALSE), "-"))</f>
        <v>1</v>
      </c>
      <c r="H121" s="455">
        <f>_xlfn.IFNA(VLOOKUP($B121, '언어와 매체 차트'!$AB$6:$AE$106, 4, FALSE), _xlfn.IFNA(VLOOKUP($B121-1, '언어와 매체 차트'!$AB$6:$AE$106, 4, FALSE), "-"))</f>
        <v>99</v>
      </c>
      <c r="I121" s="573">
        <f>'인원 입력 기능'!E105</f>
        <v>0</v>
      </c>
      <c r="J121" s="574"/>
      <c r="K121" s="575">
        <f t="shared" si="7"/>
        <v>0</v>
      </c>
      <c r="L121" s="576"/>
      <c r="M121" s="4"/>
      <c r="N121" s="4"/>
    </row>
    <row r="122" spans="1:14" ht="21" hidden="1" customHeight="1">
      <c r="A122" s="4"/>
      <c r="B122" s="173">
        <f>'인원 입력 기능'!B106</f>
        <v>0</v>
      </c>
      <c r="C122" s="146">
        <f t="shared" si="4"/>
        <v>9</v>
      </c>
      <c r="D122" s="368">
        <f>'국어 백분위 표'!D121</f>
        <v>100</v>
      </c>
      <c r="E122" s="455">
        <f>_xlfn.IFNA(VLOOKUP($B122, '화법과 작문 차트'!$AC$6:$AF$106, 4, FALSE), _xlfn.IFNA(VLOOKUP($B122+1, '화법과 작문 차트'!$AC$6:$AF$106, 4, FALSE), "-"))</f>
        <v>1</v>
      </c>
      <c r="F122" s="455">
        <f>_xlfn.IFNA(VLOOKUP($B122, '화법과 작문 차트'!$AB$6:$AE$106, 4, FALSE), _xlfn.IFNA(VLOOKUP($B122-1, '화법과 작문 차트'!$AB$6:$AE$106, 4, FALSE), "-"))</f>
        <v>99</v>
      </c>
      <c r="G122" s="455">
        <f>_xlfn.IFNA(VLOOKUP($B122, '언어와 매체 차트'!$AC$6:$AF$106, 4, FALSE), _xlfn.IFNA(VLOOKUP($B122+1, '언어와 매체 차트'!$AC$6:$AF$106, 4, FALSE), "-"))</f>
        <v>1</v>
      </c>
      <c r="H122" s="455">
        <f>_xlfn.IFNA(VLOOKUP($B122, '언어와 매체 차트'!$AB$6:$AE$106, 4, FALSE), _xlfn.IFNA(VLOOKUP($B122-1, '언어와 매체 차트'!$AB$6:$AE$106, 4, FALSE), "-"))</f>
        <v>99</v>
      </c>
      <c r="I122" s="573">
        <f>'인원 입력 기능'!E106</f>
        <v>0</v>
      </c>
      <c r="J122" s="574"/>
      <c r="K122" s="575">
        <f t="shared" si="7"/>
        <v>0</v>
      </c>
      <c r="L122" s="576"/>
      <c r="M122" s="4"/>
      <c r="N122" s="4"/>
    </row>
    <row r="123" spans="1:14" ht="21" hidden="1" customHeight="1">
      <c r="B123" s="173">
        <f>'인원 입력 기능'!B107</f>
        <v>0</v>
      </c>
      <c r="C123" s="146">
        <f t="shared" si="4"/>
        <v>9</v>
      </c>
      <c r="D123" s="368">
        <f>'국어 백분위 표'!D122</f>
        <v>100</v>
      </c>
      <c r="E123" s="455">
        <f>_xlfn.IFNA(VLOOKUP($B123, '화법과 작문 차트'!$AC$6:$AF$106, 4, FALSE), _xlfn.IFNA(VLOOKUP($B123+1, '화법과 작문 차트'!$AC$6:$AF$106, 4, FALSE), "-"))</f>
        <v>1</v>
      </c>
      <c r="F123" s="455">
        <f>_xlfn.IFNA(VLOOKUP($B123, '화법과 작문 차트'!$AB$6:$AE$106, 4, FALSE), _xlfn.IFNA(VLOOKUP($B123-1, '화법과 작문 차트'!$AB$6:$AE$106, 4, FALSE), "-"))</f>
        <v>99</v>
      </c>
      <c r="G123" s="455">
        <f>_xlfn.IFNA(VLOOKUP($B123, '언어와 매체 차트'!$AC$6:$AF$106, 4, FALSE), _xlfn.IFNA(VLOOKUP($B123+1, '언어와 매체 차트'!$AC$6:$AF$106, 4, FALSE), "-"))</f>
        <v>1</v>
      </c>
      <c r="H123" s="455">
        <f>_xlfn.IFNA(VLOOKUP($B123, '언어와 매체 차트'!$AB$6:$AE$106, 4, FALSE), _xlfn.IFNA(VLOOKUP($B123-1, '언어와 매체 차트'!$AB$6:$AE$106, 4, FALSE), "-"))</f>
        <v>99</v>
      </c>
      <c r="I123" s="573">
        <f>'인원 입력 기능'!E107</f>
        <v>0</v>
      </c>
      <c r="J123" s="574"/>
      <c r="K123" s="575">
        <f t="shared" si="7"/>
        <v>0</v>
      </c>
      <c r="L123" s="576"/>
    </row>
    <row r="124" spans="1:14" ht="21" hidden="1" customHeight="1">
      <c r="B124" s="173">
        <f>'인원 입력 기능'!B108</f>
        <v>0</v>
      </c>
      <c r="C124" s="146">
        <f t="shared" si="4"/>
        <v>9</v>
      </c>
      <c r="D124" s="368">
        <f>'국어 백분위 표'!D123</f>
        <v>100</v>
      </c>
      <c r="E124" s="455">
        <f>_xlfn.IFNA(VLOOKUP($B124, '화법과 작문 차트'!$AC$6:$AF$106, 4, FALSE), _xlfn.IFNA(VLOOKUP($B124+1, '화법과 작문 차트'!$AC$6:$AF$106, 4, FALSE), "-"))</f>
        <v>1</v>
      </c>
      <c r="F124" s="455">
        <f>_xlfn.IFNA(VLOOKUP($B124, '화법과 작문 차트'!$AB$6:$AE$106, 4, FALSE), _xlfn.IFNA(VLOOKUP($B124-1, '화법과 작문 차트'!$AB$6:$AE$106, 4, FALSE), "-"))</f>
        <v>99</v>
      </c>
      <c r="G124" s="455">
        <f>_xlfn.IFNA(VLOOKUP($B124, '언어와 매체 차트'!$AC$6:$AF$106, 4, FALSE), _xlfn.IFNA(VLOOKUP($B124+1, '언어와 매체 차트'!$AC$6:$AF$106, 4, FALSE), "-"))</f>
        <v>1</v>
      </c>
      <c r="H124" s="455">
        <f>_xlfn.IFNA(VLOOKUP($B124, '언어와 매체 차트'!$AB$6:$AE$106, 4, FALSE), _xlfn.IFNA(VLOOKUP($B124-1, '언어와 매체 차트'!$AB$6:$AE$106, 4, FALSE), "-"))</f>
        <v>99</v>
      </c>
      <c r="I124" s="573">
        <f>'인원 입력 기능'!E108</f>
        <v>0</v>
      </c>
      <c r="J124" s="574"/>
      <c r="K124" s="575">
        <f t="shared" si="7"/>
        <v>0</v>
      </c>
      <c r="L124" s="576"/>
    </row>
    <row r="125" spans="1:14" ht="21" hidden="1" customHeight="1">
      <c r="B125" s="173">
        <f>'인원 입력 기능'!B109</f>
        <v>0</v>
      </c>
      <c r="C125" s="146">
        <f t="shared" si="4"/>
        <v>9</v>
      </c>
      <c r="D125" s="368">
        <f>'국어 백분위 표'!D124</f>
        <v>100</v>
      </c>
      <c r="E125" s="455">
        <f>_xlfn.IFNA(VLOOKUP($B125, '화법과 작문 차트'!$AC$6:$AF$106, 4, FALSE), _xlfn.IFNA(VLOOKUP($B125+1, '화법과 작문 차트'!$AC$6:$AF$106, 4, FALSE), "-"))</f>
        <v>1</v>
      </c>
      <c r="F125" s="455">
        <f>_xlfn.IFNA(VLOOKUP($B125, '화법과 작문 차트'!$AB$6:$AE$106, 4, FALSE), _xlfn.IFNA(VLOOKUP($B125-1, '화법과 작문 차트'!$AB$6:$AE$106, 4, FALSE), "-"))</f>
        <v>99</v>
      </c>
      <c r="G125" s="455">
        <f>_xlfn.IFNA(VLOOKUP($B125, '언어와 매체 차트'!$AC$6:$AF$106, 4, FALSE), _xlfn.IFNA(VLOOKUP($B125+1, '언어와 매체 차트'!$AC$6:$AF$106, 4, FALSE), "-"))</f>
        <v>1</v>
      </c>
      <c r="H125" s="455">
        <f>_xlfn.IFNA(VLOOKUP($B125, '언어와 매체 차트'!$AB$6:$AE$106, 4, FALSE), _xlfn.IFNA(VLOOKUP($B125-1, '언어와 매체 차트'!$AB$6:$AE$106, 4, FALSE), "-"))</f>
        <v>99</v>
      </c>
      <c r="I125" s="573">
        <f>'인원 입력 기능'!E109</f>
        <v>0</v>
      </c>
      <c r="J125" s="574"/>
      <c r="K125" s="575">
        <f t="shared" si="7"/>
        <v>0</v>
      </c>
      <c r="L125" s="576"/>
    </row>
    <row r="126" spans="1:14" ht="21" hidden="1" customHeight="1">
      <c r="B126" s="173">
        <f>'인원 입력 기능'!B110</f>
        <v>0</v>
      </c>
      <c r="C126" s="146">
        <f t="shared" si="4"/>
        <v>9</v>
      </c>
      <c r="D126" s="368">
        <f>'국어 백분위 표'!D125</f>
        <v>100</v>
      </c>
      <c r="E126" s="455">
        <f>_xlfn.IFNA(VLOOKUP($B126, '화법과 작문 차트'!$AC$6:$AF$106, 4, FALSE), _xlfn.IFNA(VLOOKUP($B126+1, '화법과 작문 차트'!$AC$6:$AF$106, 4, FALSE), "-"))</f>
        <v>1</v>
      </c>
      <c r="F126" s="455">
        <f>_xlfn.IFNA(VLOOKUP($B126, '화법과 작문 차트'!$AB$6:$AE$106, 4, FALSE), _xlfn.IFNA(VLOOKUP($B126-1, '화법과 작문 차트'!$AB$6:$AE$106, 4, FALSE), "-"))</f>
        <v>99</v>
      </c>
      <c r="G126" s="455">
        <f>_xlfn.IFNA(VLOOKUP($B126, '언어와 매체 차트'!$AC$6:$AF$106, 4, FALSE), _xlfn.IFNA(VLOOKUP($B126+1, '언어와 매체 차트'!$AC$6:$AF$106, 4, FALSE), "-"))</f>
        <v>1</v>
      </c>
      <c r="H126" s="455">
        <f>_xlfn.IFNA(VLOOKUP($B126, '언어와 매체 차트'!$AB$6:$AE$106, 4, FALSE), _xlfn.IFNA(VLOOKUP($B126-1, '언어와 매체 차트'!$AB$6:$AE$106, 4, FALSE), "-"))</f>
        <v>99</v>
      </c>
      <c r="I126" s="573">
        <f>'인원 입력 기능'!E110</f>
        <v>0</v>
      </c>
      <c r="J126" s="574"/>
      <c r="K126" s="575">
        <f t="shared" si="7"/>
        <v>0</v>
      </c>
      <c r="L126" s="576"/>
    </row>
    <row r="127" spans="1:14" ht="21" hidden="1" customHeight="1">
      <c r="B127" s="173">
        <f>'인원 입력 기능'!B111</f>
        <v>0</v>
      </c>
      <c r="C127" s="146">
        <f t="shared" si="4"/>
        <v>9</v>
      </c>
      <c r="D127" s="368">
        <f>'국어 백분위 표'!D126</f>
        <v>100</v>
      </c>
      <c r="E127" s="455">
        <f>_xlfn.IFNA(VLOOKUP($B127, '화법과 작문 차트'!$AC$6:$AF$106, 4, FALSE), _xlfn.IFNA(VLOOKUP($B127+1, '화법과 작문 차트'!$AC$6:$AF$106, 4, FALSE), "-"))</f>
        <v>1</v>
      </c>
      <c r="F127" s="455">
        <f>_xlfn.IFNA(VLOOKUP($B127, '화법과 작문 차트'!$AB$6:$AE$106, 4, FALSE), _xlfn.IFNA(VLOOKUP($B127-1, '화법과 작문 차트'!$AB$6:$AE$106, 4, FALSE), "-"))</f>
        <v>99</v>
      </c>
      <c r="G127" s="455">
        <f>_xlfn.IFNA(VLOOKUP($B127, '언어와 매체 차트'!$AC$6:$AF$106, 4, FALSE), _xlfn.IFNA(VLOOKUP($B127+1, '언어와 매체 차트'!$AC$6:$AF$106, 4, FALSE), "-"))</f>
        <v>1</v>
      </c>
      <c r="H127" s="455">
        <f>_xlfn.IFNA(VLOOKUP($B127, '언어와 매체 차트'!$AB$6:$AE$106, 4, FALSE), _xlfn.IFNA(VLOOKUP($B127-1, '언어와 매체 차트'!$AB$6:$AE$106, 4, FALSE), "-"))</f>
        <v>99</v>
      </c>
      <c r="I127" s="573">
        <f>'인원 입력 기능'!E111</f>
        <v>0</v>
      </c>
      <c r="J127" s="574"/>
      <c r="K127" s="575">
        <f t="shared" si="7"/>
        <v>0</v>
      </c>
      <c r="L127" s="576"/>
    </row>
    <row r="128" spans="1:14" ht="21" hidden="1" customHeight="1">
      <c r="B128" s="173">
        <f>'인원 입력 기능'!B112</f>
        <v>0</v>
      </c>
      <c r="C128" s="146">
        <f t="shared" si="4"/>
        <v>9</v>
      </c>
      <c r="D128" s="368">
        <f>'국어 백분위 표'!D127</f>
        <v>100</v>
      </c>
      <c r="E128" s="455">
        <f>_xlfn.IFNA(VLOOKUP($B128, '화법과 작문 차트'!$AC$6:$AF$106, 4, FALSE), _xlfn.IFNA(VLOOKUP($B128+1, '화법과 작문 차트'!$AC$6:$AF$106, 4, FALSE), "-"))</f>
        <v>1</v>
      </c>
      <c r="F128" s="455">
        <f>_xlfn.IFNA(VLOOKUP($B128, '화법과 작문 차트'!$AB$6:$AE$106, 4, FALSE), _xlfn.IFNA(VLOOKUP($B128-1, '화법과 작문 차트'!$AB$6:$AE$106, 4, FALSE), "-"))</f>
        <v>99</v>
      </c>
      <c r="G128" s="455">
        <f>_xlfn.IFNA(VLOOKUP($B128, '언어와 매체 차트'!$AC$6:$AF$106, 4, FALSE), _xlfn.IFNA(VLOOKUP($B128+1, '언어와 매체 차트'!$AC$6:$AF$106, 4, FALSE), "-"))</f>
        <v>1</v>
      </c>
      <c r="H128" s="455">
        <f>_xlfn.IFNA(VLOOKUP($B128, '언어와 매체 차트'!$AB$6:$AE$106, 4, FALSE), _xlfn.IFNA(VLOOKUP($B128-1, '언어와 매체 차트'!$AB$6:$AE$106, 4, FALSE), "-"))</f>
        <v>99</v>
      </c>
      <c r="I128" s="573">
        <f>'인원 입력 기능'!E112</f>
        <v>0</v>
      </c>
      <c r="J128" s="574"/>
      <c r="K128" s="575">
        <f t="shared" si="7"/>
        <v>0</v>
      </c>
      <c r="L128" s="576"/>
    </row>
    <row r="129" spans="2:12" ht="21" hidden="1" customHeight="1">
      <c r="B129" s="173">
        <f>'인원 입력 기능'!B113</f>
        <v>0</v>
      </c>
      <c r="C129" s="146">
        <f t="shared" si="4"/>
        <v>9</v>
      </c>
      <c r="D129" s="368">
        <f>'국어 백분위 표'!D128</f>
        <v>100</v>
      </c>
      <c r="E129" s="455">
        <f>_xlfn.IFNA(VLOOKUP($B129, '화법과 작문 차트'!$AC$6:$AF$106, 4, FALSE), _xlfn.IFNA(VLOOKUP($B129+1, '화법과 작문 차트'!$AC$6:$AF$106, 4, FALSE), "-"))</f>
        <v>1</v>
      </c>
      <c r="F129" s="455">
        <f>_xlfn.IFNA(VLOOKUP($B129, '화법과 작문 차트'!$AB$6:$AE$106, 4, FALSE), _xlfn.IFNA(VLOOKUP($B129-1, '화법과 작문 차트'!$AB$6:$AE$106, 4, FALSE), "-"))</f>
        <v>99</v>
      </c>
      <c r="G129" s="455">
        <f>_xlfn.IFNA(VLOOKUP($B129, '언어와 매체 차트'!$AC$6:$AF$106, 4, FALSE), _xlfn.IFNA(VLOOKUP($B129+1, '언어와 매체 차트'!$AC$6:$AF$106, 4, FALSE), "-"))</f>
        <v>1</v>
      </c>
      <c r="H129" s="455">
        <f>_xlfn.IFNA(VLOOKUP($B129, '언어와 매체 차트'!$AB$6:$AE$106, 4, FALSE), _xlfn.IFNA(VLOOKUP($B129-1, '언어와 매체 차트'!$AB$6:$AE$106, 4, FALSE), "-"))</f>
        <v>99</v>
      </c>
      <c r="I129" s="573">
        <f>'인원 입력 기능'!E113</f>
        <v>0</v>
      </c>
      <c r="J129" s="574"/>
      <c r="K129" s="575">
        <f t="shared" si="7"/>
        <v>0</v>
      </c>
      <c r="L129" s="576"/>
    </row>
    <row r="130" spans="2:12" ht="21" hidden="1" customHeight="1">
      <c r="B130" s="173">
        <f>'인원 입력 기능'!B114</f>
        <v>0</v>
      </c>
      <c r="C130" s="146">
        <f t="shared" si="4"/>
        <v>9</v>
      </c>
      <c r="D130" s="368">
        <f>'국어 백분위 표'!D129</f>
        <v>100</v>
      </c>
      <c r="E130" s="455">
        <f>_xlfn.IFNA(VLOOKUP($B130, '화법과 작문 차트'!$AC$6:$AF$106, 4, FALSE), _xlfn.IFNA(VLOOKUP($B130+1, '화법과 작문 차트'!$AC$6:$AF$106, 4, FALSE), "-"))</f>
        <v>1</v>
      </c>
      <c r="F130" s="455">
        <f>_xlfn.IFNA(VLOOKUP($B130, '화법과 작문 차트'!$AB$6:$AE$106, 4, FALSE), _xlfn.IFNA(VLOOKUP($B130-1, '화법과 작문 차트'!$AB$6:$AE$106, 4, FALSE), "-"))</f>
        <v>99</v>
      </c>
      <c r="G130" s="455">
        <f>_xlfn.IFNA(VLOOKUP($B130, '언어와 매체 차트'!$AC$6:$AF$106, 4, FALSE), _xlfn.IFNA(VLOOKUP($B130+1, '언어와 매체 차트'!$AC$6:$AF$106, 4, FALSE), "-"))</f>
        <v>1</v>
      </c>
      <c r="H130" s="455">
        <f>_xlfn.IFNA(VLOOKUP($B130, '언어와 매체 차트'!$AB$6:$AE$106, 4, FALSE), _xlfn.IFNA(VLOOKUP($B130-1, '언어와 매체 차트'!$AB$6:$AE$106, 4, FALSE), "-"))</f>
        <v>99</v>
      </c>
      <c r="I130" s="573">
        <f>'인원 입력 기능'!E114</f>
        <v>0</v>
      </c>
      <c r="J130" s="574"/>
      <c r="K130" s="575">
        <f t="shared" si="7"/>
        <v>0</v>
      </c>
      <c r="L130" s="576"/>
    </row>
    <row r="131" spans="2:12" ht="21" hidden="1" customHeight="1">
      <c r="B131" s="173">
        <f>'인원 입력 기능'!B115</f>
        <v>0</v>
      </c>
      <c r="C131" s="146">
        <f t="shared" si="4"/>
        <v>9</v>
      </c>
      <c r="D131" s="368">
        <f>'국어 백분위 표'!D130</f>
        <v>100</v>
      </c>
      <c r="E131" s="455">
        <f>_xlfn.IFNA(VLOOKUP($B131, '화법과 작문 차트'!$AC$6:$AF$106, 4, FALSE), _xlfn.IFNA(VLOOKUP($B131+1, '화법과 작문 차트'!$AC$6:$AF$106, 4, FALSE), "-"))</f>
        <v>1</v>
      </c>
      <c r="F131" s="455">
        <f>_xlfn.IFNA(VLOOKUP($B131, '화법과 작문 차트'!$AB$6:$AE$106, 4, FALSE), _xlfn.IFNA(VLOOKUP($B131-1, '화법과 작문 차트'!$AB$6:$AE$106, 4, FALSE), "-"))</f>
        <v>99</v>
      </c>
      <c r="G131" s="455">
        <f>_xlfn.IFNA(VLOOKUP($B131, '언어와 매체 차트'!$AC$6:$AF$106, 4, FALSE), _xlfn.IFNA(VLOOKUP($B131+1, '언어와 매체 차트'!$AC$6:$AF$106, 4, FALSE), "-"))</f>
        <v>1</v>
      </c>
      <c r="H131" s="455">
        <f>_xlfn.IFNA(VLOOKUP($B131, '언어와 매체 차트'!$AB$6:$AE$106, 4, FALSE), _xlfn.IFNA(VLOOKUP($B131-1, '언어와 매체 차트'!$AB$6:$AE$106, 4, FALSE), "-"))</f>
        <v>99</v>
      </c>
      <c r="I131" s="573">
        <f>'인원 입력 기능'!E115</f>
        <v>0</v>
      </c>
      <c r="J131" s="574"/>
      <c r="K131" s="575">
        <f t="shared" si="7"/>
        <v>0</v>
      </c>
      <c r="L131" s="576"/>
    </row>
    <row r="132" spans="2:12" ht="21" hidden="1" customHeight="1">
      <c r="B132" s="173">
        <f>'인원 입력 기능'!B116</f>
        <v>0</v>
      </c>
      <c r="C132" s="146">
        <f t="shared" si="4"/>
        <v>9</v>
      </c>
      <c r="D132" s="368">
        <f>'국어 백분위 표'!D131</f>
        <v>100</v>
      </c>
      <c r="E132" s="455">
        <f>_xlfn.IFNA(VLOOKUP($B132, '화법과 작문 차트'!$AC$6:$AF$106, 4, FALSE), _xlfn.IFNA(VLOOKUP($B132+1, '화법과 작문 차트'!$AC$6:$AF$106, 4, FALSE), "-"))</f>
        <v>1</v>
      </c>
      <c r="F132" s="455">
        <f>_xlfn.IFNA(VLOOKUP($B132, '화법과 작문 차트'!$AB$6:$AE$106, 4, FALSE), _xlfn.IFNA(VLOOKUP($B132-1, '화법과 작문 차트'!$AB$6:$AE$106, 4, FALSE), "-"))</f>
        <v>99</v>
      </c>
      <c r="G132" s="455">
        <f>_xlfn.IFNA(VLOOKUP($B132, '언어와 매체 차트'!$AC$6:$AF$106, 4, FALSE), _xlfn.IFNA(VLOOKUP($B132+1, '언어와 매체 차트'!$AC$6:$AF$106, 4, FALSE), "-"))</f>
        <v>1</v>
      </c>
      <c r="H132" s="455">
        <f>_xlfn.IFNA(VLOOKUP($B132, '언어와 매체 차트'!$AB$6:$AE$106, 4, FALSE), _xlfn.IFNA(VLOOKUP($B132-1, '언어와 매체 차트'!$AB$6:$AE$106, 4, FALSE), "-"))</f>
        <v>99</v>
      </c>
      <c r="I132" s="573">
        <f>'인원 입력 기능'!E116</f>
        <v>0</v>
      </c>
      <c r="J132" s="574"/>
      <c r="K132" s="575">
        <f t="shared" si="7"/>
        <v>0</v>
      </c>
      <c r="L132" s="576"/>
    </row>
    <row r="133" spans="2:12" ht="21" hidden="1" customHeight="1">
      <c r="B133" s="173">
        <f>'인원 입력 기능'!B117</f>
        <v>0</v>
      </c>
      <c r="C133" s="146">
        <f t="shared" si="4"/>
        <v>9</v>
      </c>
      <c r="D133" s="368">
        <f>'국어 백분위 표'!D132</f>
        <v>100</v>
      </c>
      <c r="E133" s="455">
        <f>_xlfn.IFNA(VLOOKUP($B133, '화법과 작문 차트'!$AC$6:$AF$106, 4, FALSE), _xlfn.IFNA(VLOOKUP($B133+1, '화법과 작문 차트'!$AC$6:$AF$106, 4, FALSE), "-"))</f>
        <v>1</v>
      </c>
      <c r="F133" s="455">
        <f>_xlfn.IFNA(VLOOKUP($B133, '화법과 작문 차트'!$AB$6:$AE$106, 4, FALSE), _xlfn.IFNA(VLOOKUP($B133-1, '화법과 작문 차트'!$AB$6:$AE$106, 4, FALSE), "-"))</f>
        <v>99</v>
      </c>
      <c r="G133" s="455">
        <f>_xlfn.IFNA(VLOOKUP($B133, '언어와 매체 차트'!$AC$6:$AF$106, 4, FALSE), _xlfn.IFNA(VLOOKUP($B133+1, '언어와 매체 차트'!$AC$6:$AF$106, 4, FALSE), "-"))</f>
        <v>1</v>
      </c>
      <c r="H133" s="455">
        <f>_xlfn.IFNA(VLOOKUP($B133, '언어와 매체 차트'!$AB$6:$AE$106, 4, FALSE), _xlfn.IFNA(VLOOKUP($B133-1, '언어와 매체 차트'!$AB$6:$AE$106, 4, FALSE), "-"))</f>
        <v>99</v>
      </c>
      <c r="I133" s="573">
        <f>'인원 입력 기능'!E117</f>
        <v>0</v>
      </c>
      <c r="J133" s="574"/>
      <c r="K133" s="575">
        <f t="shared" si="7"/>
        <v>0</v>
      </c>
      <c r="L133" s="576"/>
    </row>
    <row r="134" spans="2:12" ht="21" hidden="1" customHeight="1">
      <c r="B134" s="173">
        <f>'인원 입력 기능'!B118</f>
        <v>0</v>
      </c>
      <c r="C134" s="146">
        <f t="shared" si="4"/>
        <v>9</v>
      </c>
      <c r="D134" s="368">
        <f>'국어 백분위 표'!D133</f>
        <v>100</v>
      </c>
      <c r="E134" s="455">
        <f>_xlfn.IFNA(VLOOKUP($B134, '화법과 작문 차트'!$AC$6:$AF$106, 4, FALSE), _xlfn.IFNA(VLOOKUP($B134+1, '화법과 작문 차트'!$AC$6:$AF$106, 4, FALSE), "-"))</f>
        <v>1</v>
      </c>
      <c r="F134" s="455">
        <f>_xlfn.IFNA(VLOOKUP($B134, '화법과 작문 차트'!$AB$6:$AE$106, 4, FALSE), _xlfn.IFNA(VLOOKUP($B134-1, '화법과 작문 차트'!$AB$6:$AE$106, 4, FALSE), "-"))</f>
        <v>99</v>
      </c>
      <c r="G134" s="455">
        <f>_xlfn.IFNA(VLOOKUP($B134, '언어와 매체 차트'!$AC$6:$AF$106, 4, FALSE), _xlfn.IFNA(VLOOKUP($B134+1, '언어와 매체 차트'!$AC$6:$AF$106, 4, FALSE), "-"))</f>
        <v>1</v>
      </c>
      <c r="H134" s="455">
        <f>_xlfn.IFNA(VLOOKUP($B134, '언어와 매체 차트'!$AB$6:$AE$106, 4, FALSE), _xlfn.IFNA(VLOOKUP($B134-1, '언어와 매체 차트'!$AB$6:$AE$106, 4, FALSE), "-"))</f>
        <v>99</v>
      </c>
      <c r="I134" s="573">
        <f>'인원 입력 기능'!E118</f>
        <v>0</v>
      </c>
      <c r="J134" s="574"/>
      <c r="K134" s="575">
        <f t="shared" si="7"/>
        <v>0</v>
      </c>
      <c r="L134" s="576"/>
    </row>
    <row r="135" spans="2:12" ht="21" hidden="1" customHeight="1">
      <c r="B135" s="173">
        <f>'인원 입력 기능'!B119</f>
        <v>0</v>
      </c>
      <c r="C135" s="146">
        <f t="shared" ref="C135:C141" si="8">IF(ROUND(B135,0)&gt;=$R$7,1,IF(ROUND(B135,0)&gt;=$R$8,2,IF(ROUND(B135,0)&gt;=$R$9,3,IF(ROUND(B135,0)&gt;=$R$10,4,IF(ROUND(B135,0)&gt;=$R$11,5,IF(ROUND(B135,0)&gt;=$R$12,6,IF(ROUND(B135,0)&gt;=$R$13,7,IF(ROUND(B135,0)&gt;=$R$14,8,9))))))))</f>
        <v>9</v>
      </c>
      <c r="D135" s="368">
        <f>'국어 백분위 표'!D134</f>
        <v>100</v>
      </c>
      <c r="E135" s="455">
        <f>_xlfn.IFNA(VLOOKUP($B135, '화법과 작문 차트'!$AC$6:$AF$106, 4, FALSE), _xlfn.IFNA(VLOOKUP($B135+1, '화법과 작문 차트'!$AC$6:$AF$106, 4, FALSE), "-"))</f>
        <v>1</v>
      </c>
      <c r="F135" s="455">
        <f>_xlfn.IFNA(VLOOKUP($B135, '화법과 작문 차트'!$AB$6:$AE$106, 4, FALSE), _xlfn.IFNA(VLOOKUP($B135-1, '화법과 작문 차트'!$AB$6:$AE$106, 4, FALSE), "-"))</f>
        <v>99</v>
      </c>
      <c r="G135" s="455">
        <f>_xlfn.IFNA(VLOOKUP($B135, '언어와 매체 차트'!$AC$6:$AF$106, 4, FALSE), _xlfn.IFNA(VLOOKUP($B135+1, '언어와 매체 차트'!$AC$6:$AF$106, 4, FALSE), "-"))</f>
        <v>1</v>
      </c>
      <c r="H135" s="455">
        <f>_xlfn.IFNA(VLOOKUP($B135, '언어와 매체 차트'!$AB$6:$AE$106, 4, FALSE), _xlfn.IFNA(VLOOKUP($B135-1, '언어와 매체 차트'!$AB$6:$AE$106, 4, FALSE), "-"))</f>
        <v>99</v>
      </c>
      <c r="I135" s="573">
        <f>'인원 입력 기능'!E119</f>
        <v>0</v>
      </c>
      <c r="J135" s="574"/>
      <c r="K135" s="575">
        <f t="shared" si="7"/>
        <v>0</v>
      </c>
      <c r="L135" s="576"/>
    </row>
    <row r="136" spans="2:12" ht="21" hidden="1" customHeight="1">
      <c r="B136" s="173">
        <f>'인원 입력 기능'!B120</f>
        <v>0</v>
      </c>
      <c r="C136" s="146">
        <f t="shared" si="8"/>
        <v>9</v>
      </c>
      <c r="D136" s="368">
        <f>'국어 백분위 표'!D135</f>
        <v>100</v>
      </c>
      <c r="E136" s="455">
        <f>_xlfn.IFNA(VLOOKUP($B136, '화법과 작문 차트'!$AC$6:$AF$106, 4, FALSE), _xlfn.IFNA(VLOOKUP($B136+1, '화법과 작문 차트'!$AC$6:$AF$106, 4, FALSE), "-"))</f>
        <v>1</v>
      </c>
      <c r="F136" s="455">
        <f>_xlfn.IFNA(VLOOKUP($B136, '화법과 작문 차트'!$AB$6:$AE$106, 4, FALSE), _xlfn.IFNA(VLOOKUP($B136-1, '화법과 작문 차트'!$AB$6:$AE$106, 4, FALSE), "-"))</f>
        <v>99</v>
      </c>
      <c r="G136" s="455">
        <f>_xlfn.IFNA(VLOOKUP($B136, '언어와 매체 차트'!$AC$6:$AF$106, 4, FALSE), _xlfn.IFNA(VLOOKUP($B136+1, '언어와 매체 차트'!$AC$6:$AF$106, 4, FALSE), "-"))</f>
        <v>1</v>
      </c>
      <c r="H136" s="455">
        <f>_xlfn.IFNA(VLOOKUP($B136, '언어와 매체 차트'!$AB$6:$AE$106, 4, FALSE), _xlfn.IFNA(VLOOKUP($B136-1, '언어와 매체 차트'!$AB$6:$AE$106, 4, FALSE), "-"))</f>
        <v>99</v>
      </c>
      <c r="I136" s="573">
        <f>'인원 입력 기능'!E120</f>
        <v>0</v>
      </c>
      <c r="J136" s="574"/>
      <c r="K136" s="575">
        <f t="shared" si="7"/>
        <v>0</v>
      </c>
      <c r="L136" s="576"/>
    </row>
    <row r="137" spans="2:12" ht="21" hidden="1" customHeight="1">
      <c r="B137" s="173">
        <f>'인원 입력 기능'!B121</f>
        <v>0</v>
      </c>
      <c r="C137" s="146">
        <f t="shared" si="8"/>
        <v>9</v>
      </c>
      <c r="D137" s="368">
        <f>'국어 백분위 표'!D136</f>
        <v>100</v>
      </c>
      <c r="E137" s="455">
        <f>_xlfn.IFNA(VLOOKUP($B137, '화법과 작문 차트'!$AC$6:$AF$106, 4, FALSE), _xlfn.IFNA(VLOOKUP($B137+1, '화법과 작문 차트'!$AC$6:$AF$106, 4, FALSE), "-"))</f>
        <v>1</v>
      </c>
      <c r="F137" s="455">
        <f>_xlfn.IFNA(VLOOKUP($B137, '화법과 작문 차트'!$AB$6:$AE$106, 4, FALSE), _xlfn.IFNA(VLOOKUP($B137-1, '화법과 작문 차트'!$AB$6:$AE$106, 4, FALSE), "-"))</f>
        <v>99</v>
      </c>
      <c r="G137" s="455">
        <f>_xlfn.IFNA(VLOOKUP($B137, '언어와 매체 차트'!$AC$6:$AF$106, 4, FALSE), _xlfn.IFNA(VLOOKUP($B137+1, '언어와 매체 차트'!$AC$6:$AF$106, 4, FALSE), "-"))</f>
        <v>1</v>
      </c>
      <c r="H137" s="455">
        <f>_xlfn.IFNA(VLOOKUP($B137, '언어와 매체 차트'!$AB$6:$AE$106, 4, FALSE), _xlfn.IFNA(VLOOKUP($B137-1, '언어와 매체 차트'!$AB$6:$AE$106, 4, FALSE), "-"))</f>
        <v>99</v>
      </c>
      <c r="I137" s="573">
        <f>'인원 입력 기능'!E121</f>
        <v>0</v>
      </c>
      <c r="J137" s="574"/>
      <c r="K137" s="575">
        <f t="shared" si="7"/>
        <v>0</v>
      </c>
      <c r="L137" s="576"/>
    </row>
    <row r="138" spans="2:12" ht="21" hidden="1" customHeight="1">
      <c r="B138" s="173">
        <f>'인원 입력 기능'!B122</f>
        <v>0</v>
      </c>
      <c r="C138" s="146">
        <f t="shared" si="8"/>
        <v>9</v>
      </c>
      <c r="D138" s="368">
        <f>'국어 백분위 표'!D137</f>
        <v>100</v>
      </c>
      <c r="E138" s="455">
        <f>_xlfn.IFNA(VLOOKUP($B138, '화법과 작문 차트'!$AC$6:$AF$106, 4, FALSE), _xlfn.IFNA(VLOOKUP($B138+1, '화법과 작문 차트'!$AC$6:$AF$106, 4, FALSE), "-"))</f>
        <v>1</v>
      </c>
      <c r="F138" s="455">
        <f>_xlfn.IFNA(VLOOKUP($B138, '화법과 작문 차트'!$AB$6:$AE$106, 4, FALSE), _xlfn.IFNA(VLOOKUP($B138-1, '화법과 작문 차트'!$AB$6:$AE$106, 4, FALSE), "-"))</f>
        <v>99</v>
      </c>
      <c r="G138" s="455">
        <f>_xlfn.IFNA(VLOOKUP($B138, '언어와 매체 차트'!$AC$6:$AF$106, 4, FALSE), _xlfn.IFNA(VLOOKUP($B138+1, '언어와 매체 차트'!$AC$6:$AF$106, 4, FALSE), "-"))</f>
        <v>1</v>
      </c>
      <c r="H138" s="455">
        <f>_xlfn.IFNA(VLOOKUP($B138, '언어와 매체 차트'!$AB$6:$AE$106, 4, FALSE), _xlfn.IFNA(VLOOKUP($B138-1, '언어와 매체 차트'!$AB$6:$AE$106, 4, FALSE), "-"))</f>
        <v>99</v>
      </c>
      <c r="I138" s="573">
        <f>'인원 입력 기능'!E122</f>
        <v>0</v>
      </c>
      <c r="J138" s="574"/>
      <c r="K138" s="575">
        <f t="shared" si="7"/>
        <v>0</v>
      </c>
      <c r="L138" s="576"/>
    </row>
    <row r="139" spans="2:12" ht="21" hidden="1" customHeight="1">
      <c r="B139" s="173">
        <f>'인원 입력 기능'!B123</f>
        <v>0</v>
      </c>
      <c r="C139" s="146">
        <f t="shared" si="8"/>
        <v>9</v>
      </c>
      <c r="D139" s="368">
        <f>'국어 백분위 표'!D138</f>
        <v>100</v>
      </c>
      <c r="E139" s="455">
        <f>_xlfn.IFNA(VLOOKUP($B139, '화법과 작문 차트'!$AC$6:$AF$106, 4, FALSE), _xlfn.IFNA(VLOOKUP($B139+1, '화법과 작문 차트'!$AC$6:$AF$106, 4, FALSE), "-"))</f>
        <v>1</v>
      </c>
      <c r="F139" s="455">
        <f>_xlfn.IFNA(VLOOKUP($B139, '화법과 작문 차트'!$AB$6:$AE$106, 4, FALSE), _xlfn.IFNA(VLOOKUP($B139-1, '화법과 작문 차트'!$AB$6:$AE$106, 4, FALSE), "-"))</f>
        <v>99</v>
      </c>
      <c r="G139" s="455">
        <f>_xlfn.IFNA(VLOOKUP($B139, '언어와 매체 차트'!$AC$6:$AF$106, 4, FALSE), _xlfn.IFNA(VLOOKUP($B139+1, '언어와 매체 차트'!$AC$6:$AF$106, 4, FALSE), "-"))</f>
        <v>1</v>
      </c>
      <c r="H139" s="455">
        <f>_xlfn.IFNA(VLOOKUP($B139, '언어와 매체 차트'!$AB$6:$AE$106, 4, FALSE), _xlfn.IFNA(VLOOKUP($B139-1, '언어와 매체 차트'!$AB$6:$AE$106, 4, FALSE), "-"))</f>
        <v>99</v>
      </c>
      <c r="I139" s="573">
        <f>'인원 입력 기능'!E123</f>
        <v>0</v>
      </c>
      <c r="J139" s="574"/>
      <c r="K139" s="575">
        <f t="shared" si="7"/>
        <v>0</v>
      </c>
      <c r="L139" s="576"/>
    </row>
    <row r="140" spans="2:12" ht="21" hidden="1" customHeight="1">
      <c r="B140" s="173">
        <f>'인원 입력 기능'!B124</f>
        <v>0</v>
      </c>
      <c r="C140" s="146">
        <f t="shared" si="8"/>
        <v>9</v>
      </c>
      <c r="D140" s="368">
        <f>'국어 백분위 표'!D139</f>
        <v>100</v>
      </c>
      <c r="E140" s="456">
        <f>_xlfn.IFNA(VLOOKUP($B140, '화법과 작문 차트'!$AC$6:$AF$106, 4, FALSE), _xlfn.IFNA(VLOOKUP($B140+1, '화법과 작문 차트'!$AC$6:$AF$106, 4, FALSE), "-"))</f>
        <v>1</v>
      </c>
      <c r="F140" s="456">
        <f>_xlfn.IFNA(VLOOKUP($B140, '화법과 작문 차트'!$AB$6:$AE$106, 4, FALSE), _xlfn.IFNA(VLOOKUP($B140-1, '화법과 작문 차트'!$AB$6:$AE$106, 4, FALSE), "-"))</f>
        <v>99</v>
      </c>
      <c r="G140" s="456">
        <f>_xlfn.IFNA(VLOOKUP($B140, '언어와 매체 차트'!$AC$6:$AF$106, 4, FALSE), _xlfn.IFNA(VLOOKUP($B140+1, '언어와 매체 차트'!$AC$6:$AF$106, 4, FALSE), "-"))</f>
        <v>1</v>
      </c>
      <c r="H140" s="456">
        <f>_xlfn.IFNA(VLOOKUP($B140, '언어와 매체 차트'!$AB$6:$AE$106, 4, FALSE), _xlfn.IFNA(VLOOKUP($B140-1, '언어와 매체 차트'!$AB$6:$AE$106, 4, FALSE), "-"))</f>
        <v>99</v>
      </c>
    </row>
    <row r="141" spans="2:12" ht="21" hidden="1" customHeight="1" thickBot="1">
      <c r="B141" s="175">
        <f>'인원 입력 기능'!B125</f>
        <v>0</v>
      </c>
      <c r="C141" s="149">
        <f t="shared" si="8"/>
        <v>9</v>
      </c>
      <c r="D141" s="368">
        <f>'국어 백분위 표'!D140</f>
        <v>100</v>
      </c>
      <c r="E141" s="456">
        <f>_xlfn.IFNA(VLOOKUP($B141, '화법과 작문 차트'!$AC$6:$AF$106, 4, FALSE), _xlfn.IFNA(VLOOKUP($B141+1, '화법과 작문 차트'!$AC$6:$AF$106, 4, FALSE), "-"))</f>
        <v>1</v>
      </c>
      <c r="F141" s="456">
        <f>_xlfn.IFNA(VLOOKUP($B141, '화법과 작문 차트'!$AB$6:$AE$106, 4, FALSE), _xlfn.IFNA(VLOOKUP($B141-1, '화법과 작문 차트'!$AB$6:$AE$106, 4, FALSE), "-"))</f>
        <v>99</v>
      </c>
      <c r="G141" s="456">
        <f>_xlfn.IFNA(VLOOKUP($B141, '언어와 매체 차트'!$AC$6:$AF$106, 4, FALSE), _xlfn.IFNA(VLOOKUP($B141+1, '언어와 매체 차트'!$AC$6:$AF$106, 4, FALSE), "-"))</f>
        <v>1</v>
      </c>
      <c r="H141" s="456">
        <f>_xlfn.IFNA(VLOOKUP($B141, '언어와 매체 차트'!$AB$6:$AE$106, 4, FALSE), _xlfn.IFNA(VLOOKUP($B141-1, '언어와 매체 차트'!$AB$6:$AE$106, 4, FALSE), "-"))</f>
        <v>99</v>
      </c>
    </row>
  </sheetData>
  <mergeCells count="276">
    <mergeCell ref="B5:B6"/>
    <mergeCell ref="C5:C6"/>
    <mergeCell ref="D5:D6"/>
    <mergeCell ref="I7:J7"/>
    <mergeCell ref="K7:L7"/>
    <mergeCell ref="I8:J8"/>
    <mergeCell ref="K8:L8"/>
    <mergeCell ref="C2:I2"/>
    <mergeCell ref="C3:I3"/>
    <mergeCell ref="I9:J9"/>
    <mergeCell ref="K9:L9"/>
    <mergeCell ref="I5:L5"/>
    <mergeCell ref="I6:J6"/>
    <mergeCell ref="K6:L6"/>
    <mergeCell ref="I13:J13"/>
    <mergeCell ref="K13:L13"/>
    <mergeCell ref="I14:J14"/>
    <mergeCell ref="K14:L14"/>
    <mergeCell ref="I15:J15"/>
    <mergeCell ref="K15:L15"/>
    <mergeCell ref="I10:J10"/>
    <mergeCell ref="K10:L10"/>
    <mergeCell ref="I11:J11"/>
    <mergeCell ref="K11:L11"/>
    <mergeCell ref="I12:J12"/>
    <mergeCell ref="K12:L12"/>
    <mergeCell ref="I19:J19"/>
    <mergeCell ref="K19:L19"/>
    <mergeCell ref="I20:J20"/>
    <mergeCell ref="K20:L20"/>
    <mergeCell ref="I21:J21"/>
    <mergeCell ref="K21:L21"/>
    <mergeCell ref="I16:J16"/>
    <mergeCell ref="K16:L16"/>
    <mergeCell ref="I17:J17"/>
    <mergeCell ref="K17:L17"/>
    <mergeCell ref="I18:J18"/>
    <mergeCell ref="K18:L18"/>
    <mergeCell ref="I25:J25"/>
    <mergeCell ref="K25:L25"/>
    <mergeCell ref="I26:J26"/>
    <mergeCell ref="K26:L26"/>
    <mergeCell ref="I27:J27"/>
    <mergeCell ref="K27:L27"/>
    <mergeCell ref="I22:J22"/>
    <mergeCell ref="K22:L22"/>
    <mergeCell ref="I23:J23"/>
    <mergeCell ref="K23:L23"/>
    <mergeCell ref="I24:J24"/>
    <mergeCell ref="K24:L24"/>
    <mergeCell ref="I31:J31"/>
    <mergeCell ref="K31:L31"/>
    <mergeCell ref="I32:J32"/>
    <mergeCell ref="K32:L32"/>
    <mergeCell ref="I33:J33"/>
    <mergeCell ref="K33:L33"/>
    <mergeCell ref="I28:J28"/>
    <mergeCell ref="K28:L28"/>
    <mergeCell ref="I29:J29"/>
    <mergeCell ref="K29:L29"/>
    <mergeCell ref="I30:J30"/>
    <mergeCell ref="K30:L30"/>
    <mergeCell ref="I37:J37"/>
    <mergeCell ref="K37:L37"/>
    <mergeCell ref="I38:J38"/>
    <mergeCell ref="K38:L38"/>
    <mergeCell ref="I39:J39"/>
    <mergeCell ref="K39:L39"/>
    <mergeCell ref="I34:J34"/>
    <mergeCell ref="K34:L34"/>
    <mergeCell ref="I35:J35"/>
    <mergeCell ref="K35:L35"/>
    <mergeCell ref="I36:J36"/>
    <mergeCell ref="K36:L36"/>
    <mergeCell ref="I43:J43"/>
    <mergeCell ref="K43:L43"/>
    <mergeCell ref="I44:J44"/>
    <mergeCell ref="K44:L44"/>
    <mergeCell ref="I45:J45"/>
    <mergeCell ref="K45:L45"/>
    <mergeCell ref="I40:J40"/>
    <mergeCell ref="K40:L40"/>
    <mergeCell ref="I41:J41"/>
    <mergeCell ref="K41:L41"/>
    <mergeCell ref="I42:J42"/>
    <mergeCell ref="K42:L42"/>
    <mergeCell ref="I49:J49"/>
    <mergeCell ref="K49:L49"/>
    <mergeCell ref="I50:J50"/>
    <mergeCell ref="K50:L50"/>
    <mergeCell ref="I51:J51"/>
    <mergeCell ref="K51:L51"/>
    <mergeCell ref="I46:J46"/>
    <mergeCell ref="K46:L46"/>
    <mergeCell ref="I47:J47"/>
    <mergeCell ref="K47:L47"/>
    <mergeCell ref="I48:J48"/>
    <mergeCell ref="K48:L48"/>
    <mergeCell ref="I55:J55"/>
    <mergeCell ref="K55:L55"/>
    <mergeCell ref="I56:J56"/>
    <mergeCell ref="K56:L56"/>
    <mergeCell ref="I57:J57"/>
    <mergeCell ref="K57:L57"/>
    <mergeCell ref="I52:J52"/>
    <mergeCell ref="K52:L52"/>
    <mergeCell ref="I53:J53"/>
    <mergeCell ref="K53:L53"/>
    <mergeCell ref="I54:J54"/>
    <mergeCell ref="K54:L54"/>
    <mergeCell ref="I61:J61"/>
    <mergeCell ref="K61:L61"/>
    <mergeCell ref="I62:J62"/>
    <mergeCell ref="K62:L62"/>
    <mergeCell ref="I63:J63"/>
    <mergeCell ref="K63:L63"/>
    <mergeCell ref="I58:J58"/>
    <mergeCell ref="K58:L58"/>
    <mergeCell ref="I59:J59"/>
    <mergeCell ref="K59:L59"/>
    <mergeCell ref="I60:J60"/>
    <mergeCell ref="K60:L60"/>
    <mergeCell ref="I67:J67"/>
    <mergeCell ref="K67:L67"/>
    <mergeCell ref="I68:J68"/>
    <mergeCell ref="K68:L68"/>
    <mergeCell ref="I69:J69"/>
    <mergeCell ref="K69:L69"/>
    <mergeCell ref="I64:J64"/>
    <mergeCell ref="K64:L64"/>
    <mergeCell ref="I65:J65"/>
    <mergeCell ref="K65:L65"/>
    <mergeCell ref="I66:J66"/>
    <mergeCell ref="K66:L66"/>
    <mergeCell ref="I73:J73"/>
    <mergeCell ref="K73:L73"/>
    <mergeCell ref="I74:J74"/>
    <mergeCell ref="K74:L74"/>
    <mergeCell ref="I75:J75"/>
    <mergeCell ref="K75:L75"/>
    <mergeCell ref="I70:J70"/>
    <mergeCell ref="K70:L70"/>
    <mergeCell ref="I71:J71"/>
    <mergeCell ref="K71:L71"/>
    <mergeCell ref="I72:J72"/>
    <mergeCell ref="K72:L72"/>
    <mergeCell ref="I79:J79"/>
    <mergeCell ref="K79:L79"/>
    <mergeCell ref="I80:J80"/>
    <mergeCell ref="K80:L80"/>
    <mergeCell ref="I81:J81"/>
    <mergeCell ref="K81:L81"/>
    <mergeCell ref="I76:J76"/>
    <mergeCell ref="K76:L76"/>
    <mergeCell ref="I77:J77"/>
    <mergeCell ref="K77:L77"/>
    <mergeCell ref="I78:J78"/>
    <mergeCell ref="K78:L78"/>
    <mergeCell ref="I85:J85"/>
    <mergeCell ref="K85:L85"/>
    <mergeCell ref="I86:J86"/>
    <mergeCell ref="K86:L86"/>
    <mergeCell ref="I87:J87"/>
    <mergeCell ref="K87:L87"/>
    <mergeCell ref="I82:J82"/>
    <mergeCell ref="K82:L82"/>
    <mergeCell ref="I83:J83"/>
    <mergeCell ref="K83:L83"/>
    <mergeCell ref="I84:J84"/>
    <mergeCell ref="K84:L84"/>
    <mergeCell ref="I91:J91"/>
    <mergeCell ref="K91:L91"/>
    <mergeCell ref="I92:J92"/>
    <mergeCell ref="K92:L92"/>
    <mergeCell ref="I93:J93"/>
    <mergeCell ref="K93:L93"/>
    <mergeCell ref="I88:J88"/>
    <mergeCell ref="K88:L88"/>
    <mergeCell ref="I89:J89"/>
    <mergeCell ref="K89:L89"/>
    <mergeCell ref="I90:J90"/>
    <mergeCell ref="K90:L90"/>
    <mergeCell ref="I97:J97"/>
    <mergeCell ref="K97:L97"/>
    <mergeCell ref="I98:J98"/>
    <mergeCell ref="K98:L98"/>
    <mergeCell ref="I99:J99"/>
    <mergeCell ref="K99:L99"/>
    <mergeCell ref="I94:J94"/>
    <mergeCell ref="K94:L94"/>
    <mergeCell ref="I95:J95"/>
    <mergeCell ref="K95:L95"/>
    <mergeCell ref="I96:J96"/>
    <mergeCell ref="K96:L96"/>
    <mergeCell ref="I103:J103"/>
    <mergeCell ref="K103:L103"/>
    <mergeCell ref="I104:J104"/>
    <mergeCell ref="K104:L104"/>
    <mergeCell ref="I105:J105"/>
    <mergeCell ref="K105:L105"/>
    <mergeCell ref="I100:J100"/>
    <mergeCell ref="K100:L100"/>
    <mergeCell ref="I101:J101"/>
    <mergeCell ref="K101:L101"/>
    <mergeCell ref="I102:J102"/>
    <mergeCell ref="K102:L102"/>
    <mergeCell ref="I109:J109"/>
    <mergeCell ref="K109:L109"/>
    <mergeCell ref="I110:J110"/>
    <mergeCell ref="K110:L110"/>
    <mergeCell ref="I111:J111"/>
    <mergeCell ref="K111:L111"/>
    <mergeCell ref="I106:J106"/>
    <mergeCell ref="K106:L106"/>
    <mergeCell ref="I107:J107"/>
    <mergeCell ref="K107:L107"/>
    <mergeCell ref="I108:J108"/>
    <mergeCell ref="K108:L108"/>
    <mergeCell ref="I115:J115"/>
    <mergeCell ref="K115:L115"/>
    <mergeCell ref="I116:J116"/>
    <mergeCell ref="K116:L116"/>
    <mergeCell ref="I117:J117"/>
    <mergeCell ref="K117:L117"/>
    <mergeCell ref="I112:J112"/>
    <mergeCell ref="K112:L112"/>
    <mergeCell ref="I113:J113"/>
    <mergeCell ref="K113:L113"/>
    <mergeCell ref="I114:J114"/>
    <mergeCell ref="K114:L114"/>
    <mergeCell ref="I121:J121"/>
    <mergeCell ref="K121:L121"/>
    <mergeCell ref="I122:J122"/>
    <mergeCell ref="K122:L122"/>
    <mergeCell ref="I123:J123"/>
    <mergeCell ref="K123:L123"/>
    <mergeCell ref="I118:J118"/>
    <mergeCell ref="K118:L118"/>
    <mergeCell ref="I119:J119"/>
    <mergeCell ref="K119:L119"/>
    <mergeCell ref="I120:J120"/>
    <mergeCell ref="K120:L120"/>
    <mergeCell ref="I128:J128"/>
    <mergeCell ref="K128:L128"/>
    <mergeCell ref="I129:J129"/>
    <mergeCell ref="K129:L129"/>
    <mergeCell ref="I124:J124"/>
    <mergeCell ref="K124:L124"/>
    <mergeCell ref="I125:J125"/>
    <mergeCell ref="K125:L125"/>
    <mergeCell ref="I126:J126"/>
    <mergeCell ref="K126:L126"/>
    <mergeCell ref="I139:J139"/>
    <mergeCell ref="K139:L139"/>
    <mergeCell ref="E5:F5"/>
    <mergeCell ref="G5:H5"/>
    <mergeCell ref="I136:J136"/>
    <mergeCell ref="K136:L136"/>
    <mergeCell ref="I137:J137"/>
    <mergeCell ref="K137:L137"/>
    <mergeCell ref="I138:J138"/>
    <mergeCell ref="K138:L138"/>
    <mergeCell ref="I133:J133"/>
    <mergeCell ref="K133:L133"/>
    <mergeCell ref="I134:J134"/>
    <mergeCell ref="K134:L134"/>
    <mergeCell ref="I135:J135"/>
    <mergeCell ref="K135:L135"/>
    <mergeCell ref="I130:J130"/>
    <mergeCell ref="K130:L130"/>
    <mergeCell ref="I131:J131"/>
    <mergeCell ref="K131:L131"/>
    <mergeCell ref="I132:J132"/>
    <mergeCell ref="K132:L132"/>
    <mergeCell ref="I127:J127"/>
    <mergeCell ref="K127:L127"/>
  </mergeCells>
  <phoneticPr fontId="1" type="noConversion"/>
  <conditionalFormatting sqref="B7:B141">
    <cfRule type="expression" dxfId="14" priority="1">
      <formula>$B7=$B8</formula>
    </cfRule>
  </conditionalFormatting>
  <conditionalFormatting sqref="B7:F7 B8:B16 B17:C141 I7:I139 K7:K139 G7:H141 C8:F8 C9:C16 D9:F141">
    <cfRule type="expression" dxfId="13" priority="2">
      <formula>OR($B7=$R$7:$R$14)</formula>
    </cfRule>
  </conditionalFormatting>
  <pageMargins left="0.7" right="0.7" top="0.75" bottom="0.75" header="0.3" footer="0.3"/>
  <pageSetup paperSize="9" scale="35" orientation="portrait" r:id="rId1"/>
  <headerFooter>
    <oddHeader xml:space="preserve">&amp;L
                             &amp;G&amp;C
</oddHeader>
  </headerFooter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4132-CC20-4187-B1FD-65C3A627D369}">
  <sheetPr>
    <tabColor rgb="FF00B050"/>
  </sheetPr>
  <dimension ref="C3:J139"/>
  <sheetViews>
    <sheetView topLeftCell="A17" workbookViewId="0">
      <selection activeCell="N141" sqref="N141"/>
    </sheetView>
  </sheetViews>
  <sheetFormatPr defaultRowHeight="17"/>
  <sheetData>
    <row r="3" spans="3:10" ht="85">
      <c r="C3" s="491" t="s">
        <v>118</v>
      </c>
      <c r="D3" s="491" t="s">
        <v>119</v>
      </c>
      <c r="E3" s="491" t="s">
        <v>120</v>
      </c>
      <c r="F3" s="491" t="s">
        <v>121</v>
      </c>
      <c r="G3" s="491" t="s">
        <v>122</v>
      </c>
      <c r="H3" s="491" t="s">
        <v>123</v>
      </c>
      <c r="I3" s="491" t="s">
        <v>124</v>
      </c>
      <c r="J3" s="491" t="s">
        <v>125</v>
      </c>
    </row>
    <row r="4" spans="3:10" ht="34">
      <c r="C4" s="491" t="s">
        <v>126</v>
      </c>
      <c r="D4" s="492" t="s">
        <v>127</v>
      </c>
      <c r="E4" s="492" t="s">
        <v>128</v>
      </c>
      <c r="F4" s="492">
        <v>127</v>
      </c>
      <c r="G4" s="491" t="s">
        <v>129</v>
      </c>
      <c r="H4" s="492">
        <v>66</v>
      </c>
      <c r="I4" s="492">
        <v>26</v>
      </c>
      <c r="J4" s="492">
        <v>136</v>
      </c>
    </row>
    <row r="5" spans="3:10" ht="34">
      <c r="C5" s="491" t="s">
        <v>126</v>
      </c>
      <c r="D5" s="492">
        <v>66</v>
      </c>
      <c r="E5" s="492">
        <v>21</v>
      </c>
      <c r="F5" s="492">
        <v>120</v>
      </c>
      <c r="G5" s="491" t="s">
        <v>129</v>
      </c>
      <c r="H5" s="492">
        <v>66</v>
      </c>
      <c r="I5" s="492">
        <v>26</v>
      </c>
      <c r="J5" s="492">
        <v>136</v>
      </c>
    </row>
    <row r="6" spans="3:10" ht="34">
      <c r="C6" s="491" t="s">
        <v>126</v>
      </c>
      <c r="D6" s="492">
        <v>74</v>
      </c>
      <c r="E6" s="492">
        <v>24</v>
      </c>
      <c r="F6" s="492">
        <v>130</v>
      </c>
      <c r="G6" s="491" t="s">
        <v>129</v>
      </c>
      <c r="H6" s="492">
        <v>66</v>
      </c>
      <c r="I6" s="492">
        <v>26</v>
      </c>
      <c r="J6" s="492">
        <v>136</v>
      </c>
    </row>
    <row r="7" spans="3:10" ht="34">
      <c r="C7" s="491" t="s">
        <v>126</v>
      </c>
      <c r="D7" s="492">
        <v>74</v>
      </c>
      <c r="E7" s="492">
        <v>24</v>
      </c>
      <c r="F7" s="492">
        <v>130</v>
      </c>
      <c r="G7" s="491" t="s">
        <v>129</v>
      </c>
      <c r="H7" s="492">
        <v>62</v>
      </c>
      <c r="I7" s="492">
        <v>26</v>
      </c>
      <c r="J7" s="492">
        <v>133</v>
      </c>
    </row>
    <row r="8" spans="3:10" ht="34">
      <c r="C8" s="491" t="s">
        <v>126</v>
      </c>
      <c r="D8" s="492">
        <v>74</v>
      </c>
      <c r="E8" s="492">
        <v>24</v>
      </c>
      <c r="F8" s="492">
        <v>130</v>
      </c>
      <c r="G8" s="491" t="s">
        <v>129</v>
      </c>
      <c r="H8" s="492">
        <v>54</v>
      </c>
      <c r="I8" s="492">
        <v>26</v>
      </c>
      <c r="J8" s="492">
        <v>127</v>
      </c>
    </row>
    <row r="9" spans="3:10" ht="102">
      <c r="C9" s="491" t="s">
        <v>126</v>
      </c>
      <c r="D9" s="492">
        <v>73</v>
      </c>
      <c r="E9" s="492">
        <v>24</v>
      </c>
      <c r="F9" s="492">
        <v>129</v>
      </c>
      <c r="G9" s="491" t="s">
        <v>129</v>
      </c>
      <c r="H9" s="492">
        <v>50</v>
      </c>
      <c r="I9" s="492">
        <v>26</v>
      </c>
      <c r="J9" s="492" t="s">
        <v>130</v>
      </c>
    </row>
    <row r="10" spans="3:10" ht="34">
      <c r="C10" s="491" t="s">
        <v>126</v>
      </c>
      <c r="D10" s="492">
        <v>73</v>
      </c>
      <c r="E10" s="492">
        <v>24</v>
      </c>
      <c r="F10" s="492">
        <v>129</v>
      </c>
      <c r="G10" s="491" t="s">
        <v>129</v>
      </c>
      <c r="H10" s="492">
        <v>44</v>
      </c>
      <c r="I10" s="492">
        <v>26</v>
      </c>
      <c r="J10" s="492">
        <v>118</v>
      </c>
    </row>
    <row r="11" spans="3:10" ht="34">
      <c r="C11" s="491" t="s">
        <v>126</v>
      </c>
      <c r="D11" s="492">
        <v>72</v>
      </c>
      <c r="E11" s="492">
        <v>24</v>
      </c>
      <c r="F11" s="492">
        <v>128</v>
      </c>
      <c r="G11" s="491" t="s">
        <v>129</v>
      </c>
      <c r="H11" s="492">
        <v>7</v>
      </c>
      <c r="I11" s="492">
        <v>24</v>
      </c>
      <c r="J11" s="492">
        <v>86</v>
      </c>
    </row>
    <row r="12" spans="3:10" ht="34">
      <c r="C12" s="491" t="s">
        <v>126</v>
      </c>
      <c r="D12" s="492">
        <v>72</v>
      </c>
      <c r="E12" s="492">
        <v>24</v>
      </c>
      <c r="F12" s="492">
        <v>128</v>
      </c>
      <c r="G12" s="491" t="s">
        <v>129</v>
      </c>
      <c r="H12" s="491">
        <v>62</v>
      </c>
      <c r="I12" s="491">
        <v>23</v>
      </c>
      <c r="J12" s="491">
        <v>131</v>
      </c>
    </row>
    <row r="13" spans="3:10" ht="34">
      <c r="C13" s="491" t="s">
        <v>126</v>
      </c>
      <c r="D13" s="492">
        <v>72</v>
      </c>
      <c r="E13" s="492">
        <v>24</v>
      </c>
      <c r="F13" s="492">
        <v>128</v>
      </c>
      <c r="G13" s="491" t="s">
        <v>129</v>
      </c>
      <c r="H13" s="492">
        <v>63</v>
      </c>
      <c r="I13" s="492">
        <v>22</v>
      </c>
      <c r="J13" s="492">
        <v>131</v>
      </c>
    </row>
    <row r="14" spans="3:10" ht="34">
      <c r="C14" s="491" t="s">
        <v>126</v>
      </c>
      <c r="D14" s="492">
        <v>72</v>
      </c>
      <c r="E14" s="492">
        <v>24</v>
      </c>
      <c r="F14" s="492">
        <v>128</v>
      </c>
      <c r="G14" s="491" t="s">
        <v>129</v>
      </c>
      <c r="H14" s="492">
        <v>63</v>
      </c>
      <c r="I14" s="492">
        <v>22</v>
      </c>
      <c r="J14" s="492">
        <v>131</v>
      </c>
    </row>
    <row r="15" spans="3:10" ht="34">
      <c r="C15" s="491" t="s">
        <v>126</v>
      </c>
      <c r="D15" s="492">
        <v>72</v>
      </c>
      <c r="E15" s="492">
        <v>24</v>
      </c>
      <c r="F15" s="492">
        <v>124</v>
      </c>
      <c r="G15" s="491" t="s">
        <v>129</v>
      </c>
      <c r="H15" s="491">
        <v>62</v>
      </c>
      <c r="I15" s="491">
        <v>22</v>
      </c>
      <c r="J15" s="491">
        <v>130</v>
      </c>
    </row>
    <row r="16" spans="3:10" ht="34">
      <c r="C16" s="491" t="s">
        <v>126</v>
      </c>
      <c r="D16" s="492">
        <v>71</v>
      </c>
      <c r="E16" s="492">
        <v>24</v>
      </c>
      <c r="F16" s="492">
        <v>127</v>
      </c>
      <c r="G16" s="491" t="s">
        <v>129</v>
      </c>
      <c r="H16" s="492">
        <v>54</v>
      </c>
      <c r="I16" s="492">
        <v>22</v>
      </c>
      <c r="J16" s="492">
        <v>123</v>
      </c>
    </row>
    <row r="17" spans="3:10" ht="34">
      <c r="C17" s="491" t="s">
        <v>126</v>
      </c>
      <c r="D17" s="492">
        <v>69</v>
      </c>
      <c r="E17" s="492">
        <v>24</v>
      </c>
      <c r="F17" s="492">
        <v>125</v>
      </c>
      <c r="G17" s="491" t="s">
        <v>129</v>
      </c>
      <c r="H17" s="492">
        <v>54</v>
      </c>
      <c r="I17" s="492">
        <v>22</v>
      </c>
      <c r="J17" s="492">
        <v>123</v>
      </c>
    </row>
    <row r="18" spans="3:10" ht="34">
      <c r="C18" s="491" t="s">
        <v>126</v>
      </c>
      <c r="D18" s="492">
        <v>68</v>
      </c>
      <c r="E18" s="492">
        <v>24</v>
      </c>
      <c r="F18" s="492">
        <v>124</v>
      </c>
      <c r="G18" s="491" t="s">
        <v>129</v>
      </c>
      <c r="H18" s="492">
        <v>51</v>
      </c>
      <c r="I18" s="492">
        <v>22</v>
      </c>
      <c r="J18" s="492">
        <v>121</v>
      </c>
    </row>
    <row r="19" spans="3:10" ht="34">
      <c r="C19" s="491" t="s">
        <v>126</v>
      </c>
      <c r="D19" s="492">
        <v>66</v>
      </c>
      <c r="E19" s="492">
        <v>24</v>
      </c>
      <c r="F19" s="492">
        <v>123</v>
      </c>
      <c r="G19" s="491" t="s">
        <v>129</v>
      </c>
      <c r="H19" s="492">
        <v>51</v>
      </c>
      <c r="I19" s="492">
        <v>22</v>
      </c>
      <c r="J19" s="492">
        <v>121</v>
      </c>
    </row>
    <row r="20" spans="3:10" ht="34">
      <c r="C20" s="491" t="s">
        <v>126</v>
      </c>
      <c r="D20" s="492">
        <v>65</v>
      </c>
      <c r="E20" s="492">
        <v>24</v>
      </c>
      <c r="F20" s="492">
        <v>122</v>
      </c>
      <c r="G20" s="491" t="s">
        <v>129</v>
      </c>
      <c r="H20" s="492">
        <v>41</v>
      </c>
      <c r="I20" s="492">
        <v>20</v>
      </c>
      <c r="J20" s="492">
        <v>112</v>
      </c>
    </row>
    <row r="21" spans="3:10" ht="34">
      <c r="C21" s="491" t="s">
        <v>126</v>
      </c>
      <c r="D21" s="492">
        <v>60</v>
      </c>
      <c r="E21" s="492">
        <v>24</v>
      </c>
      <c r="F21" s="492">
        <v>117</v>
      </c>
      <c r="G21" s="491" t="s">
        <v>129</v>
      </c>
      <c r="H21" s="492">
        <v>62</v>
      </c>
      <c r="I21" s="492">
        <v>19</v>
      </c>
      <c r="J21" s="492">
        <v>128</v>
      </c>
    </row>
    <row r="22" spans="3:10" ht="34">
      <c r="C22" s="491" t="s">
        <v>126</v>
      </c>
      <c r="D22" s="492">
        <v>45</v>
      </c>
      <c r="E22" s="492">
        <v>24</v>
      </c>
      <c r="F22" s="492">
        <v>103</v>
      </c>
      <c r="G22" s="491" t="s">
        <v>129</v>
      </c>
      <c r="H22" s="492">
        <v>62</v>
      </c>
      <c r="I22" s="492">
        <v>19</v>
      </c>
      <c r="J22" s="492">
        <v>128</v>
      </c>
    </row>
    <row r="23" spans="3:10" ht="34">
      <c r="C23" s="491" t="s">
        <v>126</v>
      </c>
      <c r="D23" s="492">
        <v>73</v>
      </c>
      <c r="E23" s="492">
        <v>22</v>
      </c>
      <c r="F23" s="492">
        <v>128</v>
      </c>
      <c r="G23" s="491" t="s">
        <v>129</v>
      </c>
      <c r="H23" s="492">
        <v>58</v>
      </c>
      <c r="I23" s="492">
        <v>19</v>
      </c>
      <c r="J23" s="492">
        <v>125</v>
      </c>
    </row>
    <row r="24" spans="3:10" ht="34">
      <c r="C24" s="491" t="s">
        <v>126</v>
      </c>
      <c r="D24" s="492">
        <v>72</v>
      </c>
      <c r="E24" s="492">
        <v>22</v>
      </c>
      <c r="F24" s="492">
        <v>127</v>
      </c>
      <c r="G24" s="491" t="s">
        <v>129</v>
      </c>
      <c r="H24" s="492">
        <v>50</v>
      </c>
      <c r="I24" s="492">
        <v>18</v>
      </c>
      <c r="J24" s="492">
        <v>118</v>
      </c>
    </row>
    <row r="25" spans="3:10" ht="34">
      <c r="C25" s="491" t="s">
        <v>126</v>
      </c>
      <c r="D25" s="492">
        <v>70</v>
      </c>
      <c r="E25" s="492">
        <v>22</v>
      </c>
      <c r="F25" s="492">
        <v>125</v>
      </c>
      <c r="G25" s="491" t="s">
        <v>129</v>
      </c>
      <c r="H25" s="492">
        <v>50</v>
      </c>
      <c r="I25" s="492">
        <v>18</v>
      </c>
      <c r="J25" s="492">
        <v>118</v>
      </c>
    </row>
    <row r="26" spans="3:10" ht="34">
      <c r="C26" s="491" t="s">
        <v>126</v>
      </c>
      <c r="D26" s="492">
        <v>62</v>
      </c>
      <c r="E26" s="492">
        <v>22</v>
      </c>
      <c r="F26" s="492">
        <v>119</v>
      </c>
      <c r="G26" s="491" t="s">
        <v>129</v>
      </c>
      <c r="H26" s="492">
        <v>43</v>
      </c>
      <c r="I26" s="492">
        <v>18</v>
      </c>
      <c r="J26" s="492">
        <v>112</v>
      </c>
    </row>
    <row r="27" spans="3:10" ht="34">
      <c r="C27" s="491" t="s">
        <v>126</v>
      </c>
      <c r="D27" s="492">
        <v>69</v>
      </c>
      <c r="E27" s="492">
        <v>21</v>
      </c>
      <c r="F27" s="492">
        <v>123</v>
      </c>
      <c r="G27" s="491" t="s">
        <v>129</v>
      </c>
      <c r="H27" s="492">
        <v>24</v>
      </c>
      <c r="I27" s="492">
        <v>18</v>
      </c>
      <c r="J27" s="492">
        <v>96</v>
      </c>
    </row>
    <row r="28" spans="3:10" ht="34">
      <c r="C28" s="491" t="s">
        <v>126</v>
      </c>
      <c r="D28" s="492">
        <v>69</v>
      </c>
      <c r="E28" s="492">
        <v>21</v>
      </c>
      <c r="F28" s="492">
        <v>123</v>
      </c>
      <c r="G28" s="491" t="s">
        <v>129</v>
      </c>
      <c r="H28" s="492">
        <v>66</v>
      </c>
      <c r="I28" s="492">
        <v>15</v>
      </c>
      <c r="J28" s="492">
        <v>129</v>
      </c>
    </row>
    <row r="29" spans="3:10" ht="34">
      <c r="C29" s="491" t="s">
        <v>126</v>
      </c>
      <c r="D29" s="492">
        <v>67</v>
      </c>
      <c r="E29" s="492">
        <v>21</v>
      </c>
      <c r="F29" s="492">
        <v>121</v>
      </c>
      <c r="G29" s="491" t="s">
        <v>129</v>
      </c>
      <c r="H29" s="492">
        <v>54</v>
      </c>
      <c r="I29" s="492">
        <v>15</v>
      </c>
      <c r="J29" s="492">
        <v>116</v>
      </c>
    </row>
    <row r="30" spans="3:10" ht="34">
      <c r="C30" s="491" t="s">
        <v>126</v>
      </c>
      <c r="D30" s="492">
        <v>64</v>
      </c>
      <c r="E30" s="492">
        <v>21</v>
      </c>
      <c r="F30" s="492">
        <v>119</v>
      </c>
      <c r="G30" s="491" t="s">
        <v>129</v>
      </c>
      <c r="H30" s="492">
        <v>39</v>
      </c>
      <c r="I30" s="492">
        <v>15</v>
      </c>
      <c r="J30" s="492">
        <v>106</v>
      </c>
    </row>
    <row r="31" spans="3:10" ht="34">
      <c r="C31" s="491" t="s">
        <v>126</v>
      </c>
      <c r="D31" s="492">
        <v>61</v>
      </c>
      <c r="E31" s="492">
        <v>19</v>
      </c>
      <c r="F31" s="492">
        <v>114</v>
      </c>
      <c r="G31" s="491" t="s">
        <v>129</v>
      </c>
      <c r="H31" s="492">
        <v>62</v>
      </c>
      <c r="I31" s="492">
        <v>14</v>
      </c>
      <c r="J31" s="492">
        <v>125</v>
      </c>
    </row>
    <row r="32" spans="3:10" ht="34">
      <c r="C32" s="491" t="s">
        <v>126</v>
      </c>
      <c r="D32" s="492">
        <v>72</v>
      </c>
      <c r="E32" s="492">
        <v>18</v>
      </c>
      <c r="F32" s="492">
        <v>124</v>
      </c>
      <c r="G32" s="491" t="s">
        <v>129</v>
      </c>
      <c r="H32" s="492">
        <v>58</v>
      </c>
      <c r="I32" s="492">
        <v>14</v>
      </c>
      <c r="J32" s="492">
        <v>122</v>
      </c>
    </row>
    <row r="33" spans="3:10" ht="34">
      <c r="C33" s="491" t="s">
        <v>126</v>
      </c>
      <c r="D33" s="492">
        <v>60</v>
      </c>
      <c r="E33" s="492">
        <v>17</v>
      </c>
      <c r="F33" s="492">
        <v>110</v>
      </c>
      <c r="G33" s="491" t="s">
        <v>129</v>
      </c>
      <c r="H33" s="492">
        <v>44</v>
      </c>
      <c r="I33" s="492">
        <v>12</v>
      </c>
      <c r="J33" s="492">
        <v>109</v>
      </c>
    </row>
    <row r="34" spans="3:10" ht="34">
      <c r="C34" s="491" t="s">
        <v>126</v>
      </c>
      <c r="D34" s="492">
        <v>43</v>
      </c>
      <c r="E34" s="492">
        <v>12</v>
      </c>
      <c r="F34" s="492">
        <v>92</v>
      </c>
      <c r="G34" s="491" t="s">
        <v>129</v>
      </c>
      <c r="H34" s="492">
        <v>36</v>
      </c>
      <c r="I34" s="492">
        <v>12</v>
      </c>
      <c r="J34" s="492">
        <v>100</v>
      </c>
    </row>
    <row r="35" spans="3:10" ht="34">
      <c r="C35" s="491" t="s">
        <v>131</v>
      </c>
      <c r="D35" s="492" t="s">
        <v>132</v>
      </c>
      <c r="E35" s="492" t="s">
        <v>133</v>
      </c>
      <c r="F35" s="492">
        <v>131</v>
      </c>
      <c r="G35" s="491" t="s">
        <v>129</v>
      </c>
      <c r="H35" s="492">
        <v>33</v>
      </c>
      <c r="I35" s="492">
        <v>8</v>
      </c>
      <c r="J35" s="492">
        <v>97</v>
      </c>
    </row>
    <row r="36" spans="3:10" ht="34">
      <c r="C36" s="491" t="s">
        <v>131</v>
      </c>
      <c r="D36" s="492">
        <v>71</v>
      </c>
      <c r="E36" s="492" t="s">
        <v>134</v>
      </c>
      <c r="F36" s="492">
        <v>127</v>
      </c>
      <c r="G36" s="491" t="s">
        <v>129</v>
      </c>
      <c r="H36" s="492">
        <v>14</v>
      </c>
      <c r="I36" s="492">
        <v>5</v>
      </c>
      <c r="J36" s="492">
        <v>80</v>
      </c>
    </row>
    <row r="37" spans="3:10" ht="34">
      <c r="C37" s="491" t="s">
        <v>131</v>
      </c>
      <c r="D37" s="492">
        <v>76</v>
      </c>
      <c r="E37" s="492">
        <v>24</v>
      </c>
      <c r="F37" s="492">
        <v>136</v>
      </c>
      <c r="G37" s="491" t="s">
        <v>135</v>
      </c>
      <c r="H37" s="491"/>
      <c r="I37" s="491"/>
      <c r="J37" s="491"/>
    </row>
    <row r="38" spans="3:10" ht="34">
      <c r="C38" s="491" t="s">
        <v>131</v>
      </c>
      <c r="D38" s="492">
        <v>76</v>
      </c>
      <c r="E38" s="492">
        <v>24</v>
      </c>
      <c r="F38" s="492">
        <v>136</v>
      </c>
      <c r="G38" s="491" t="s">
        <v>135</v>
      </c>
      <c r="H38" s="492" t="s">
        <v>136</v>
      </c>
      <c r="I38" s="492" t="s">
        <v>137</v>
      </c>
      <c r="J38" s="492">
        <v>151</v>
      </c>
    </row>
    <row r="39" spans="3:10" ht="34">
      <c r="C39" s="491" t="s">
        <v>131</v>
      </c>
      <c r="D39" s="492">
        <v>76</v>
      </c>
      <c r="E39" s="492">
        <v>24</v>
      </c>
      <c r="F39" s="492">
        <v>136</v>
      </c>
      <c r="G39" s="491" t="s">
        <v>135</v>
      </c>
      <c r="H39" s="492" t="s">
        <v>138</v>
      </c>
      <c r="I39" s="492" t="s">
        <v>139</v>
      </c>
      <c r="J39" s="492">
        <v>141</v>
      </c>
    </row>
    <row r="40" spans="3:10" ht="34">
      <c r="C40" s="491" t="s">
        <v>131</v>
      </c>
      <c r="D40" s="492">
        <v>76</v>
      </c>
      <c r="E40" s="492">
        <v>24</v>
      </c>
      <c r="F40" s="492">
        <v>136</v>
      </c>
      <c r="G40" s="491" t="s">
        <v>135</v>
      </c>
      <c r="H40" s="492">
        <v>74</v>
      </c>
      <c r="I40" s="492">
        <v>26</v>
      </c>
      <c r="J40" s="492">
        <v>151</v>
      </c>
    </row>
    <row r="41" spans="3:10" ht="34">
      <c r="C41" s="491" t="s">
        <v>131</v>
      </c>
      <c r="D41" s="492">
        <v>74</v>
      </c>
      <c r="E41" s="492">
        <v>24</v>
      </c>
      <c r="F41" s="492">
        <v>134</v>
      </c>
      <c r="G41" s="491" t="s">
        <v>135</v>
      </c>
      <c r="H41" s="492">
        <v>74</v>
      </c>
      <c r="I41" s="492">
        <v>26</v>
      </c>
      <c r="J41" s="492">
        <v>151</v>
      </c>
    </row>
    <row r="42" spans="3:10" ht="34">
      <c r="C42" s="491" t="s">
        <v>131</v>
      </c>
      <c r="D42" s="492">
        <v>74</v>
      </c>
      <c r="E42" s="492">
        <v>24</v>
      </c>
      <c r="F42" s="492">
        <v>134</v>
      </c>
      <c r="G42" s="491" t="s">
        <v>135</v>
      </c>
      <c r="H42" s="492">
        <v>70</v>
      </c>
      <c r="I42" s="492">
        <v>26</v>
      </c>
      <c r="J42" s="492">
        <v>147</v>
      </c>
    </row>
    <row r="43" spans="3:10" ht="34">
      <c r="C43" s="491" t="s">
        <v>131</v>
      </c>
      <c r="D43" s="492">
        <v>73</v>
      </c>
      <c r="E43" s="492">
        <v>24</v>
      </c>
      <c r="F43" s="492">
        <v>133</v>
      </c>
      <c r="G43" s="491" t="s">
        <v>135</v>
      </c>
      <c r="H43" s="492">
        <v>70</v>
      </c>
      <c r="I43" s="492">
        <v>26</v>
      </c>
      <c r="J43" s="492">
        <v>147</v>
      </c>
    </row>
    <row r="44" spans="3:10" ht="34">
      <c r="C44" s="491" t="s">
        <v>131</v>
      </c>
      <c r="D44" s="492">
        <v>73</v>
      </c>
      <c r="E44" s="492">
        <v>24</v>
      </c>
      <c r="F44" s="492">
        <v>133</v>
      </c>
      <c r="G44" s="491" t="s">
        <v>135</v>
      </c>
      <c r="H44" s="492">
        <v>70</v>
      </c>
      <c r="I44" s="492">
        <v>26</v>
      </c>
      <c r="J44" s="492">
        <v>147</v>
      </c>
    </row>
    <row r="45" spans="3:10" ht="34">
      <c r="C45" s="491" t="s">
        <v>131</v>
      </c>
      <c r="D45" s="492">
        <v>73</v>
      </c>
      <c r="E45" s="492">
        <v>24</v>
      </c>
      <c r="F45" s="492">
        <v>133</v>
      </c>
      <c r="G45" s="491" t="s">
        <v>135</v>
      </c>
      <c r="H45" s="492">
        <v>66</v>
      </c>
      <c r="I45" s="492">
        <v>26</v>
      </c>
      <c r="J45" s="492">
        <v>144</v>
      </c>
    </row>
    <row r="46" spans="3:10" ht="34">
      <c r="C46" s="491" t="s">
        <v>131</v>
      </c>
      <c r="D46" s="492">
        <v>73</v>
      </c>
      <c r="E46" s="492">
        <v>24</v>
      </c>
      <c r="F46" s="492">
        <v>133</v>
      </c>
      <c r="G46" s="491" t="s">
        <v>135</v>
      </c>
      <c r="H46" s="492">
        <v>63</v>
      </c>
      <c r="I46" s="492">
        <v>26</v>
      </c>
      <c r="J46" s="492">
        <v>142</v>
      </c>
    </row>
    <row r="47" spans="3:10" ht="34">
      <c r="C47" s="491" t="s">
        <v>131</v>
      </c>
      <c r="D47" s="492">
        <v>72</v>
      </c>
      <c r="E47" s="492">
        <v>24</v>
      </c>
      <c r="F47" s="492">
        <v>132</v>
      </c>
      <c r="G47" s="491" t="s">
        <v>135</v>
      </c>
      <c r="H47" s="492">
        <v>56</v>
      </c>
      <c r="I47" s="492">
        <v>26</v>
      </c>
      <c r="J47" s="492">
        <v>136</v>
      </c>
    </row>
    <row r="48" spans="3:10" ht="34">
      <c r="C48" s="491" t="s">
        <v>131</v>
      </c>
      <c r="D48" s="492">
        <v>72</v>
      </c>
      <c r="E48" s="492">
        <v>24</v>
      </c>
      <c r="F48" s="492">
        <v>132</v>
      </c>
      <c r="G48" s="491" t="s">
        <v>135</v>
      </c>
      <c r="H48" s="492">
        <v>70</v>
      </c>
      <c r="I48" s="492">
        <v>24</v>
      </c>
      <c r="J48" s="492">
        <v>144</v>
      </c>
    </row>
    <row r="49" spans="3:10" ht="34">
      <c r="C49" s="491" t="s">
        <v>131</v>
      </c>
      <c r="D49" s="492">
        <v>72</v>
      </c>
      <c r="E49" s="492">
        <v>24</v>
      </c>
      <c r="F49" s="492">
        <v>132</v>
      </c>
      <c r="G49" s="491" t="s">
        <v>135</v>
      </c>
      <c r="H49" s="492">
        <v>74</v>
      </c>
      <c r="I49" s="492">
        <v>22</v>
      </c>
      <c r="J49" s="492">
        <v>147</v>
      </c>
    </row>
    <row r="50" spans="3:10" ht="34">
      <c r="C50" s="491" t="s">
        <v>131</v>
      </c>
      <c r="D50" s="492">
        <v>72</v>
      </c>
      <c r="E50" s="492">
        <v>24</v>
      </c>
      <c r="F50" s="492">
        <v>132</v>
      </c>
      <c r="G50" s="491" t="s">
        <v>135</v>
      </c>
      <c r="H50" s="492">
        <v>71</v>
      </c>
      <c r="I50" s="492">
        <v>22</v>
      </c>
      <c r="J50" s="492">
        <v>145</v>
      </c>
    </row>
    <row r="51" spans="3:10" ht="34">
      <c r="C51" s="491" t="s">
        <v>131</v>
      </c>
      <c r="D51" s="492">
        <v>71</v>
      </c>
      <c r="E51" s="492">
        <v>24</v>
      </c>
      <c r="F51" s="492">
        <v>131</v>
      </c>
      <c r="G51" s="491" t="s">
        <v>135</v>
      </c>
      <c r="H51" s="492">
        <v>70</v>
      </c>
      <c r="I51" s="492">
        <v>22</v>
      </c>
      <c r="J51" s="492">
        <v>144</v>
      </c>
    </row>
    <row r="52" spans="3:10" ht="34">
      <c r="C52" s="491" t="s">
        <v>131</v>
      </c>
      <c r="D52" s="492">
        <v>71</v>
      </c>
      <c r="E52" s="492">
        <v>24</v>
      </c>
      <c r="F52" s="492">
        <v>131</v>
      </c>
      <c r="G52" s="491" t="s">
        <v>135</v>
      </c>
      <c r="H52" s="492">
        <v>70</v>
      </c>
      <c r="I52" s="492">
        <v>22</v>
      </c>
      <c r="J52" s="492">
        <v>144</v>
      </c>
    </row>
    <row r="53" spans="3:10" ht="34">
      <c r="C53" s="491" t="s">
        <v>131</v>
      </c>
      <c r="D53" s="492">
        <v>71</v>
      </c>
      <c r="E53" s="492">
        <v>24</v>
      </c>
      <c r="F53" s="492">
        <v>131</v>
      </c>
      <c r="G53" s="491" t="s">
        <v>135</v>
      </c>
      <c r="H53" s="492">
        <v>70</v>
      </c>
      <c r="I53" s="492">
        <v>22</v>
      </c>
      <c r="J53" s="492">
        <v>144</v>
      </c>
    </row>
    <row r="54" spans="3:10" ht="34">
      <c r="C54" s="491" t="s">
        <v>131</v>
      </c>
      <c r="D54" s="492">
        <v>70</v>
      </c>
      <c r="E54" s="492">
        <v>24</v>
      </c>
      <c r="F54" s="492">
        <v>131</v>
      </c>
      <c r="G54" s="491" t="s">
        <v>135</v>
      </c>
      <c r="H54" s="492">
        <v>66</v>
      </c>
      <c r="I54" s="492">
        <v>22</v>
      </c>
      <c r="J54" s="492">
        <v>141</v>
      </c>
    </row>
    <row r="55" spans="3:10" ht="34">
      <c r="C55" s="491" t="s">
        <v>131</v>
      </c>
      <c r="D55" s="492">
        <v>70</v>
      </c>
      <c r="E55" s="492">
        <v>24</v>
      </c>
      <c r="F55" s="492">
        <v>130</v>
      </c>
      <c r="G55" s="491" t="s">
        <v>135</v>
      </c>
      <c r="H55" s="492">
        <v>66</v>
      </c>
      <c r="I55" s="492">
        <v>22</v>
      </c>
      <c r="J55" s="492">
        <v>137</v>
      </c>
    </row>
    <row r="56" spans="3:10" ht="34">
      <c r="C56" s="491" t="s">
        <v>131</v>
      </c>
      <c r="D56" s="492">
        <v>70</v>
      </c>
      <c r="E56" s="492">
        <v>24</v>
      </c>
      <c r="F56" s="492">
        <v>130</v>
      </c>
      <c r="G56" s="491" t="s">
        <v>135</v>
      </c>
      <c r="H56" s="492">
        <v>62</v>
      </c>
      <c r="I56" s="492">
        <v>22</v>
      </c>
      <c r="J56" s="492">
        <v>137</v>
      </c>
    </row>
    <row r="57" spans="3:10" ht="34">
      <c r="C57" s="491" t="s">
        <v>131</v>
      </c>
      <c r="D57" s="492">
        <v>70</v>
      </c>
      <c r="E57" s="492">
        <v>24</v>
      </c>
      <c r="F57" s="492">
        <v>130</v>
      </c>
      <c r="G57" s="491" t="s">
        <v>135</v>
      </c>
      <c r="H57" s="492">
        <v>62</v>
      </c>
      <c r="I57" s="492">
        <v>22</v>
      </c>
      <c r="J57" s="492">
        <v>137</v>
      </c>
    </row>
    <row r="58" spans="3:10" ht="34">
      <c r="C58" s="491" t="s">
        <v>131</v>
      </c>
      <c r="D58" s="492">
        <v>70</v>
      </c>
      <c r="E58" s="492">
        <v>24</v>
      </c>
      <c r="F58" s="492">
        <v>130</v>
      </c>
      <c r="G58" s="491" t="s">
        <v>135</v>
      </c>
      <c r="H58" s="492">
        <v>62</v>
      </c>
      <c r="I58" s="492">
        <v>22</v>
      </c>
      <c r="J58" s="492">
        <v>137</v>
      </c>
    </row>
    <row r="59" spans="3:10" ht="34">
      <c r="C59" s="491" t="s">
        <v>131</v>
      </c>
      <c r="D59" s="492">
        <v>69</v>
      </c>
      <c r="E59" s="492">
        <v>24</v>
      </c>
      <c r="F59" s="492">
        <v>129</v>
      </c>
      <c r="G59" s="491" t="s">
        <v>135</v>
      </c>
      <c r="H59" s="492">
        <v>58</v>
      </c>
      <c r="I59" s="492">
        <v>22</v>
      </c>
      <c r="J59" s="492">
        <v>134</v>
      </c>
    </row>
    <row r="60" spans="3:10" ht="34">
      <c r="C60" s="491" t="s">
        <v>131</v>
      </c>
      <c r="D60" s="492">
        <v>69</v>
      </c>
      <c r="E60" s="492">
        <v>24</v>
      </c>
      <c r="F60" s="492">
        <v>129</v>
      </c>
      <c r="G60" s="491" t="s">
        <v>135</v>
      </c>
      <c r="H60" s="492">
        <v>54</v>
      </c>
      <c r="I60" s="492">
        <v>22</v>
      </c>
      <c r="J60" s="492">
        <v>132</v>
      </c>
    </row>
    <row r="61" spans="3:10" ht="34">
      <c r="C61" s="491" t="s">
        <v>131</v>
      </c>
      <c r="D61" s="492">
        <v>69</v>
      </c>
      <c r="E61" s="492">
        <v>24</v>
      </c>
      <c r="F61" s="492">
        <v>129</v>
      </c>
      <c r="G61" s="491" t="s">
        <v>135</v>
      </c>
      <c r="H61" s="492">
        <v>49</v>
      </c>
      <c r="I61" s="492">
        <v>22</v>
      </c>
      <c r="J61" s="492">
        <v>127</v>
      </c>
    </row>
    <row r="62" spans="3:10" ht="34">
      <c r="C62" s="491" t="s">
        <v>131</v>
      </c>
      <c r="D62" s="492">
        <v>68</v>
      </c>
      <c r="E62" s="492">
        <v>24</v>
      </c>
      <c r="F62" s="492">
        <v>129</v>
      </c>
      <c r="G62" s="491" t="s">
        <v>135</v>
      </c>
      <c r="H62" s="492">
        <v>70</v>
      </c>
      <c r="I62" s="492">
        <v>20</v>
      </c>
      <c r="J62" s="492">
        <v>142</v>
      </c>
    </row>
    <row r="63" spans="3:10" ht="34">
      <c r="C63" s="491" t="s">
        <v>131</v>
      </c>
      <c r="D63" s="492">
        <v>68</v>
      </c>
      <c r="E63" s="492">
        <v>24</v>
      </c>
      <c r="F63" s="492">
        <v>129</v>
      </c>
      <c r="G63" s="491" t="s">
        <v>135</v>
      </c>
      <c r="H63" s="492">
        <v>67</v>
      </c>
      <c r="I63" s="492">
        <v>20</v>
      </c>
      <c r="J63" s="492">
        <v>140</v>
      </c>
    </row>
    <row r="64" spans="3:10" ht="34">
      <c r="C64" s="491" t="s">
        <v>131</v>
      </c>
      <c r="D64" s="492">
        <v>67</v>
      </c>
      <c r="E64" s="492">
        <v>24</v>
      </c>
      <c r="F64" s="492">
        <v>128</v>
      </c>
      <c r="G64" s="491" t="s">
        <v>135</v>
      </c>
      <c r="H64" s="492">
        <v>66</v>
      </c>
      <c r="I64" s="492">
        <v>20</v>
      </c>
      <c r="J64" s="492">
        <v>139</v>
      </c>
    </row>
    <row r="65" spans="3:10" ht="34">
      <c r="C65" s="491" t="s">
        <v>131</v>
      </c>
      <c r="D65" s="492">
        <v>67</v>
      </c>
      <c r="E65" s="492">
        <v>24</v>
      </c>
      <c r="F65" s="492">
        <v>128</v>
      </c>
      <c r="G65" s="491" t="s">
        <v>135</v>
      </c>
      <c r="H65" s="492">
        <v>66</v>
      </c>
      <c r="I65" s="492">
        <v>20</v>
      </c>
      <c r="J65" s="492">
        <v>139</v>
      </c>
    </row>
    <row r="66" spans="3:10" ht="34">
      <c r="C66" s="491" t="s">
        <v>131</v>
      </c>
      <c r="D66" s="492">
        <v>66</v>
      </c>
      <c r="E66" s="492">
        <v>24</v>
      </c>
      <c r="F66" s="492">
        <v>127</v>
      </c>
      <c r="G66" s="491" t="s">
        <v>135</v>
      </c>
      <c r="H66" s="492">
        <v>66</v>
      </c>
      <c r="I66" s="492">
        <v>19</v>
      </c>
      <c r="J66" s="492">
        <v>138</v>
      </c>
    </row>
    <row r="67" spans="3:10" ht="34">
      <c r="C67" s="491" t="s">
        <v>131</v>
      </c>
      <c r="D67" s="492">
        <v>65</v>
      </c>
      <c r="E67" s="492">
        <v>24</v>
      </c>
      <c r="F67" s="492">
        <v>126</v>
      </c>
      <c r="G67" s="491" t="s">
        <v>135</v>
      </c>
      <c r="H67" s="492">
        <v>74</v>
      </c>
      <c r="I67" s="492">
        <v>18</v>
      </c>
      <c r="J67" s="492">
        <v>144</v>
      </c>
    </row>
    <row r="68" spans="3:10" ht="34">
      <c r="C68" s="491" t="s">
        <v>131</v>
      </c>
      <c r="D68" s="492">
        <v>56</v>
      </c>
      <c r="E68" s="492">
        <v>24</v>
      </c>
      <c r="F68" s="492">
        <v>118</v>
      </c>
      <c r="G68" s="491" t="s">
        <v>135</v>
      </c>
      <c r="H68" s="492">
        <v>71</v>
      </c>
      <c r="I68" s="492">
        <v>18</v>
      </c>
      <c r="J68" s="492">
        <v>141</v>
      </c>
    </row>
    <row r="69" spans="3:10" ht="34">
      <c r="C69" s="491" t="s">
        <v>131</v>
      </c>
      <c r="D69" s="492">
        <v>76</v>
      </c>
      <c r="E69" s="492">
        <v>22</v>
      </c>
      <c r="F69" s="492">
        <v>134</v>
      </c>
      <c r="G69" s="491" t="s">
        <v>135</v>
      </c>
      <c r="H69" s="492">
        <v>70</v>
      </c>
      <c r="I69" s="492">
        <v>18</v>
      </c>
      <c r="J69" s="492">
        <v>141</v>
      </c>
    </row>
    <row r="70" spans="3:10" ht="34">
      <c r="C70" s="491" t="s">
        <v>131</v>
      </c>
      <c r="D70" s="492">
        <v>76</v>
      </c>
      <c r="E70" s="492">
        <v>22</v>
      </c>
      <c r="F70" s="492">
        <v>134</v>
      </c>
      <c r="G70" s="491" t="s">
        <v>135</v>
      </c>
      <c r="H70" s="492">
        <v>66</v>
      </c>
      <c r="I70" s="492">
        <v>18</v>
      </c>
      <c r="J70" s="492">
        <v>137</v>
      </c>
    </row>
    <row r="71" spans="3:10" ht="34">
      <c r="C71" s="491" t="s">
        <v>131</v>
      </c>
      <c r="D71" s="492">
        <v>74</v>
      </c>
      <c r="E71" s="492">
        <v>22</v>
      </c>
      <c r="F71" s="492">
        <v>132</v>
      </c>
      <c r="G71" s="491" t="s">
        <v>135</v>
      </c>
      <c r="H71" s="492">
        <v>66</v>
      </c>
      <c r="I71" s="492">
        <v>18</v>
      </c>
      <c r="J71" s="492">
        <v>137</v>
      </c>
    </row>
    <row r="72" spans="3:10" ht="34">
      <c r="C72" s="491" t="s">
        <v>131</v>
      </c>
      <c r="D72" s="492">
        <v>74</v>
      </c>
      <c r="E72" s="492">
        <v>22</v>
      </c>
      <c r="F72" s="492">
        <v>132</v>
      </c>
      <c r="G72" s="491" t="s">
        <v>135</v>
      </c>
      <c r="H72" s="492">
        <v>66</v>
      </c>
      <c r="I72" s="492">
        <v>18</v>
      </c>
      <c r="J72" s="492">
        <v>137</v>
      </c>
    </row>
    <row r="73" spans="3:10" ht="34">
      <c r="C73" s="491" t="s">
        <v>131</v>
      </c>
      <c r="D73" s="492">
        <v>74</v>
      </c>
      <c r="E73" s="492">
        <v>22</v>
      </c>
      <c r="F73" s="492">
        <v>132</v>
      </c>
      <c r="G73" s="491" t="s">
        <v>135</v>
      </c>
      <c r="H73" s="492">
        <v>66</v>
      </c>
      <c r="I73" s="492">
        <v>18</v>
      </c>
      <c r="J73" s="492">
        <v>137</v>
      </c>
    </row>
    <row r="74" spans="3:10" ht="34">
      <c r="C74" s="491" t="s">
        <v>131</v>
      </c>
      <c r="D74" s="492">
        <v>74</v>
      </c>
      <c r="E74" s="492">
        <v>22</v>
      </c>
      <c r="F74" s="492">
        <v>132</v>
      </c>
      <c r="G74" s="491" t="s">
        <v>135</v>
      </c>
      <c r="H74" s="492">
        <v>63</v>
      </c>
      <c r="I74" s="492">
        <v>18</v>
      </c>
      <c r="J74" s="492">
        <v>135</v>
      </c>
    </row>
    <row r="75" spans="3:10" ht="34">
      <c r="C75" s="491" t="s">
        <v>131</v>
      </c>
      <c r="D75" s="492">
        <v>74</v>
      </c>
      <c r="E75" s="492">
        <v>22</v>
      </c>
      <c r="F75" s="492">
        <v>132</v>
      </c>
      <c r="G75" s="491" t="s">
        <v>135</v>
      </c>
      <c r="H75" s="492">
        <v>62</v>
      </c>
      <c r="I75" s="492">
        <v>18</v>
      </c>
      <c r="J75" s="492">
        <v>134</v>
      </c>
    </row>
    <row r="76" spans="3:10" ht="34">
      <c r="C76" s="491" t="s">
        <v>131</v>
      </c>
      <c r="D76" s="492">
        <v>73</v>
      </c>
      <c r="E76" s="492">
        <v>22</v>
      </c>
      <c r="F76" s="492">
        <v>131</v>
      </c>
      <c r="G76" s="491" t="s">
        <v>135</v>
      </c>
      <c r="H76" s="492">
        <v>62</v>
      </c>
      <c r="I76" s="492">
        <v>18</v>
      </c>
      <c r="J76" s="492">
        <v>134</v>
      </c>
    </row>
    <row r="77" spans="3:10" ht="34">
      <c r="C77" s="491" t="s">
        <v>131</v>
      </c>
      <c r="D77" s="492">
        <v>73</v>
      </c>
      <c r="E77" s="492">
        <v>22</v>
      </c>
      <c r="F77" s="492">
        <v>130</v>
      </c>
      <c r="G77" s="491" t="s">
        <v>135</v>
      </c>
      <c r="H77" s="492">
        <v>62</v>
      </c>
      <c r="I77" s="492">
        <v>18</v>
      </c>
      <c r="J77" s="492">
        <v>134</v>
      </c>
    </row>
    <row r="78" spans="3:10" ht="34">
      <c r="C78" s="491" t="s">
        <v>131</v>
      </c>
      <c r="D78" s="492">
        <v>71</v>
      </c>
      <c r="E78" s="492">
        <v>22</v>
      </c>
      <c r="F78" s="492">
        <v>130</v>
      </c>
      <c r="G78" s="491" t="s">
        <v>135</v>
      </c>
      <c r="H78" s="492">
        <v>62</v>
      </c>
      <c r="I78" s="492">
        <v>18</v>
      </c>
      <c r="J78" s="492">
        <v>134</v>
      </c>
    </row>
    <row r="79" spans="3:10" ht="34">
      <c r="C79" s="491" t="s">
        <v>131</v>
      </c>
      <c r="D79" s="492">
        <v>69</v>
      </c>
      <c r="E79" s="492">
        <v>22</v>
      </c>
      <c r="F79" s="492">
        <v>128</v>
      </c>
      <c r="G79" s="491" t="s">
        <v>135</v>
      </c>
      <c r="H79" s="492">
        <v>62</v>
      </c>
      <c r="I79" s="492">
        <v>18</v>
      </c>
      <c r="J79" s="492">
        <v>134</v>
      </c>
    </row>
    <row r="80" spans="3:10" ht="34">
      <c r="C80" s="491" t="s">
        <v>131</v>
      </c>
      <c r="D80" s="492">
        <v>68</v>
      </c>
      <c r="E80" s="492">
        <v>22</v>
      </c>
      <c r="F80" s="492">
        <v>127</v>
      </c>
      <c r="G80" s="491" t="s">
        <v>135</v>
      </c>
      <c r="H80" s="492">
        <v>62</v>
      </c>
      <c r="I80" s="492">
        <v>18</v>
      </c>
      <c r="J80" s="492">
        <v>134</v>
      </c>
    </row>
    <row r="81" spans="3:10" ht="34">
      <c r="C81" s="491" t="s">
        <v>131</v>
      </c>
      <c r="D81" s="492">
        <v>67</v>
      </c>
      <c r="E81" s="492">
        <v>22</v>
      </c>
      <c r="F81" s="492">
        <v>126</v>
      </c>
      <c r="G81" s="491" t="s">
        <v>135</v>
      </c>
      <c r="H81" s="492">
        <v>62</v>
      </c>
      <c r="I81" s="492">
        <v>18</v>
      </c>
      <c r="J81" s="492">
        <v>131</v>
      </c>
    </row>
    <row r="82" spans="3:10" ht="34">
      <c r="C82" s="491" t="s">
        <v>131</v>
      </c>
      <c r="D82" s="492">
        <v>66</v>
      </c>
      <c r="E82" s="492">
        <v>22</v>
      </c>
      <c r="F82" s="492">
        <v>125</v>
      </c>
      <c r="G82" s="491" t="s">
        <v>135</v>
      </c>
      <c r="H82" s="492">
        <v>58</v>
      </c>
      <c r="I82" s="492">
        <v>18</v>
      </c>
      <c r="J82" s="492">
        <v>131</v>
      </c>
    </row>
    <row r="83" spans="3:10" ht="34">
      <c r="C83" s="491" t="s">
        <v>131</v>
      </c>
      <c r="D83" s="492">
        <v>66</v>
      </c>
      <c r="E83" s="492">
        <v>22</v>
      </c>
      <c r="F83" s="492">
        <v>125</v>
      </c>
      <c r="G83" s="491" t="s">
        <v>135</v>
      </c>
      <c r="H83" s="492">
        <v>58</v>
      </c>
      <c r="I83" s="492">
        <v>18</v>
      </c>
      <c r="J83" s="492">
        <v>131</v>
      </c>
    </row>
    <row r="84" spans="3:10" ht="34">
      <c r="C84" s="491" t="s">
        <v>131</v>
      </c>
      <c r="D84" s="492">
        <v>65</v>
      </c>
      <c r="E84" s="492">
        <v>22</v>
      </c>
      <c r="F84" s="492">
        <v>124</v>
      </c>
      <c r="G84" s="491" t="s">
        <v>135</v>
      </c>
      <c r="H84" s="492">
        <v>58</v>
      </c>
      <c r="I84" s="492">
        <v>18</v>
      </c>
      <c r="J84" s="492">
        <v>131</v>
      </c>
    </row>
    <row r="85" spans="3:10" ht="34">
      <c r="C85" s="491" t="s">
        <v>131</v>
      </c>
      <c r="D85" s="492">
        <v>62</v>
      </c>
      <c r="E85" s="492">
        <v>22</v>
      </c>
      <c r="F85" s="492">
        <v>121</v>
      </c>
      <c r="G85" s="491" t="s">
        <v>135</v>
      </c>
      <c r="H85" s="492">
        <v>58</v>
      </c>
      <c r="I85" s="492">
        <v>18</v>
      </c>
      <c r="J85" s="492">
        <v>131</v>
      </c>
    </row>
    <row r="86" spans="3:10" ht="34">
      <c r="C86" s="491" t="s">
        <v>131</v>
      </c>
      <c r="D86" s="492">
        <v>58</v>
      </c>
      <c r="E86" s="492">
        <v>22</v>
      </c>
      <c r="F86" s="492">
        <v>118</v>
      </c>
      <c r="G86" s="491" t="s">
        <v>135</v>
      </c>
      <c r="H86" s="492">
        <v>58</v>
      </c>
      <c r="I86" s="492">
        <v>18</v>
      </c>
      <c r="J86" s="492">
        <v>131</v>
      </c>
    </row>
    <row r="87" spans="3:10" ht="34">
      <c r="C87" s="491" t="s">
        <v>131</v>
      </c>
      <c r="D87" s="492">
        <v>50</v>
      </c>
      <c r="E87" s="492">
        <v>22</v>
      </c>
      <c r="F87" s="492">
        <v>110</v>
      </c>
      <c r="G87" s="491" t="s">
        <v>135</v>
      </c>
      <c r="H87" s="492">
        <v>55</v>
      </c>
      <c r="I87" s="492">
        <v>18</v>
      </c>
      <c r="J87" s="492">
        <v>128</v>
      </c>
    </row>
    <row r="88" spans="3:10" ht="34">
      <c r="C88" s="491" t="s">
        <v>131</v>
      </c>
      <c r="D88" s="492">
        <v>74</v>
      </c>
      <c r="E88" s="492">
        <v>21</v>
      </c>
      <c r="F88" s="492">
        <v>132</v>
      </c>
      <c r="G88" s="491" t="s">
        <v>135</v>
      </c>
      <c r="H88" s="492">
        <v>54</v>
      </c>
      <c r="I88" s="492">
        <v>18</v>
      </c>
      <c r="J88" s="492">
        <v>127</v>
      </c>
    </row>
    <row r="89" spans="3:10" ht="34">
      <c r="C89" s="491" t="s">
        <v>131</v>
      </c>
      <c r="D89" s="492">
        <v>73</v>
      </c>
      <c r="E89" s="492">
        <v>21</v>
      </c>
      <c r="F89" s="492">
        <v>131</v>
      </c>
      <c r="G89" s="491" t="s">
        <v>135</v>
      </c>
      <c r="H89" s="492">
        <v>54</v>
      </c>
      <c r="I89" s="492">
        <v>18</v>
      </c>
      <c r="J89" s="492">
        <v>127</v>
      </c>
    </row>
    <row r="90" spans="3:10" ht="34">
      <c r="C90" s="491" t="s">
        <v>131</v>
      </c>
      <c r="D90" s="492">
        <v>72</v>
      </c>
      <c r="E90" s="492">
        <v>21</v>
      </c>
      <c r="F90" s="492">
        <v>130</v>
      </c>
      <c r="G90" s="491" t="s">
        <v>135</v>
      </c>
      <c r="H90" s="492">
        <v>54</v>
      </c>
      <c r="I90" s="492">
        <v>18</v>
      </c>
      <c r="J90" s="492">
        <v>127</v>
      </c>
    </row>
    <row r="91" spans="3:10" ht="34">
      <c r="C91" s="491" t="s">
        <v>131</v>
      </c>
      <c r="D91" s="492">
        <v>71</v>
      </c>
      <c r="E91" s="492">
        <v>21</v>
      </c>
      <c r="F91" s="492">
        <v>129</v>
      </c>
      <c r="G91" s="491" t="s">
        <v>135</v>
      </c>
      <c r="H91" s="492">
        <v>54</v>
      </c>
      <c r="I91" s="492">
        <v>18</v>
      </c>
      <c r="J91" s="492">
        <v>127</v>
      </c>
    </row>
    <row r="92" spans="3:10" ht="34">
      <c r="C92" s="491" t="s">
        <v>131</v>
      </c>
      <c r="D92" s="492">
        <v>71</v>
      </c>
      <c r="E92" s="492">
        <v>21</v>
      </c>
      <c r="F92" s="492">
        <v>129</v>
      </c>
      <c r="G92" s="491" t="s">
        <v>135</v>
      </c>
      <c r="H92" s="492">
        <v>54</v>
      </c>
      <c r="I92" s="492">
        <v>18</v>
      </c>
      <c r="J92" s="492">
        <v>124</v>
      </c>
    </row>
    <row r="93" spans="3:10" ht="34">
      <c r="C93" s="491" t="s">
        <v>131</v>
      </c>
      <c r="D93" s="492">
        <v>71</v>
      </c>
      <c r="E93" s="492">
        <v>21</v>
      </c>
      <c r="F93" s="492">
        <v>129</v>
      </c>
      <c r="G93" s="491" t="s">
        <v>135</v>
      </c>
      <c r="H93" s="492">
        <v>68</v>
      </c>
      <c r="I93" s="492">
        <v>16</v>
      </c>
      <c r="J93" s="492">
        <v>136</v>
      </c>
    </row>
    <row r="94" spans="3:10" ht="34">
      <c r="C94" s="491" t="s">
        <v>131</v>
      </c>
      <c r="D94" s="492">
        <v>69</v>
      </c>
      <c r="E94" s="492">
        <v>21</v>
      </c>
      <c r="F94" s="492">
        <v>127</v>
      </c>
      <c r="G94" s="491" t="s">
        <v>135</v>
      </c>
      <c r="H94" s="492">
        <v>62</v>
      </c>
      <c r="I94" s="492">
        <v>16</v>
      </c>
      <c r="J94" s="492">
        <v>132</v>
      </c>
    </row>
    <row r="95" spans="3:10" ht="34">
      <c r="C95" s="491" t="s">
        <v>131</v>
      </c>
      <c r="D95" s="492">
        <v>68</v>
      </c>
      <c r="E95" s="492">
        <v>21</v>
      </c>
      <c r="F95" s="492">
        <v>126</v>
      </c>
      <c r="G95" s="491" t="s">
        <v>135</v>
      </c>
      <c r="H95" s="492">
        <v>70</v>
      </c>
      <c r="I95" s="492">
        <v>15</v>
      </c>
      <c r="J95" s="492">
        <v>138</v>
      </c>
    </row>
    <row r="96" spans="3:10" ht="34">
      <c r="C96" s="491" t="s">
        <v>131</v>
      </c>
      <c r="D96" s="492">
        <v>65</v>
      </c>
      <c r="E96" s="492">
        <v>21</v>
      </c>
      <c r="F96" s="492">
        <v>123</v>
      </c>
      <c r="G96" s="491" t="s">
        <v>135</v>
      </c>
      <c r="H96" s="492">
        <v>57</v>
      </c>
      <c r="I96" s="492">
        <v>15</v>
      </c>
      <c r="J96" s="492">
        <v>127</v>
      </c>
    </row>
    <row r="97" spans="3:10" ht="34">
      <c r="C97" s="491" t="s">
        <v>131</v>
      </c>
      <c r="D97" s="492">
        <v>64</v>
      </c>
      <c r="E97" s="492">
        <v>21</v>
      </c>
      <c r="F97" s="492">
        <v>122</v>
      </c>
      <c r="G97" s="491" t="s">
        <v>135</v>
      </c>
      <c r="H97" s="492">
        <v>74</v>
      </c>
      <c r="I97" s="492">
        <v>14</v>
      </c>
      <c r="J97" s="492">
        <v>140</v>
      </c>
    </row>
    <row r="98" spans="3:10" ht="34">
      <c r="C98" s="491" t="s">
        <v>131</v>
      </c>
      <c r="D98" s="492">
        <v>62</v>
      </c>
      <c r="E98" s="492">
        <v>21</v>
      </c>
      <c r="F98" s="492">
        <v>121</v>
      </c>
      <c r="G98" s="491" t="s">
        <v>135</v>
      </c>
      <c r="H98" s="492">
        <v>71</v>
      </c>
      <c r="I98" s="492">
        <v>14</v>
      </c>
      <c r="J98" s="492">
        <v>138</v>
      </c>
    </row>
    <row r="99" spans="3:10" ht="34">
      <c r="C99" s="491" t="s">
        <v>131</v>
      </c>
      <c r="D99" s="492">
        <v>74</v>
      </c>
      <c r="E99" s="492">
        <v>20</v>
      </c>
      <c r="F99" s="492">
        <v>131</v>
      </c>
      <c r="G99" s="491" t="s">
        <v>135</v>
      </c>
      <c r="H99" s="492">
        <v>70</v>
      </c>
      <c r="I99" s="492">
        <v>14</v>
      </c>
      <c r="J99" s="492">
        <v>137</v>
      </c>
    </row>
    <row r="100" spans="3:10" ht="34">
      <c r="C100" s="491" t="s">
        <v>131</v>
      </c>
      <c r="D100" s="492">
        <v>74</v>
      </c>
      <c r="E100" s="492">
        <v>20</v>
      </c>
      <c r="F100" s="492">
        <v>131</v>
      </c>
      <c r="G100" s="491" t="s">
        <v>135</v>
      </c>
      <c r="H100" s="492">
        <v>66</v>
      </c>
      <c r="I100" s="492">
        <v>14</v>
      </c>
      <c r="J100" s="492">
        <v>134</v>
      </c>
    </row>
    <row r="101" spans="3:10" ht="34">
      <c r="C101" s="491" t="s">
        <v>131</v>
      </c>
      <c r="D101" s="492">
        <v>72</v>
      </c>
      <c r="E101" s="492">
        <v>20</v>
      </c>
      <c r="F101" s="492">
        <v>129</v>
      </c>
      <c r="G101" s="491" t="s">
        <v>135</v>
      </c>
      <c r="H101" s="492">
        <v>66</v>
      </c>
      <c r="I101" s="492">
        <v>14</v>
      </c>
      <c r="J101" s="492">
        <v>134</v>
      </c>
    </row>
    <row r="102" spans="3:10" ht="34">
      <c r="C102" s="491" t="s">
        <v>131</v>
      </c>
      <c r="D102" s="492">
        <v>69</v>
      </c>
      <c r="E102" s="492">
        <v>20</v>
      </c>
      <c r="F102" s="492">
        <v>126</v>
      </c>
      <c r="G102" s="491" t="s">
        <v>135</v>
      </c>
      <c r="H102" s="492">
        <v>66</v>
      </c>
      <c r="I102" s="492">
        <v>14</v>
      </c>
      <c r="J102" s="492">
        <v>134</v>
      </c>
    </row>
    <row r="103" spans="3:10" ht="34">
      <c r="C103" s="491" t="s">
        <v>131</v>
      </c>
      <c r="D103" s="492">
        <v>63</v>
      </c>
      <c r="E103" s="492">
        <v>20</v>
      </c>
      <c r="F103" s="492">
        <v>121</v>
      </c>
      <c r="G103" s="491" t="s">
        <v>135</v>
      </c>
      <c r="H103" s="492">
        <v>66</v>
      </c>
      <c r="I103" s="492">
        <v>14</v>
      </c>
      <c r="J103" s="492">
        <v>134</v>
      </c>
    </row>
    <row r="104" spans="3:10" ht="34">
      <c r="C104" s="491" t="s">
        <v>131</v>
      </c>
      <c r="D104" s="492">
        <v>59</v>
      </c>
      <c r="E104" s="492">
        <v>20</v>
      </c>
      <c r="F104" s="492">
        <v>117</v>
      </c>
      <c r="G104" s="491" t="s">
        <v>135</v>
      </c>
      <c r="H104" s="492">
        <v>66</v>
      </c>
      <c r="I104" s="492">
        <v>14</v>
      </c>
      <c r="J104" s="492">
        <v>134</v>
      </c>
    </row>
    <row r="105" spans="3:10" ht="34">
      <c r="C105" s="491" t="s">
        <v>131</v>
      </c>
      <c r="D105" s="492">
        <v>58</v>
      </c>
      <c r="E105" s="492">
        <v>20</v>
      </c>
      <c r="F105" s="492">
        <v>117</v>
      </c>
      <c r="G105" s="491" t="s">
        <v>135</v>
      </c>
      <c r="H105" s="492">
        <v>63</v>
      </c>
      <c r="I105" s="492">
        <v>14</v>
      </c>
      <c r="J105" s="492">
        <v>131</v>
      </c>
    </row>
    <row r="106" spans="3:10" ht="34">
      <c r="C106" s="491" t="s">
        <v>131</v>
      </c>
      <c r="D106" s="492">
        <v>76</v>
      </c>
      <c r="E106" s="492">
        <v>19</v>
      </c>
      <c r="F106" s="492">
        <v>132</v>
      </c>
      <c r="G106" s="491" t="s">
        <v>135</v>
      </c>
      <c r="H106" s="492">
        <v>63</v>
      </c>
      <c r="I106" s="492">
        <v>14</v>
      </c>
      <c r="J106" s="492">
        <v>131</v>
      </c>
    </row>
    <row r="107" spans="3:10" ht="34">
      <c r="C107" s="491" t="s">
        <v>131</v>
      </c>
      <c r="D107" s="492">
        <v>73</v>
      </c>
      <c r="E107" s="492">
        <v>19</v>
      </c>
      <c r="F107" s="492">
        <v>129</v>
      </c>
      <c r="G107" s="491" t="s">
        <v>135</v>
      </c>
      <c r="H107" s="492">
        <v>62</v>
      </c>
      <c r="I107" s="492">
        <v>14</v>
      </c>
      <c r="J107" s="492">
        <v>130</v>
      </c>
    </row>
    <row r="108" spans="3:10" ht="34">
      <c r="C108" s="491" t="s">
        <v>131</v>
      </c>
      <c r="D108" s="492">
        <v>73</v>
      </c>
      <c r="E108" s="492">
        <v>19</v>
      </c>
      <c r="F108" s="492">
        <v>129</v>
      </c>
      <c r="G108" s="491" t="s">
        <v>135</v>
      </c>
      <c r="H108" s="492">
        <v>62</v>
      </c>
      <c r="I108" s="492">
        <v>14</v>
      </c>
      <c r="J108" s="492">
        <v>130</v>
      </c>
    </row>
    <row r="109" spans="3:10" ht="34">
      <c r="C109" s="491" t="s">
        <v>131</v>
      </c>
      <c r="D109" s="492">
        <v>73</v>
      </c>
      <c r="E109" s="492">
        <v>19</v>
      </c>
      <c r="F109" s="492">
        <v>126</v>
      </c>
      <c r="G109" s="491" t="s">
        <v>135</v>
      </c>
      <c r="H109" s="492">
        <v>59</v>
      </c>
      <c r="I109" s="492">
        <v>14</v>
      </c>
      <c r="J109" s="492">
        <v>128</v>
      </c>
    </row>
    <row r="110" spans="3:10" ht="34">
      <c r="C110" s="491" t="s">
        <v>131</v>
      </c>
      <c r="D110" s="492">
        <v>69</v>
      </c>
      <c r="E110" s="492">
        <v>19</v>
      </c>
      <c r="F110" s="492">
        <v>125</v>
      </c>
      <c r="G110" s="491" t="s">
        <v>135</v>
      </c>
      <c r="H110" s="492">
        <v>59</v>
      </c>
      <c r="I110" s="492">
        <v>14</v>
      </c>
      <c r="J110" s="492">
        <v>128</v>
      </c>
    </row>
    <row r="111" spans="3:10" ht="34">
      <c r="C111" s="491" t="s">
        <v>131</v>
      </c>
      <c r="D111" s="492">
        <v>69</v>
      </c>
      <c r="E111" s="492">
        <v>19</v>
      </c>
      <c r="F111" s="492">
        <v>125</v>
      </c>
      <c r="G111" s="491" t="s">
        <v>135</v>
      </c>
      <c r="H111" s="492">
        <v>58</v>
      </c>
      <c r="I111" s="492">
        <v>14</v>
      </c>
      <c r="J111" s="492">
        <v>127</v>
      </c>
    </row>
    <row r="112" spans="3:10" ht="34">
      <c r="C112" s="491" t="s">
        <v>131</v>
      </c>
      <c r="D112" s="492">
        <v>67</v>
      </c>
      <c r="E112" s="492">
        <v>19</v>
      </c>
      <c r="F112" s="492">
        <v>124</v>
      </c>
      <c r="G112" s="491" t="s">
        <v>135</v>
      </c>
      <c r="H112" s="492">
        <v>54</v>
      </c>
      <c r="I112" s="492">
        <v>14</v>
      </c>
      <c r="J112" s="492">
        <v>125</v>
      </c>
    </row>
    <row r="113" spans="3:10" ht="34">
      <c r="C113" s="491" t="s">
        <v>131</v>
      </c>
      <c r="D113" s="492">
        <v>66</v>
      </c>
      <c r="E113" s="492">
        <v>19</v>
      </c>
      <c r="F113" s="492">
        <v>123</v>
      </c>
      <c r="G113" s="491" t="s">
        <v>135</v>
      </c>
      <c r="H113" s="492">
        <v>54</v>
      </c>
      <c r="I113" s="492">
        <v>14</v>
      </c>
      <c r="J113" s="492">
        <v>124</v>
      </c>
    </row>
    <row r="114" spans="3:10" ht="34">
      <c r="C114" s="491" t="s">
        <v>131</v>
      </c>
      <c r="D114" s="492">
        <v>65</v>
      </c>
      <c r="E114" s="492">
        <v>19</v>
      </c>
      <c r="F114" s="492">
        <v>122</v>
      </c>
      <c r="G114" s="491" t="s">
        <v>135</v>
      </c>
      <c r="H114" s="492">
        <v>51</v>
      </c>
      <c r="I114" s="492">
        <v>14</v>
      </c>
      <c r="J114" s="492">
        <v>121</v>
      </c>
    </row>
    <row r="115" spans="3:10" ht="34">
      <c r="C115" s="491" t="s">
        <v>131</v>
      </c>
      <c r="D115" s="492">
        <v>60</v>
      </c>
      <c r="E115" s="492">
        <v>19</v>
      </c>
      <c r="F115" s="492">
        <v>117</v>
      </c>
      <c r="G115" s="491" t="s">
        <v>135</v>
      </c>
      <c r="H115" s="492">
        <v>70</v>
      </c>
      <c r="I115" s="492">
        <v>13</v>
      </c>
      <c r="J115" s="492">
        <v>136</v>
      </c>
    </row>
    <row r="116" spans="3:10" ht="34">
      <c r="C116" s="491" t="s">
        <v>131</v>
      </c>
      <c r="D116" s="492">
        <v>59</v>
      </c>
      <c r="E116" s="492">
        <v>19</v>
      </c>
      <c r="F116" s="492">
        <v>118</v>
      </c>
      <c r="G116" s="491" t="s">
        <v>135</v>
      </c>
      <c r="H116" s="492">
        <v>71</v>
      </c>
      <c r="I116" s="492">
        <v>12</v>
      </c>
      <c r="J116" s="492">
        <v>136</v>
      </c>
    </row>
    <row r="117" spans="3:10" ht="34">
      <c r="C117" s="491" t="s">
        <v>131</v>
      </c>
      <c r="D117" s="492">
        <v>74</v>
      </c>
      <c r="E117" s="492">
        <v>18</v>
      </c>
      <c r="F117" s="492">
        <v>129</v>
      </c>
      <c r="G117" s="491" t="s">
        <v>135</v>
      </c>
      <c r="H117" s="492">
        <v>58</v>
      </c>
      <c r="I117" s="492">
        <v>12</v>
      </c>
      <c r="J117" s="492">
        <v>125</v>
      </c>
    </row>
    <row r="118" spans="3:10" ht="34">
      <c r="C118" s="491" t="s">
        <v>131</v>
      </c>
      <c r="D118" s="492">
        <v>74</v>
      </c>
      <c r="E118" s="492">
        <v>18</v>
      </c>
      <c r="F118" s="492">
        <v>129</v>
      </c>
      <c r="G118" s="491" t="s">
        <v>135</v>
      </c>
      <c r="H118" s="492">
        <v>54</v>
      </c>
      <c r="I118" s="492">
        <v>12</v>
      </c>
      <c r="J118" s="492">
        <v>121</v>
      </c>
    </row>
    <row r="119" spans="3:10" ht="34">
      <c r="C119" s="491" t="s">
        <v>131</v>
      </c>
      <c r="D119" s="492">
        <v>73</v>
      </c>
      <c r="E119" s="492">
        <v>18</v>
      </c>
      <c r="F119" s="492">
        <v>128</v>
      </c>
      <c r="G119" s="491" t="s">
        <v>135</v>
      </c>
      <c r="H119" s="492">
        <v>66</v>
      </c>
      <c r="I119" s="492">
        <v>11</v>
      </c>
      <c r="J119" s="492">
        <v>131</v>
      </c>
    </row>
    <row r="120" spans="3:10" ht="34">
      <c r="C120" s="491" t="s">
        <v>131</v>
      </c>
      <c r="D120" s="492">
        <v>76</v>
      </c>
      <c r="E120" s="492">
        <v>17</v>
      </c>
      <c r="F120" s="492">
        <v>130</v>
      </c>
      <c r="G120" s="491" t="s">
        <v>135</v>
      </c>
      <c r="H120" s="492">
        <v>56</v>
      </c>
      <c r="I120" s="492">
        <v>11</v>
      </c>
      <c r="J120" s="492">
        <v>123</v>
      </c>
    </row>
    <row r="121" spans="3:10" ht="34">
      <c r="C121" s="491" t="s">
        <v>131</v>
      </c>
      <c r="D121" s="492">
        <v>76</v>
      </c>
      <c r="E121" s="492">
        <v>17</v>
      </c>
      <c r="F121" s="492">
        <v>130</v>
      </c>
      <c r="G121" s="491" t="s">
        <v>135</v>
      </c>
      <c r="H121" s="492">
        <v>51</v>
      </c>
      <c r="I121" s="492">
        <v>11</v>
      </c>
      <c r="J121" s="492">
        <v>120</v>
      </c>
    </row>
    <row r="122" spans="3:10" ht="34">
      <c r="C122" s="491" t="s">
        <v>131</v>
      </c>
      <c r="D122" s="492">
        <v>71</v>
      </c>
      <c r="E122" s="492">
        <v>17</v>
      </c>
      <c r="F122" s="492">
        <v>126</v>
      </c>
      <c r="G122" s="491" t="s">
        <v>135</v>
      </c>
      <c r="H122" s="492">
        <v>51</v>
      </c>
      <c r="I122" s="492">
        <v>11</v>
      </c>
      <c r="J122" s="492">
        <v>119</v>
      </c>
    </row>
    <row r="123" spans="3:10" ht="34">
      <c r="C123" s="491" t="s">
        <v>131</v>
      </c>
      <c r="D123" s="492">
        <v>71</v>
      </c>
      <c r="E123" s="492">
        <v>17</v>
      </c>
      <c r="F123" s="492">
        <v>120</v>
      </c>
      <c r="G123" s="491" t="s">
        <v>135</v>
      </c>
      <c r="H123" s="492">
        <v>44</v>
      </c>
      <c r="I123" s="492">
        <v>11</v>
      </c>
      <c r="J123" s="492">
        <v>113</v>
      </c>
    </row>
    <row r="124" spans="3:10" ht="34">
      <c r="C124" s="491" t="s">
        <v>131</v>
      </c>
      <c r="D124" s="492">
        <v>70</v>
      </c>
      <c r="E124" s="492">
        <v>17</v>
      </c>
      <c r="F124" s="492">
        <v>125</v>
      </c>
      <c r="G124" s="491" t="s">
        <v>135</v>
      </c>
      <c r="H124" s="492">
        <v>43</v>
      </c>
      <c r="I124" s="492">
        <v>8</v>
      </c>
      <c r="J124" s="492">
        <v>110</v>
      </c>
    </row>
    <row r="125" spans="3:10" ht="34">
      <c r="C125" s="491" t="s">
        <v>131</v>
      </c>
      <c r="D125" s="492">
        <v>70</v>
      </c>
      <c r="E125" s="492">
        <v>17</v>
      </c>
      <c r="F125" s="492">
        <v>125</v>
      </c>
      <c r="G125" s="491" t="s">
        <v>135</v>
      </c>
      <c r="H125" s="491"/>
      <c r="I125" s="491"/>
      <c r="J125" s="491"/>
    </row>
    <row r="126" spans="3:10" ht="34">
      <c r="C126" s="491" t="s">
        <v>131</v>
      </c>
      <c r="D126" s="492">
        <v>69</v>
      </c>
      <c r="E126" s="492">
        <v>17</v>
      </c>
      <c r="F126" s="492">
        <v>124</v>
      </c>
      <c r="G126" s="491" t="s">
        <v>140</v>
      </c>
      <c r="H126" s="492">
        <v>66</v>
      </c>
      <c r="I126" s="492">
        <v>26</v>
      </c>
      <c r="J126" s="492">
        <v>142</v>
      </c>
    </row>
    <row r="127" spans="3:10" ht="34">
      <c r="C127" s="491" t="s">
        <v>131</v>
      </c>
      <c r="D127" s="492">
        <v>59</v>
      </c>
      <c r="E127" s="492">
        <v>17</v>
      </c>
      <c r="F127" s="492">
        <v>117</v>
      </c>
      <c r="G127" s="491" t="s">
        <v>140</v>
      </c>
      <c r="H127" s="492">
        <v>62</v>
      </c>
      <c r="I127" s="492">
        <v>26</v>
      </c>
      <c r="J127" s="492">
        <v>139</v>
      </c>
    </row>
    <row r="128" spans="3:10" ht="34">
      <c r="C128" s="491" t="s">
        <v>131</v>
      </c>
      <c r="D128" s="492">
        <v>57</v>
      </c>
      <c r="E128" s="492">
        <v>17</v>
      </c>
      <c r="F128" s="492">
        <v>113</v>
      </c>
      <c r="G128" s="491" t="s">
        <v>140</v>
      </c>
      <c r="H128" s="492">
        <v>62</v>
      </c>
      <c r="I128" s="492">
        <v>26</v>
      </c>
      <c r="J128" s="492">
        <v>139</v>
      </c>
    </row>
    <row r="129" spans="3:10" ht="34">
      <c r="C129" s="491" t="s">
        <v>131</v>
      </c>
      <c r="D129" s="492">
        <v>56</v>
      </c>
      <c r="E129" s="492">
        <v>17</v>
      </c>
      <c r="F129" s="492">
        <v>113</v>
      </c>
      <c r="G129" s="491" t="s">
        <v>140</v>
      </c>
      <c r="H129" s="492">
        <v>60</v>
      </c>
      <c r="I129" s="492">
        <v>26</v>
      </c>
      <c r="J129" s="492">
        <v>137</v>
      </c>
    </row>
    <row r="130" spans="3:10" ht="34">
      <c r="C130" s="491" t="s">
        <v>131</v>
      </c>
      <c r="D130" s="492">
        <v>53</v>
      </c>
      <c r="E130" s="492">
        <v>17</v>
      </c>
      <c r="F130" s="492">
        <v>109</v>
      </c>
      <c r="G130" s="491" t="s">
        <v>140</v>
      </c>
      <c r="H130" s="492">
        <v>59</v>
      </c>
      <c r="I130" s="492">
        <v>26</v>
      </c>
      <c r="J130" s="492">
        <v>136</v>
      </c>
    </row>
    <row r="131" spans="3:10" ht="34">
      <c r="C131" s="491" t="s">
        <v>131</v>
      </c>
      <c r="D131" s="492">
        <v>74</v>
      </c>
      <c r="E131" s="492">
        <v>16</v>
      </c>
      <c r="F131" s="492">
        <v>128</v>
      </c>
      <c r="G131" s="491" t="s">
        <v>140</v>
      </c>
      <c r="H131" s="492">
        <v>58</v>
      </c>
      <c r="I131" s="492">
        <v>26</v>
      </c>
      <c r="J131" s="492">
        <v>135</v>
      </c>
    </row>
    <row r="132" spans="3:10" ht="34">
      <c r="C132" s="491" t="s">
        <v>131</v>
      </c>
      <c r="D132" s="492">
        <v>71</v>
      </c>
      <c r="E132" s="492">
        <v>16</v>
      </c>
      <c r="F132" s="492">
        <v>125</v>
      </c>
      <c r="G132" s="491" t="s">
        <v>140</v>
      </c>
      <c r="H132" s="492">
        <v>66</v>
      </c>
      <c r="I132" s="492">
        <v>22</v>
      </c>
      <c r="J132" s="492">
        <v>139</v>
      </c>
    </row>
    <row r="133" spans="3:10" ht="34">
      <c r="C133" s="491" t="s">
        <v>131</v>
      </c>
      <c r="D133" s="492">
        <v>71</v>
      </c>
      <c r="E133" s="492">
        <v>16</v>
      </c>
      <c r="F133" s="492">
        <v>125</v>
      </c>
      <c r="G133" s="491" t="s">
        <v>140</v>
      </c>
      <c r="H133" s="492">
        <v>66</v>
      </c>
      <c r="I133" s="492">
        <v>22</v>
      </c>
      <c r="J133" s="492">
        <v>139</v>
      </c>
    </row>
    <row r="134" spans="3:10" ht="34">
      <c r="C134" s="491" t="s">
        <v>131</v>
      </c>
      <c r="D134" s="492">
        <v>66</v>
      </c>
      <c r="E134" s="492">
        <v>16</v>
      </c>
      <c r="F134" s="492">
        <v>120</v>
      </c>
      <c r="G134" s="491" t="s">
        <v>140</v>
      </c>
      <c r="H134" s="492">
        <v>66</v>
      </c>
      <c r="I134" s="492">
        <v>22</v>
      </c>
      <c r="J134" s="492">
        <v>139</v>
      </c>
    </row>
    <row r="135" spans="3:10" ht="34">
      <c r="C135" s="491" t="s">
        <v>131</v>
      </c>
      <c r="D135" s="492">
        <v>74</v>
      </c>
      <c r="E135" s="492">
        <v>15</v>
      </c>
      <c r="F135" s="492">
        <v>127</v>
      </c>
      <c r="G135" s="491" t="s">
        <v>140</v>
      </c>
      <c r="H135" s="492">
        <v>62</v>
      </c>
      <c r="I135" s="492">
        <v>22</v>
      </c>
      <c r="J135" s="492">
        <v>135</v>
      </c>
    </row>
    <row r="136" spans="3:10" ht="34">
      <c r="C136" s="491" t="s">
        <v>131</v>
      </c>
      <c r="D136" s="492">
        <v>47</v>
      </c>
      <c r="E136" s="492">
        <v>14</v>
      </c>
      <c r="F136" s="492">
        <v>101</v>
      </c>
      <c r="G136" s="491" t="s">
        <v>140</v>
      </c>
      <c r="H136" s="492">
        <v>54</v>
      </c>
      <c r="I136" s="492">
        <v>22</v>
      </c>
      <c r="J136" s="492">
        <v>129</v>
      </c>
    </row>
    <row r="137" spans="3:10" ht="34">
      <c r="C137" s="491" t="s">
        <v>131</v>
      </c>
      <c r="D137" s="492">
        <v>67</v>
      </c>
      <c r="E137" s="492">
        <v>11</v>
      </c>
      <c r="F137" s="492">
        <v>117</v>
      </c>
      <c r="G137" s="491" t="s">
        <v>140</v>
      </c>
      <c r="H137" s="492">
        <v>54</v>
      </c>
      <c r="I137" s="492">
        <v>22</v>
      </c>
      <c r="J137" s="492">
        <v>129</v>
      </c>
    </row>
    <row r="138" spans="3:10" ht="34">
      <c r="C138" s="491" t="s">
        <v>131</v>
      </c>
      <c r="D138" s="492">
        <v>48</v>
      </c>
      <c r="E138" s="492">
        <v>10</v>
      </c>
      <c r="F138" s="492">
        <v>99</v>
      </c>
      <c r="G138" s="491" t="s">
        <v>140</v>
      </c>
      <c r="H138" s="491">
        <v>66</v>
      </c>
      <c r="I138" s="491">
        <v>19</v>
      </c>
      <c r="J138" s="491">
        <v>136</v>
      </c>
    </row>
    <row r="139" spans="3:10" ht="34">
      <c r="C139" s="491" t="s">
        <v>131</v>
      </c>
      <c r="D139" s="492">
        <v>37</v>
      </c>
      <c r="E139" s="492">
        <v>8</v>
      </c>
      <c r="F139" s="492">
        <v>87</v>
      </c>
      <c r="G139" s="491" t="s">
        <v>140</v>
      </c>
      <c r="H139" s="491">
        <v>50</v>
      </c>
      <c r="I139" s="491">
        <v>19</v>
      </c>
      <c r="J139" s="491">
        <v>123</v>
      </c>
    </row>
  </sheetData>
  <sortState xmlns:xlrd2="http://schemas.microsoft.com/office/spreadsheetml/2017/richdata2" ref="G4:J139">
    <sortCondition descending="1" ref="G4:G139"/>
    <sortCondition descending="1" ref="I4:I139"/>
    <sortCondition descending="1" ref="H4:H139"/>
    <sortCondition descending="1" ref="J4:J139"/>
  </sortState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F358-6BE1-4D97-9C6E-B11CF18FE7DA}">
  <sheetPr>
    <tabColor rgb="FF00B050"/>
    <pageSetUpPr fitToPage="1"/>
  </sheetPr>
  <dimension ref="A1:S205"/>
  <sheetViews>
    <sheetView zoomScale="70" zoomScaleNormal="70" workbookViewId="0">
      <selection activeCell="C24" sqref="C24"/>
    </sheetView>
  </sheetViews>
  <sheetFormatPr defaultRowHeight="17"/>
  <cols>
    <col min="2" max="5" width="15.08203125" style="5" customWidth="1"/>
    <col min="6" max="7" width="15.08203125" style="5" hidden="1" customWidth="1"/>
    <col min="8" max="8" width="9.83203125" style="64" customWidth="1"/>
    <col min="9" max="9" width="11.33203125" style="5" customWidth="1"/>
    <col min="10" max="12" width="8.58203125" customWidth="1"/>
    <col min="15" max="19" width="12.58203125" customWidth="1"/>
  </cols>
  <sheetData>
    <row r="1" spans="1:19" ht="17.5" thickBot="1">
      <c r="A1" s="4"/>
      <c r="B1" s="3"/>
      <c r="C1" s="3"/>
      <c r="D1" s="3"/>
      <c r="E1" s="3"/>
      <c r="F1" s="3"/>
      <c r="G1" s="3"/>
      <c r="H1" s="65"/>
      <c r="I1" s="3"/>
      <c r="J1" s="4"/>
    </row>
    <row r="2" spans="1:19" ht="21" customHeight="1">
      <c r="A2" s="4"/>
      <c r="B2" s="2" t="s">
        <v>6</v>
      </c>
      <c r="C2" s="612" t="s">
        <v>66</v>
      </c>
      <c r="D2" s="613"/>
      <c r="E2" s="614"/>
      <c r="F2" s="3"/>
      <c r="G2" s="3"/>
      <c r="H2" s="65"/>
      <c r="I2" s="3"/>
      <c r="J2" s="4"/>
    </row>
    <row r="3" spans="1:19" ht="21" customHeight="1" thickBot="1">
      <c r="A3" s="4"/>
      <c r="B3" s="1" t="s">
        <v>8</v>
      </c>
      <c r="C3" s="615" t="s">
        <v>141</v>
      </c>
      <c r="D3" s="616"/>
      <c r="E3" s="617"/>
      <c r="F3" s="3"/>
      <c r="G3" s="3"/>
      <c r="H3" s="65"/>
      <c r="I3" s="3"/>
      <c r="J3" s="4"/>
    </row>
    <row r="4" spans="1:19" ht="21" customHeight="1" thickBot="1">
      <c r="A4" s="4"/>
      <c r="B4" s="3"/>
      <c r="C4" s="3"/>
      <c r="D4" s="3"/>
      <c r="E4" s="3"/>
      <c r="F4" s="3"/>
      <c r="G4" s="3"/>
      <c r="H4" s="65"/>
      <c r="I4" s="3"/>
      <c r="J4" s="4"/>
    </row>
    <row r="5" spans="1:19" ht="21" customHeight="1" thickBot="1">
      <c r="A5" s="4"/>
      <c r="B5" s="141" t="s">
        <v>20</v>
      </c>
      <c r="C5" s="162" t="s">
        <v>13</v>
      </c>
      <c r="D5" s="163" t="s">
        <v>14</v>
      </c>
      <c r="E5" s="163" t="s">
        <v>15</v>
      </c>
      <c r="F5" s="261" t="s">
        <v>100</v>
      </c>
      <c r="G5" s="261" t="s">
        <v>101</v>
      </c>
      <c r="H5" s="288" t="s">
        <v>102</v>
      </c>
      <c r="I5" s="3"/>
      <c r="J5" s="4"/>
      <c r="O5" s="618" t="s">
        <v>142</v>
      </c>
      <c r="P5" s="619"/>
      <c r="Q5" s="619"/>
      <c r="R5" s="619"/>
      <c r="S5" s="620"/>
    </row>
    <row r="6" spans="1:19" ht="21" customHeight="1" thickBot="1">
      <c r="A6" s="4"/>
      <c r="B6" s="262" t="s">
        <v>143</v>
      </c>
      <c r="C6" s="248">
        <v>74</v>
      </c>
      <c r="D6" s="222">
        <v>26</v>
      </c>
      <c r="E6" s="222">
        <v>143</v>
      </c>
      <c r="F6" s="222">
        <f>C6*'점수 계산기'!$C$27+D6*'점수 계산기'!$C$28+'점수 계산기'!$C$31</f>
        <v>142.66399999999999</v>
      </c>
      <c r="G6" s="222">
        <f t="shared" ref="G6:G49" si="0">MIN(ABS(E6-0.5-F6), ABS(E6+0.5-F6))</f>
        <v>0.16399999999998727</v>
      </c>
      <c r="H6" s="284" t="str">
        <f t="shared" ref="H6:H49" si="1">IF(ROUND(F6,0)=E6,"진",IF(G6&lt;0.5,"재",IF(AND(C6=0, D6=0, E6=0),"","위")))</f>
        <v>진</v>
      </c>
      <c r="I6" s="278"/>
      <c r="J6" s="5">
        <v>0</v>
      </c>
      <c r="K6" s="5" t="str">
        <f>CHAR(MOD(J6, 23)+97)</f>
        <v>a</v>
      </c>
      <c r="L6" s="63" t="str">
        <f>K6&amp;" : "&amp;'수학 진위판정'!E6-0.5&amp;"≤"&amp;'수학 진위판정'!C6&amp;"x+"&amp;'수학 진위판정'!D6&amp;"y+확&lt;"&amp;'수학 진위판정'!E6+0.5</f>
        <v>a : 142.5≤74x+26y+확&lt;143.5</v>
      </c>
      <c r="O6" s="298" t="s">
        <v>144</v>
      </c>
      <c r="P6" s="302" t="s">
        <v>145</v>
      </c>
      <c r="Q6" s="303" t="s">
        <v>146</v>
      </c>
      <c r="R6" s="304" t="s">
        <v>44</v>
      </c>
      <c r="S6" s="305" t="s">
        <v>147</v>
      </c>
    </row>
    <row r="7" spans="1:19" ht="21" customHeight="1">
      <c r="A7" s="4"/>
      <c r="B7" s="263" t="s">
        <v>143</v>
      </c>
      <c r="C7" s="250">
        <v>70</v>
      </c>
      <c r="D7" s="242">
        <v>26</v>
      </c>
      <c r="E7" s="242">
        <v>139</v>
      </c>
      <c r="F7" s="242">
        <f>C7*'점수 계산기'!$C$27+D7*'점수 계산기'!$C$28+'점수 계산기'!$C$31</f>
        <v>139.34</v>
      </c>
      <c r="G7" s="242">
        <f t="shared" si="0"/>
        <v>0.15999999999999659</v>
      </c>
      <c r="H7" s="289" t="str">
        <f t="shared" si="1"/>
        <v>진</v>
      </c>
      <c r="I7" s="278"/>
      <c r="J7" s="5">
        <v>1</v>
      </c>
      <c r="K7" s="5" t="str">
        <f>CHAR(MOD(J7, 23)+97)</f>
        <v>b</v>
      </c>
      <c r="L7" s="63" t="str">
        <f>K7&amp;" : "&amp;'수학 진위판정'!E7-0.5&amp;"≤"&amp;'수학 진위판정'!C7&amp;"x+"&amp;'수학 진위판정'!D7&amp;"y+확&lt;"&amp;'수학 진위판정'!E7+0.5</f>
        <v>b : 138.5≤70x+26y+확&lt;139.5</v>
      </c>
      <c r="O7" s="299" t="s">
        <v>50</v>
      </c>
      <c r="P7" s="290">
        <f>COUNTIF($H$6:$H$58, "진") + COUNTIF($H$6:$H$58, "인증")</f>
        <v>39</v>
      </c>
      <c r="Q7" s="291">
        <f>COUNTIF($H$6:$H$58, "위")</f>
        <v>2</v>
      </c>
      <c r="R7" s="292">
        <f>P7+Q7</f>
        <v>41</v>
      </c>
      <c r="S7" s="293">
        <f>P7/R7</f>
        <v>0.95121951219512191</v>
      </c>
    </row>
    <row r="8" spans="1:19" ht="21" customHeight="1">
      <c r="A8" s="4"/>
      <c r="B8" s="263" t="s">
        <v>143</v>
      </c>
      <c r="C8" s="250">
        <v>66</v>
      </c>
      <c r="D8" s="242">
        <v>26</v>
      </c>
      <c r="E8" s="242">
        <v>136</v>
      </c>
      <c r="F8" s="242">
        <f>C8*'점수 계산기'!$C$27+D8*'점수 계산기'!$C$28+'점수 계산기'!$C$31</f>
        <v>136.01600000000002</v>
      </c>
      <c r="G8" s="242">
        <f t="shared" si="0"/>
        <v>0.48399999999998045</v>
      </c>
      <c r="H8" s="289" t="str">
        <f t="shared" si="1"/>
        <v>진</v>
      </c>
      <c r="I8" s="278">
        <v>3</v>
      </c>
      <c r="J8" s="5">
        <v>2</v>
      </c>
      <c r="K8" s="5" t="str">
        <f>CHAR(MOD(J8, 23)+97)</f>
        <v>c</v>
      </c>
      <c r="L8" s="63" t="str">
        <f>K8&amp;" : "&amp;'수학 진위판정'!E8-0.5&amp;"≤"&amp;'수학 진위판정'!C8&amp;"x+"&amp;'수학 진위판정'!D8&amp;"y+확&lt;"&amp;'수학 진위판정'!E8+0.5</f>
        <v>c : 135.5≤66x+26y+확&lt;136.5</v>
      </c>
      <c r="O8" s="300" t="s">
        <v>51</v>
      </c>
      <c r="P8" s="294">
        <f>COUNTIF($H$59:$H$137, "진") + COUNTIF($H$59:$H$137, "인증")</f>
        <v>58</v>
      </c>
      <c r="Q8" s="295">
        <f>COUNTIF($H$59:$H$114, "위")</f>
        <v>8</v>
      </c>
      <c r="R8" s="296">
        <f>P8+Q8</f>
        <v>66</v>
      </c>
      <c r="S8" s="297">
        <f>P8/R8</f>
        <v>0.87878787878787878</v>
      </c>
    </row>
    <row r="9" spans="1:19" ht="21" customHeight="1" thickBot="1">
      <c r="A9" s="4"/>
      <c r="B9" s="263" t="s">
        <v>143</v>
      </c>
      <c r="C9" s="250">
        <v>62</v>
      </c>
      <c r="D9" s="242">
        <v>26</v>
      </c>
      <c r="E9" s="242">
        <v>133</v>
      </c>
      <c r="F9" s="242">
        <f>C9*'점수 계산기'!$C$27+D9*'점수 계산기'!$C$28+'점수 계산기'!$C$31</f>
        <v>132.69200000000001</v>
      </c>
      <c r="G9" s="242">
        <f t="shared" si="0"/>
        <v>0.19200000000000728</v>
      </c>
      <c r="H9" s="289" t="str">
        <f t="shared" si="1"/>
        <v>진</v>
      </c>
      <c r="I9" s="278"/>
      <c r="J9" s="5">
        <v>3</v>
      </c>
      <c r="K9" s="5" t="str">
        <f t="shared" ref="K9:K10" si="2">CHAR(MOD(J9, 23)+97)</f>
        <v>d</v>
      </c>
      <c r="L9" s="63" t="str">
        <f>K9&amp;" : "&amp;'수학 진위판정'!E9-0.5&amp;"≤"&amp;'수학 진위판정'!C9&amp;"x+"&amp;'수학 진위판정'!D9&amp;"y+확&lt;"&amp;'수학 진위판정'!E9+0.5</f>
        <v>d : 132.5≤62x+26y+확&lt;133.5</v>
      </c>
      <c r="O9" s="301" t="s">
        <v>52</v>
      </c>
      <c r="P9" s="237">
        <f>COUNTIF($H$138:$H$163, "진") + COUNTIF($H$138:$H$163, "인증")</f>
        <v>12</v>
      </c>
      <c r="Q9" s="238">
        <f>COUNTIF($H$138:$H$163, "위")</f>
        <v>1</v>
      </c>
      <c r="R9" s="239">
        <f>P9+Q9</f>
        <v>13</v>
      </c>
      <c r="S9" s="240">
        <f>P9/R9</f>
        <v>0.92307692307692313</v>
      </c>
    </row>
    <row r="10" spans="1:19" ht="21" customHeight="1">
      <c r="A10" s="4"/>
      <c r="B10" s="263" t="s">
        <v>143</v>
      </c>
      <c r="C10" s="250">
        <v>55</v>
      </c>
      <c r="D10" s="242">
        <v>26</v>
      </c>
      <c r="E10" s="242">
        <v>127</v>
      </c>
      <c r="F10" s="242">
        <f>C10*'점수 계산기'!$C$27+D10*'점수 계산기'!$C$28+'점수 계산기'!$C$31</f>
        <v>126.875</v>
      </c>
      <c r="G10" s="242">
        <f t="shared" si="0"/>
        <v>0.375</v>
      </c>
      <c r="H10" s="289" t="str">
        <f t="shared" si="1"/>
        <v>진</v>
      </c>
      <c r="I10" s="278"/>
      <c r="J10" s="5">
        <v>4</v>
      </c>
      <c r="K10" s="5" t="str">
        <f t="shared" si="2"/>
        <v>e</v>
      </c>
      <c r="L10" s="63" t="str">
        <f>K10&amp;" : "&amp;'수학 진위판정'!E10-0.5&amp;"≤"&amp;'수학 진위판정'!C10&amp;"x+"&amp;'수학 진위판정'!D10&amp;"y+확&lt;"&amp;'수학 진위판정'!E10+0.5</f>
        <v>e : 126.5≤55x+26y+확&lt;127.5</v>
      </c>
    </row>
    <row r="11" spans="1:19" ht="21" customHeight="1">
      <c r="A11" s="4"/>
      <c r="B11" s="263" t="s">
        <v>143</v>
      </c>
      <c r="C11" s="173">
        <v>54</v>
      </c>
      <c r="D11" s="252">
        <v>26</v>
      </c>
      <c r="E11" s="252">
        <v>127</v>
      </c>
      <c r="F11" s="242">
        <f>C11*'점수 계산기'!$C$27+D11*'점수 계산기'!$C$28+'점수 계산기'!$C$31</f>
        <v>126.044</v>
      </c>
      <c r="G11" s="242">
        <f t="shared" si="0"/>
        <v>0.45600000000000307</v>
      </c>
      <c r="H11" s="289" t="str">
        <f t="shared" si="1"/>
        <v>재</v>
      </c>
      <c r="I11" s="278"/>
      <c r="J11" s="5"/>
      <c r="K11" s="5" t="str">
        <f t="shared" ref="K11:K49" si="3">CHAR(MOD(J11, 23)+97)</f>
        <v>a</v>
      </c>
      <c r="L11" s="63" t="str">
        <f>K11&amp;" : "&amp;'수학 진위판정'!E11-0.5&amp;"≤"&amp;'수학 진위판정'!C11&amp;"x+"&amp;'수학 진위판정'!D11&amp;"y+확&lt;"&amp;'수학 진위판정'!E11+0.5</f>
        <v>a : 126.5≤54x+26y+확&lt;127.5</v>
      </c>
    </row>
    <row r="12" spans="1:19" ht="21" customHeight="1">
      <c r="A12" s="4"/>
      <c r="B12" s="263" t="s">
        <v>143</v>
      </c>
      <c r="C12" s="250">
        <v>54</v>
      </c>
      <c r="D12" s="242">
        <v>26</v>
      </c>
      <c r="E12" s="242">
        <v>126</v>
      </c>
      <c r="F12" s="242">
        <f>C12*'점수 계산기'!$C$27+D12*'점수 계산기'!$C$28+'점수 계산기'!$C$31</f>
        <v>126.044</v>
      </c>
      <c r="G12" s="242">
        <f t="shared" si="0"/>
        <v>0.45600000000000307</v>
      </c>
      <c r="H12" s="289" t="str">
        <f t="shared" si="1"/>
        <v>진</v>
      </c>
      <c r="I12" s="278">
        <v>2</v>
      </c>
      <c r="J12" s="5">
        <v>5</v>
      </c>
      <c r="K12" s="5" t="str">
        <f t="shared" si="3"/>
        <v>f</v>
      </c>
      <c r="L12" s="63" t="str">
        <f>K12&amp;" : "&amp;'수학 진위판정'!E12-0.5&amp;"≤"&amp;'수학 진위판정'!C12&amp;"x+"&amp;'수학 진위판정'!D12&amp;"y+확&lt;"&amp;'수학 진위판정'!E12+0.5</f>
        <v>f : 125.5≤54x+26y+확&lt;126.5</v>
      </c>
    </row>
    <row r="13" spans="1:19" ht="21" customHeight="1">
      <c r="A13" s="4"/>
      <c r="B13" s="263" t="s">
        <v>143</v>
      </c>
      <c r="C13" s="250">
        <v>46</v>
      </c>
      <c r="D13" s="242">
        <v>26</v>
      </c>
      <c r="E13" s="242">
        <v>119</v>
      </c>
      <c r="F13" s="242">
        <f>C13*'점수 계산기'!$C$27+D13*'점수 계산기'!$C$28+'점수 계산기'!$C$31</f>
        <v>119.396</v>
      </c>
      <c r="G13" s="242">
        <f t="shared" si="0"/>
        <v>0.1039999999999992</v>
      </c>
      <c r="H13" s="289" t="str">
        <f t="shared" si="1"/>
        <v>진</v>
      </c>
      <c r="I13" s="278"/>
      <c r="J13" s="5">
        <v>6</v>
      </c>
      <c r="K13" s="5" t="str">
        <f t="shared" si="3"/>
        <v>g</v>
      </c>
      <c r="L13" s="63" t="str">
        <f>K13&amp;" : "&amp;'수학 진위판정'!E13-0.5&amp;"≤"&amp;'수학 진위판정'!C13&amp;"x+"&amp;'수학 진위판정'!D13&amp;"y+확&lt;"&amp;'수학 진위판정'!E13+0.5</f>
        <v>g : 118.5≤46x+26y+확&lt;119.5</v>
      </c>
    </row>
    <row r="14" spans="1:19" ht="21" customHeight="1">
      <c r="A14" s="4"/>
      <c r="B14" s="263" t="s">
        <v>143</v>
      </c>
      <c r="C14" s="250">
        <v>44</v>
      </c>
      <c r="D14" s="242">
        <v>26</v>
      </c>
      <c r="E14" s="242">
        <v>118</v>
      </c>
      <c r="F14" s="242">
        <f>C14*'점수 계산기'!$C$27+D14*'점수 계산기'!$C$28+'점수 계산기'!$C$31</f>
        <v>117.73400000000001</v>
      </c>
      <c r="G14" s="242">
        <f t="shared" si="0"/>
        <v>0.23400000000000887</v>
      </c>
      <c r="H14" s="289" t="str">
        <f t="shared" si="1"/>
        <v>진</v>
      </c>
      <c r="I14" s="278"/>
      <c r="J14" s="5">
        <v>7</v>
      </c>
      <c r="K14" s="5" t="str">
        <f t="shared" si="3"/>
        <v>h</v>
      </c>
      <c r="L14" s="63" t="str">
        <f>K14&amp;" : "&amp;'수학 진위판정'!E14-0.5&amp;"≤"&amp;'수학 진위판정'!C14&amp;"x+"&amp;'수학 진위판정'!D14&amp;"y+확&lt;"&amp;'수학 진위판정'!E14+0.5</f>
        <v>h : 117.5≤44x+26y+확&lt;118.5</v>
      </c>
    </row>
    <row r="15" spans="1:19" ht="21" customHeight="1">
      <c r="A15" s="4"/>
      <c r="B15" s="263" t="s">
        <v>143</v>
      </c>
      <c r="C15" s="250">
        <v>7</v>
      </c>
      <c r="D15" s="242">
        <v>24</v>
      </c>
      <c r="E15" s="242">
        <v>86</v>
      </c>
      <c r="F15" s="242">
        <f>C15*'점수 계산기'!$C$27+D15*'점수 계산기'!$C$28+'점수 계산기'!$C$31</f>
        <v>85.697000000000003</v>
      </c>
      <c r="G15" s="242">
        <f t="shared" si="0"/>
        <v>0.19700000000000273</v>
      </c>
      <c r="H15" s="289" t="str">
        <f t="shared" si="1"/>
        <v>진</v>
      </c>
      <c r="I15" s="278"/>
      <c r="J15" s="5">
        <v>8</v>
      </c>
      <c r="K15" s="5" t="str">
        <f t="shared" si="3"/>
        <v>i</v>
      </c>
      <c r="L15" s="63" t="str">
        <f>K15&amp;" : "&amp;'수학 진위판정'!E15-0.5&amp;"≤"&amp;'수학 진위판정'!C15&amp;"x+"&amp;'수학 진위판정'!D15&amp;"y+확&lt;"&amp;'수학 진위판정'!E15+0.5</f>
        <v>i : 85.5≤7x+24y+확&lt;86.5</v>
      </c>
    </row>
    <row r="16" spans="1:19" ht="21" customHeight="1">
      <c r="A16" s="4"/>
      <c r="B16" s="263" t="s">
        <v>143</v>
      </c>
      <c r="C16" s="250">
        <v>62</v>
      </c>
      <c r="D16" s="242">
        <v>23</v>
      </c>
      <c r="E16" s="242">
        <v>131</v>
      </c>
      <c r="F16" s="242">
        <f>C16*'점수 계산기'!$C$27+D16*'점수 계산기'!$C$28+'점수 계산기'!$C$31</f>
        <v>130.75700000000001</v>
      </c>
      <c r="G16" s="242">
        <f t="shared" si="0"/>
        <v>0.257000000000005</v>
      </c>
      <c r="H16" s="289" t="str">
        <f t="shared" si="1"/>
        <v>진</v>
      </c>
      <c r="I16" s="278"/>
      <c r="J16" s="5">
        <v>9</v>
      </c>
      <c r="K16" s="5" t="str">
        <f t="shared" si="3"/>
        <v>j</v>
      </c>
      <c r="L16" s="63" t="str">
        <f>K16&amp;" : "&amp;'수학 진위판정'!E16-0.5&amp;"≤"&amp;'수학 진위판정'!C16&amp;"x+"&amp;'수학 진위판정'!D16&amp;"y+확&lt;"&amp;'수학 진위판정'!E16+0.5</f>
        <v>j : 130.5≤62x+23y+확&lt;131.5</v>
      </c>
    </row>
    <row r="17" spans="1:12" ht="21" customHeight="1">
      <c r="A17" s="4"/>
      <c r="B17" s="263" t="s">
        <v>143</v>
      </c>
      <c r="C17" s="250">
        <v>50</v>
      </c>
      <c r="D17" s="242">
        <v>23</v>
      </c>
      <c r="E17" s="242">
        <v>121</v>
      </c>
      <c r="F17" s="242">
        <f>C17*'점수 계산기'!$C$27+D17*'점수 계산기'!$C$28+'점수 계산기'!$C$31</f>
        <v>120.785</v>
      </c>
      <c r="G17" s="242">
        <f t="shared" ref="G17" si="4">MIN(ABS(E17-0.5-F17), ABS(E17+0.5-F17))</f>
        <v>0.28499999999999659</v>
      </c>
      <c r="H17" s="289" t="str">
        <f t="shared" ref="H17" si="5">IF(ROUND(F17,0)=E17,"진",IF(G17&lt;0.5,"재",IF(AND(C17=0, D17=0, E17=0),"","위")))</f>
        <v>진</v>
      </c>
      <c r="I17" s="278"/>
      <c r="J17" s="5"/>
      <c r="K17" s="5"/>
      <c r="L17" s="63"/>
    </row>
    <row r="18" spans="1:12" ht="21" customHeight="1">
      <c r="A18" s="4"/>
      <c r="B18" s="263" t="s">
        <v>143</v>
      </c>
      <c r="C18" s="250">
        <v>66</v>
      </c>
      <c r="D18" s="242">
        <v>22</v>
      </c>
      <c r="E18" s="242">
        <v>133</v>
      </c>
      <c r="F18" s="242">
        <f>C18*'점수 계산기'!$C$27+D18*'점수 계산기'!$C$28+'점수 계산기'!$C$31</f>
        <v>133.43600000000001</v>
      </c>
      <c r="G18" s="242">
        <f t="shared" si="0"/>
        <v>6.3999999999992951E-2</v>
      </c>
      <c r="H18" s="289" t="str">
        <f t="shared" si="1"/>
        <v>진</v>
      </c>
      <c r="I18" s="278"/>
      <c r="J18" s="5">
        <v>10</v>
      </c>
      <c r="K18" s="5" t="str">
        <f t="shared" si="3"/>
        <v>k</v>
      </c>
      <c r="L18" s="63" t="str">
        <f>K18&amp;" : "&amp;'수학 진위판정'!E18-0.5&amp;"≤"&amp;'수학 진위판정'!C18&amp;"x+"&amp;'수학 진위판정'!D18&amp;"y+확&lt;"&amp;'수학 진위판정'!E18+0.5</f>
        <v>k : 132.5≤66x+22y+확&lt;133.5</v>
      </c>
    </row>
    <row r="19" spans="1:12" ht="21" customHeight="1">
      <c r="A19" s="4"/>
      <c r="B19" s="263" t="s">
        <v>143</v>
      </c>
      <c r="C19" s="250">
        <v>63</v>
      </c>
      <c r="D19" s="242">
        <v>22</v>
      </c>
      <c r="E19" s="242">
        <v>131</v>
      </c>
      <c r="F19" s="242">
        <f>C19*'점수 계산기'!$C$27+D19*'점수 계산기'!$C$28+'점수 계산기'!$C$31</f>
        <v>130.94299999999998</v>
      </c>
      <c r="G19" s="242">
        <f t="shared" si="0"/>
        <v>0.44299999999998363</v>
      </c>
      <c r="H19" s="289" t="str">
        <f t="shared" si="1"/>
        <v>진</v>
      </c>
      <c r="I19" s="278">
        <v>2</v>
      </c>
      <c r="J19" s="5">
        <v>11</v>
      </c>
      <c r="K19" s="5" t="str">
        <f t="shared" si="3"/>
        <v>l</v>
      </c>
      <c r="L19" s="63" t="str">
        <f>K19&amp;" : "&amp;'수학 진위판정'!E19-0.5&amp;"≤"&amp;'수학 진위판정'!C19&amp;"x+"&amp;'수학 진위판정'!D19&amp;"y+확&lt;"&amp;'수학 진위판정'!E19+0.5</f>
        <v>l : 130.5≤63x+22y+확&lt;131.5</v>
      </c>
    </row>
    <row r="20" spans="1:12" ht="21" customHeight="1">
      <c r="A20" s="4"/>
      <c r="B20" s="263" t="s">
        <v>143</v>
      </c>
      <c r="C20" s="250">
        <v>62</v>
      </c>
      <c r="D20" s="242">
        <v>22</v>
      </c>
      <c r="E20" s="242">
        <v>130</v>
      </c>
      <c r="F20" s="242">
        <f>C20*'점수 계산기'!$C$27+D20*'점수 계산기'!$C$28+'점수 계산기'!$C$31</f>
        <v>130.11200000000002</v>
      </c>
      <c r="G20" s="242">
        <f t="shared" si="0"/>
        <v>0.38799999999997681</v>
      </c>
      <c r="H20" s="289" t="str">
        <f t="shared" si="1"/>
        <v>진</v>
      </c>
      <c r="I20" s="278"/>
      <c r="J20" s="5">
        <v>12</v>
      </c>
      <c r="K20" s="5" t="str">
        <f t="shared" si="3"/>
        <v>m</v>
      </c>
      <c r="L20" s="63" t="str">
        <f>K20&amp;" : "&amp;'수학 진위판정'!E20-0.5&amp;"≤"&amp;'수학 진위판정'!C20&amp;"x+"&amp;'수학 진위판정'!D20&amp;"y+확&lt;"&amp;'수학 진위판정'!E20+0.5</f>
        <v>m : 129.5≤62x+22y+확&lt;130.5</v>
      </c>
    </row>
    <row r="21" spans="1:12" ht="21" customHeight="1">
      <c r="A21" s="4"/>
      <c r="B21" s="263" t="s">
        <v>143</v>
      </c>
      <c r="C21" s="250">
        <v>58</v>
      </c>
      <c r="D21" s="242">
        <v>22</v>
      </c>
      <c r="E21" s="242">
        <v>127</v>
      </c>
      <c r="F21" s="242">
        <f>C21*'점수 계산기'!$C$27+D21*'점수 계산기'!$C$28+'점수 계산기'!$C$31</f>
        <v>126.78800000000001</v>
      </c>
      <c r="G21" s="242">
        <f t="shared" si="0"/>
        <v>0.28800000000001091</v>
      </c>
      <c r="H21" s="289" t="str">
        <f t="shared" si="1"/>
        <v>진</v>
      </c>
      <c r="I21" s="278"/>
      <c r="J21" s="5">
        <v>13</v>
      </c>
      <c r="K21" s="5" t="str">
        <f t="shared" si="3"/>
        <v>n</v>
      </c>
      <c r="L21" s="63" t="str">
        <f>K21&amp;" : "&amp;'수학 진위판정'!E21-0.5&amp;"≤"&amp;'수학 진위판정'!C21&amp;"x+"&amp;'수학 진위판정'!D21&amp;"y+확&lt;"&amp;'수학 진위판정'!E21+0.5</f>
        <v>n : 126.5≤58x+22y+확&lt;127.5</v>
      </c>
    </row>
    <row r="22" spans="1:12" ht="21" customHeight="1">
      <c r="A22" s="4"/>
      <c r="B22" s="263" t="s">
        <v>143</v>
      </c>
      <c r="C22" s="250">
        <v>54</v>
      </c>
      <c r="D22" s="242">
        <v>22</v>
      </c>
      <c r="E22" s="242">
        <v>123</v>
      </c>
      <c r="F22" s="242">
        <f>C22*'점수 계산기'!$C$27+D22*'점수 계산기'!$C$28+'점수 계산기'!$C$31</f>
        <v>123.464</v>
      </c>
      <c r="G22" s="242">
        <f t="shared" si="0"/>
        <v>3.6000000000001364E-2</v>
      </c>
      <c r="H22" s="289" t="str">
        <f t="shared" si="1"/>
        <v>진</v>
      </c>
      <c r="I22" s="278">
        <v>2</v>
      </c>
      <c r="J22" s="5">
        <v>14</v>
      </c>
      <c r="K22" s="5" t="str">
        <f t="shared" si="3"/>
        <v>o</v>
      </c>
      <c r="L22" s="63" t="str">
        <f>K22&amp;" : "&amp;'수학 진위판정'!E22-0.5&amp;"≤"&amp;'수학 진위판정'!C22&amp;"x+"&amp;'수학 진위판정'!D22&amp;"y+확&lt;"&amp;'수학 진위판정'!E22+0.5</f>
        <v>o : 122.5≤54x+22y+확&lt;123.5</v>
      </c>
    </row>
    <row r="23" spans="1:12" ht="21" customHeight="1">
      <c r="A23" s="4"/>
      <c r="B23" s="263" t="s">
        <v>143</v>
      </c>
      <c r="C23" s="250">
        <v>51</v>
      </c>
      <c r="D23" s="242">
        <v>22</v>
      </c>
      <c r="E23" s="242">
        <v>121</v>
      </c>
      <c r="F23" s="242">
        <f>C23*'점수 계산기'!$C$27+D23*'점수 계산기'!$C$28+'점수 계산기'!$C$31</f>
        <v>120.971</v>
      </c>
      <c r="G23" s="242">
        <f t="shared" si="0"/>
        <v>0.47100000000000364</v>
      </c>
      <c r="H23" s="289" t="str">
        <f t="shared" si="1"/>
        <v>진</v>
      </c>
      <c r="I23" s="278">
        <v>2</v>
      </c>
      <c r="J23" s="5">
        <v>15</v>
      </c>
      <c r="K23" s="5" t="str">
        <f t="shared" si="3"/>
        <v>p</v>
      </c>
      <c r="L23" s="63" t="str">
        <f>K23&amp;" : "&amp;'수학 진위판정'!E23-0.5&amp;"≤"&amp;'수학 진위판정'!C23&amp;"x+"&amp;'수학 진위판정'!D23&amp;"y+확&lt;"&amp;'수학 진위판정'!E23+0.5</f>
        <v>p : 120.5≤51x+22y+확&lt;121.5</v>
      </c>
    </row>
    <row r="24" spans="1:12" ht="21" customHeight="1">
      <c r="A24" s="4"/>
      <c r="B24" s="263" t="s">
        <v>143</v>
      </c>
      <c r="C24" s="250">
        <v>46</v>
      </c>
      <c r="D24" s="242">
        <v>22</v>
      </c>
      <c r="E24" s="242">
        <v>117</v>
      </c>
      <c r="F24" s="242">
        <f>C24*'점수 계산기'!$C$27+D24*'점수 계산기'!$C$28+'점수 계산기'!$C$31</f>
        <v>116.816</v>
      </c>
      <c r="G24" s="242">
        <f t="shared" ref="G24" si="6">MIN(ABS(E24-0.5-F24), ABS(E24+0.5-F24))</f>
        <v>0.3160000000000025</v>
      </c>
      <c r="H24" s="289" t="str">
        <f t="shared" ref="H24" si="7">IF(ROUND(F24,0)=E24,"진",IF(G24&lt;0.5,"재",IF(AND(C24=0, D24=0, E24=0),"","위")))</f>
        <v>진</v>
      </c>
      <c r="I24" s="278"/>
      <c r="J24" s="5"/>
      <c r="K24" s="5"/>
      <c r="L24" s="63"/>
    </row>
    <row r="25" spans="1:12" ht="21" customHeight="1">
      <c r="A25" s="4"/>
      <c r="B25" s="263" t="s">
        <v>143</v>
      </c>
      <c r="C25" s="250">
        <v>27</v>
      </c>
      <c r="D25" s="242">
        <v>22</v>
      </c>
      <c r="E25" s="242">
        <v>101</v>
      </c>
      <c r="F25" s="242">
        <f>C25*'점수 계산기'!$C$27+D25*'점수 계산기'!$C$28+'점수 계산기'!$C$31</f>
        <v>101.027</v>
      </c>
      <c r="G25" s="242">
        <f t="shared" si="0"/>
        <v>0.47299999999999898</v>
      </c>
      <c r="H25" s="289" t="str">
        <f t="shared" si="1"/>
        <v>진</v>
      </c>
      <c r="I25" s="278"/>
      <c r="J25" s="5">
        <v>16</v>
      </c>
      <c r="K25" s="5" t="str">
        <f t="shared" si="3"/>
        <v>q</v>
      </c>
      <c r="L25" s="63" t="str">
        <f>K25&amp;" : "&amp;'수학 진위판정'!E25-0.5&amp;"≤"&amp;'수학 진위판정'!C25&amp;"x+"&amp;'수학 진위판정'!D25&amp;"y+확&lt;"&amp;'수학 진위판정'!E25+0.5</f>
        <v>q : 100.5≤27x+22y+확&lt;101.5</v>
      </c>
    </row>
    <row r="26" spans="1:12" ht="21" customHeight="1">
      <c r="A26" s="4"/>
      <c r="B26" s="263" t="s">
        <v>143</v>
      </c>
      <c r="C26" s="250">
        <v>41</v>
      </c>
      <c r="D26" s="242">
        <v>20</v>
      </c>
      <c r="E26" s="242">
        <v>112</v>
      </c>
      <c r="F26" s="242">
        <f>C26*'점수 계산기'!$C$27+D26*'점수 계산기'!$C$28+'점수 계산기'!$C$31</f>
        <v>111.37100000000001</v>
      </c>
      <c r="G26" s="242">
        <f t="shared" si="0"/>
        <v>0.12899999999999068</v>
      </c>
      <c r="H26" s="289" t="str">
        <f t="shared" si="1"/>
        <v>재</v>
      </c>
      <c r="I26" s="278"/>
      <c r="J26" s="5"/>
      <c r="K26" s="5" t="s">
        <v>148</v>
      </c>
      <c r="L26" s="63" t="str">
        <f>K26&amp;" : "&amp;'수학 진위판정'!E26-0.5&amp;"≤"&amp;'수학 진위판정'!C26&amp;"x+"&amp;'수학 진위판정'!D26&amp;"y+확&lt;"&amp;'수학 진위판정'!E26+0.5</f>
        <v>tes : 111.5≤41x+20y+확&lt;112.5</v>
      </c>
    </row>
    <row r="27" spans="1:12" ht="21" customHeight="1">
      <c r="A27" s="4"/>
      <c r="B27" s="263" t="s">
        <v>143</v>
      </c>
      <c r="C27" s="250">
        <v>62</v>
      </c>
      <c r="D27" s="242">
        <v>19</v>
      </c>
      <c r="E27" s="242">
        <v>128</v>
      </c>
      <c r="F27" s="242">
        <f>C27*'점수 계산기'!$C$27+D27*'점수 계산기'!$C$28+'점수 계산기'!$C$31</f>
        <v>128.17700000000002</v>
      </c>
      <c r="G27" s="242">
        <f t="shared" si="0"/>
        <v>0.32299999999997908</v>
      </c>
      <c r="H27" s="289" t="str">
        <f t="shared" si="1"/>
        <v>진</v>
      </c>
      <c r="I27" s="278">
        <v>2</v>
      </c>
      <c r="J27" s="5">
        <v>17</v>
      </c>
      <c r="K27" s="5" t="str">
        <f t="shared" si="3"/>
        <v>r</v>
      </c>
      <c r="L27" s="63" t="str">
        <f>K27&amp;" : "&amp;'수학 진위판정'!E27-0.5&amp;"≤"&amp;'수학 진위판정'!C27&amp;"x+"&amp;'수학 진위판정'!D27&amp;"y+확&lt;"&amp;'수학 진위판정'!E27+0.5</f>
        <v>r : 127.5≤62x+19y+확&lt;128.5</v>
      </c>
    </row>
    <row r="28" spans="1:12" ht="21" customHeight="1">
      <c r="A28" s="4"/>
      <c r="B28" s="263" t="s">
        <v>143</v>
      </c>
      <c r="C28" s="250">
        <v>58</v>
      </c>
      <c r="D28" s="242">
        <v>19</v>
      </c>
      <c r="E28" s="242">
        <v>125</v>
      </c>
      <c r="F28" s="242">
        <f>C28*'점수 계산기'!$C$27+D28*'점수 계산기'!$C$28+'점수 계산기'!$C$31</f>
        <v>124.85300000000001</v>
      </c>
      <c r="G28" s="242">
        <f t="shared" si="0"/>
        <v>0.35300000000000864</v>
      </c>
      <c r="H28" s="289" t="str">
        <f t="shared" si="1"/>
        <v>진</v>
      </c>
      <c r="I28" s="278"/>
      <c r="J28" s="5">
        <v>18</v>
      </c>
      <c r="K28" s="5" t="str">
        <f t="shared" si="3"/>
        <v>s</v>
      </c>
      <c r="L28" s="63" t="str">
        <f>K28&amp;" : "&amp;'수학 진위판정'!E28-0.5&amp;"≤"&amp;'수학 진위판정'!C28&amp;"x+"&amp;'수학 진위판정'!D28&amp;"y+확&lt;"&amp;'수학 진위판정'!E28+0.5</f>
        <v>s : 124.5≤58x+19y+확&lt;125.5</v>
      </c>
    </row>
    <row r="29" spans="1:12" ht="21" customHeight="1">
      <c r="A29" s="4"/>
      <c r="B29" s="263" t="s">
        <v>143</v>
      </c>
      <c r="C29" s="250">
        <v>70</v>
      </c>
      <c r="D29" s="242">
        <v>18</v>
      </c>
      <c r="E29" s="242">
        <v>134</v>
      </c>
      <c r="F29" s="242">
        <f>C29*'점수 계산기'!$C$27+D29*'점수 계산기'!$C$28+'점수 계산기'!$C$31</f>
        <v>134.18</v>
      </c>
      <c r="G29" s="242">
        <f t="shared" si="0"/>
        <v>0.31999999999999318</v>
      </c>
      <c r="H29" s="289" t="str">
        <f t="shared" si="1"/>
        <v>진</v>
      </c>
      <c r="I29" s="278"/>
      <c r="J29" s="5">
        <v>19</v>
      </c>
      <c r="K29" s="5" t="str">
        <f t="shared" si="3"/>
        <v>t</v>
      </c>
      <c r="L29" s="63" t="str">
        <f>K29&amp;" : "&amp;'수학 진위판정'!E29-0.5&amp;"≤"&amp;'수학 진위판정'!C29&amp;"x+"&amp;'수학 진위판정'!D29&amp;"y+확&lt;"&amp;'수학 진위판정'!E29+0.5</f>
        <v>t : 133.5≤70x+18y+확&lt;134.5</v>
      </c>
    </row>
    <row r="30" spans="1:12" ht="21" customHeight="1">
      <c r="A30" s="4"/>
      <c r="B30" s="263" t="s">
        <v>143</v>
      </c>
      <c r="C30" s="250">
        <v>50</v>
      </c>
      <c r="D30" s="242">
        <v>18</v>
      </c>
      <c r="E30" s="242">
        <v>118</v>
      </c>
      <c r="F30" s="242">
        <f>C30*'점수 계산기'!$C$27+D30*'점수 계산기'!$C$28+'점수 계산기'!$C$31</f>
        <v>117.56</v>
      </c>
      <c r="G30" s="242">
        <f t="shared" si="0"/>
        <v>6.0000000000002274E-2</v>
      </c>
      <c r="H30" s="289" t="str">
        <f t="shared" si="1"/>
        <v>진</v>
      </c>
      <c r="I30" s="278">
        <v>2</v>
      </c>
      <c r="J30" s="5">
        <v>20</v>
      </c>
      <c r="K30" s="5" t="str">
        <f t="shared" si="3"/>
        <v>u</v>
      </c>
      <c r="L30" s="63" t="str">
        <f>K30&amp;" : "&amp;'수학 진위판정'!E30-0.5&amp;"≤"&amp;'수학 진위판정'!C30&amp;"x+"&amp;'수학 진위판정'!D30&amp;"y+확&lt;"&amp;'수학 진위판정'!E30+0.5</f>
        <v>u : 117.5≤50x+18y+확&lt;118.5</v>
      </c>
    </row>
    <row r="31" spans="1:12" ht="21" customHeight="1">
      <c r="A31" s="4"/>
      <c r="B31" s="263" t="s">
        <v>143</v>
      </c>
      <c r="C31" s="250">
        <v>43</v>
      </c>
      <c r="D31" s="242">
        <v>18</v>
      </c>
      <c r="E31" s="242">
        <v>112</v>
      </c>
      <c r="F31" s="242">
        <f>C31*'점수 계산기'!$C$27+D31*'점수 계산기'!$C$28+'점수 계산기'!$C$31</f>
        <v>111.74299999999999</v>
      </c>
      <c r="G31" s="242">
        <f t="shared" si="0"/>
        <v>0.242999999999995</v>
      </c>
      <c r="H31" s="289" t="str">
        <f t="shared" si="1"/>
        <v>진</v>
      </c>
      <c r="I31" s="278"/>
      <c r="J31" s="5">
        <v>21</v>
      </c>
      <c r="K31" s="5" t="str">
        <f t="shared" si="3"/>
        <v>v</v>
      </c>
      <c r="L31" s="63" t="str">
        <f>K31&amp;" : "&amp;'수학 진위판정'!E31-0.5&amp;"≤"&amp;'수학 진위판정'!C31&amp;"x+"&amp;'수학 진위판정'!D31&amp;"y+확&lt;"&amp;'수학 진위판정'!E31+0.5</f>
        <v>v : 111.5≤43x+18y+확&lt;112.5</v>
      </c>
    </row>
    <row r="32" spans="1:12" ht="21" customHeight="1">
      <c r="A32" s="4"/>
      <c r="B32" s="263" t="s">
        <v>143</v>
      </c>
      <c r="C32" s="250">
        <v>24</v>
      </c>
      <c r="D32" s="242">
        <v>18</v>
      </c>
      <c r="E32" s="242">
        <v>96</v>
      </c>
      <c r="F32" s="242">
        <f>C32*'점수 계산기'!$C$27+D32*'점수 계산기'!$C$28+'점수 계산기'!$C$31</f>
        <v>95.954000000000008</v>
      </c>
      <c r="G32" s="242">
        <f t="shared" si="0"/>
        <v>0.45400000000000773</v>
      </c>
      <c r="H32" s="289" t="str">
        <f t="shared" si="1"/>
        <v>진</v>
      </c>
      <c r="I32" s="278"/>
      <c r="J32" s="5">
        <v>22</v>
      </c>
      <c r="K32" s="5" t="str">
        <f t="shared" si="3"/>
        <v>w</v>
      </c>
      <c r="L32" s="63" t="str">
        <f>K32&amp;" : "&amp;'수학 진위판정'!E32-0.5&amp;"≤"&amp;'수학 진위판정'!C32&amp;"x+"&amp;'수학 진위판정'!D32&amp;"y+확&lt;"&amp;'수학 진위판정'!E32+0.5</f>
        <v>w : 95.5≤24x+18y+확&lt;96.5</v>
      </c>
    </row>
    <row r="33" spans="1:12" ht="21" customHeight="1">
      <c r="A33" s="4"/>
      <c r="B33" s="263" t="s">
        <v>143</v>
      </c>
      <c r="C33" s="250">
        <v>66</v>
      </c>
      <c r="D33" s="242">
        <v>15</v>
      </c>
      <c r="E33" s="242">
        <v>129</v>
      </c>
      <c r="F33" s="242">
        <f>C33*'점수 계산기'!$C$27+D33*'점수 계산기'!$C$28+'점수 계산기'!$C$31</f>
        <v>128.92099999999999</v>
      </c>
      <c r="G33" s="242">
        <f t="shared" si="0"/>
        <v>0.42099999999999227</v>
      </c>
      <c r="H33" s="289" t="str">
        <f t="shared" si="1"/>
        <v>진</v>
      </c>
      <c r="I33" s="278"/>
      <c r="J33" s="5">
        <v>23</v>
      </c>
      <c r="K33" s="5" t="str">
        <f t="shared" si="3"/>
        <v>a</v>
      </c>
      <c r="L33" s="63" t="str">
        <f>K33&amp;"_1 : "&amp;'수학 진위판정'!E33-0.5&amp;"≤"&amp;'수학 진위판정'!C33&amp;"x+"&amp;'수학 진위판정'!D33&amp;"y+확&lt;"&amp;'수학 진위판정'!E33+0.5</f>
        <v>a_1 : 128.5≤66x+15y+확&lt;129.5</v>
      </c>
    </row>
    <row r="34" spans="1:12" ht="21" customHeight="1">
      <c r="A34" s="4"/>
      <c r="B34" s="263" t="s">
        <v>143</v>
      </c>
      <c r="C34" s="250">
        <v>54</v>
      </c>
      <c r="D34" s="242">
        <v>15</v>
      </c>
      <c r="E34" s="242">
        <v>116</v>
      </c>
      <c r="F34" s="242">
        <f>C34*'점수 계산기'!$C$27+D34*'점수 계산기'!$C$28+'점수 계산기'!$C$31</f>
        <v>118.949</v>
      </c>
      <c r="G34" s="242">
        <f t="shared" si="0"/>
        <v>2.4489999999999981</v>
      </c>
      <c r="H34" s="289" t="str">
        <f t="shared" si="1"/>
        <v>위</v>
      </c>
      <c r="I34" s="278"/>
      <c r="J34" s="5"/>
      <c r="K34" s="5" t="str">
        <f t="shared" si="3"/>
        <v>a</v>
      </c>
      <c r="L34" s="63" t="str">
        <f>K34&amp;"_1 : "&amp;'수학 진위판정'!E34-0.5&amp;"≤"&amp;'수학 진위판정'!C34&amp;"x+"&amp;'수학 진위판정'!D34&amp;"y+확&lt;"&amp;'수학 진위판정'!E34+0.5</f>
        <v>a_1 : 115.5≤54x+15y+확&lt;116.5</v>
      </c>
    </row>
    <row r="35" spans="1:12" ht="21" customHeight="1">
      <c r="A35" s="4"/>
      <c r="B35" s="263" t="s">
        <v>143</v>
      </c>
      <c r="C35" s="250">
        <v>51</v>
      </c>
      <c r="D35" s="242">
        <v>15</v>
      </c>
      <c r="E35" s="242">
        <v>116</v>
      </c>
      <c r="F35" s="242">
        <f>C35*'점수 계산기'!$C$27+D35*'점수 계산기'!$C$28+'점수 계산기'!$C$31</f>
        <v>116.456</v>
      </c>
      <c r="G35" s="242">
        <f t="shared" si="0"/>
        <v>4.399999999999693E-2</v>
      </c>
      <c r="H35" s="289" t="str">
        <f t="shared" si="1"/>
        <v>진</v>
      </c>
      <c r="I35" s="278"/>
      <c r="J35" s="5">
        <v>24</v>
      </c>
      <c r="K35" s="5" t="str">
        <f t="shared" si="3"/>
        <v>b</v>
      </c>
      <c r="L35" s="63" t="str">
        <f>K35&amp;"_1 : "&amp;'수학 진위판정'!E35-0.5&amp;"≤"&amp;'수학 진위판정'!C35&amp;"x+"&amp;'수학 진위판정'!D35&amp;"y+확&lt;"&amp;'수학 진위판정'!E35+0.5</f>
        <v>b_1 : 115.5≤51x+15y+확&lt;116.5</v>
      </c>
    </row>
    <row r="36" spans="1:12" ht="21" customHeight="1">
      <c r="A36" s="4"/>
      <c r="B36" s="263" t="s">
        <v>143</v>
      </c>
      <c r="C36" s="250">
        <v>39</v>
      </c>
      <c r="D36" s="242">
        <v>15</v>
      </c>
      <c r="E36" s="242">
        <v>106</v>
      </c>
      <c r="F36" s="242">
        <f>C36*'점수 계산기'!$C$27+D36*'점수 계산기'!$C$28+'점수 계산기'!$C$31</f>
        <v>106.48400000000001</v>
      </c>
      <c r="G36" s="242">
        <f t="shared" si="0"/>
        <v>1.5999999999991132E-2</v>
      </c>
      <c r="H36" s="289" t="str">
        <f t="shared" si="1"/>
        <v>진</v>
      </c>
      <c r="I36" s="278"/>
      <c r="J36" s="5">
        <v>25</v>
      </c>
      <c r="K36" s="5" t="str">
        <f t="shared" si="3"/>
        <v>c</v>
      </c>
      <c r="L36" s="63" t="str">
        <f>K36&amp;"_1 : "&amp;'수학 진위판정'!E36-0.5&amp;"≤"&amp;'수학 진위판정'!C36&amp;"x+"&amp;'수학 진위판정'!D36&amp;"y+확&lt;"&amp;'수학 진위판정'!E36+0.5</f>
        <v>c_1 : 105.5≤39x+15y+확&lt;106.5</v>
      </c>
    </row>
    <row r="37" spans="1:12" ht="21" customHeight="1">
      <c r="A37" s="4"/>
      <c r="B37" s="263" t="s">
        <v>143</v>
      </c>
      <c r="C37" s="250">
        <v>62</v>
      </c>
      <c r="D37" s="242">
        <v>14</v>
      </c>
      <c r="E37" s="242">
        <v>125</v>
      </c>
      <c r="F37" s="242">
        <f>C37*'점수 계산기'!$C$27+D37*'점수 계산기'!$C$28+'점수 계산기'!$C$31</f>
        <v>124.952</v>
      </c>
      <c r="G37" s="242">
        <f t="shared" si="0"/>
        <v>0.45199999999999818</v>
      </c>
      <c r="H37" s="289" t="str">
        <f t="shared" si="1"/>
        <v>진</v>
      </c>
      <c r="I37" s="278"/>
      <c r="J37" s="5">
        <v>26</v>
      </c>
      <c r="K37" s="5" t="str">
        <f t="shared" si="3"/>
        <v>d</v>
      </c>
      <c r="L37" s="63" t="str">
        <f>K37&amp;"_1 : "&amp;'수학 진위판정'!E37-0.5&amp;"≤"&amp;'수학 진위판정'!C37&amp;"x+"&amp;'수학 진위판정'!D37&amp;"y+확&lt;"&amp;'수학 진위판정'!E37+0.5</f>
        <v>d_1 : 124.5≤62x+14y+확&lt;125.5</v>
      </c>
    </row>
    <row r="38" spans="1:12" ht="21" customHeight="1">
      <c r="A38" s="4"/>
      <c r="B38" s="263" t="s">
        <v>143</v>
      </c>
      <c r="C38" s="250">
        <v>58</v>
      </c>
      <c r="D38" s="242">
        <v>14</v>
      </c>
      <c r="E38" s="242">
        <v>122</v>
      </c>
      <c r="F38" s="242">
        <f>C38*'점수 계산기'!$C$27+D38*'점수 계산기'!$C$28+'점수 계산기'!$C$31</f>
        <v>121.62800000000001</v>
      </c>
      <c r="G38" s="242">
        <f t="shared" si="0"/>
        <v>0.12800000000001432</v>
      </c>
      <c r="H38" s="289" t="str">
        <f t="shared" si="1"/>
        <v>진</v>
      </c>
      <c r="I38" s="278"/>
      <c r="J38" s="5">
        <v>27</v>
      </c>
      <c r="K38" s="5" t="str">
        <f t="shared" si="3"/>
        <v>e</v>
      </c>
      <c r="L38" s="63" t="str">
        <f>K38&amp;"_1 : "&amp;'수학 진위판정'!E38-0.5&amp;"≤"&amp;'수학 진위판정'!C38&amp;"x+"&amp;'수학 진위판정'!D38&amp;"y+확&lt;"&amp;'수학 진위판정'!E38+0.5</f>
        <v>e_1 : 121.5≤58x+14y+확&lt;122.5</v>
      </c>
    </row>
    <row r="39" spans="1:12" ht="21" customHeight="1">
      <c r="A39" s="4"/>
      <c r="B39" s="263" t="s">
        <v>149</v>
      </c>
      <c r="C39" s="250">
        <v>44</v>
      </c>
      <c r="D39" s="242">
        <v>12</v>
      </c>
      <c r="E39" s="242">
        <v>109</v>
      </c>
      <c r="F39" s="242">
        <f>C39*'점수 계산기'!$C$27+D39*'점수 계산기'!$C$28+'점수 계산기'!$C$31</f>
        <v>108.70400000000001</v>
      </c>
      <c r="G39" s="242">
        <f t="shared" si="0"/>
        <v>0.20400000000000773</v>
      </c>
      <c r="H39" s="289" t="str">
        <f t="shared" si="1"/>
        <v>진</v>
      </c>
      <c r="I39" s="278"/>
      <c r="J39" s="5">
        <v>28</v>
      </c>
      <c r="K39" s="5" t="str">
        <f t="shared" si="3"/>
        <v>f</v>
      </c>
      <c r="L39" s="63" t="str">
        <f>K39&amp;"_1 : "&amp;'수학 진위판정'!E39-0.5&amp;"≤"&amp;'수학 진위판정'!C39&amp;"x+"&amp;'수학 진위판정'!D39&amp;"y+확&lt;"&amp;'수학 진위판정'!E39+0.5</f>
        <v>f_1 : 108.5≤44x+12y+확&lt;109.5</v>
      </c>
    </row>
    <row r="40" spans="1:12" ht="21" customHeight="1">
      <c r="A40" s="4"/>
      <c r="B40" s="263" t="s">
        <v>143</v>
      </c>
      <c r="C40" s="250">
        <v>36</v>
      </c>
      <c r="D40" s="242">
        <v>12</v>
      </c>
      <c r="E40" s="242">
        <v>100</v>
      </c>
      <c r="F40" s="242">
        <f>C40*'점수 계산기'!$C$27+D40*'점수 계산기'!$C$28+'점수 계산기'!$C$31</f>
        <v>102.05600000000001</v>
      </c>
      <c r="G40" s="242">
        <f t="shared" si="0"/>
        <v>1.5560000000000116</v>
      </c>
      <c r="H40" s="289" t="str">
        <f t="shared" si="1"/>
        <v>위</v>
      </c>
      <c r="I40" s="278"/>
      <c r="J40" s="5"/>
      <c r="K40" s="5" t="str">
        <f t="shared" si="3"/>
        <v>a</v>
      </c>
      <c r="L40" s="63" t="str">
        <f>K40&amp;"_1 : "&amp;'수학 진위판정'!E40-0.5&amp;"≤"&amp;'수학 진위판정'!C40&amp;"x+"&amp;'수학 진위판정'!D40&amp;"y+확&lt;"&amp;'수학 진위판정'!E40+0.5</f>
        <v>a_1 : 99.5≤36x+12y+확&lt;100.5</v>
      </c>
    </row>
    <row r="41" spans="1:12" ht="21" customHeight="1">
      <c r="A41" s="4"/>
      <c r="B41" s="263" t="s">
        <v>143</v>
      </c>
      <c r="C41" s="264">
        <v>44</v>
      </c>
      <c r="D41" s="231">
        <v>8</v>
      </c>
      <c r="E41" s="231">
        <v>106</v>
      </c>
      <c r="F41" s="242">
        <f>C41*'점수 계산기'!$C$27+D41*'점수 계산기'!$C$28+'점수 계산기'!$C$31</f>
        <v>106.12400000000001</v>
      </c>
      <c r="G41" s="242">
        <f t="shared" si="0"/>
        <v>0.37599999999999056</v>
      </c>
      <c r="H41" s="289" t="str">
        <f t="shared" si="1"/>
        <v>진</v>
      </c>
      <c r="I41" s="278"/>
      <c r="J41" s="5">
        <v>29</v>
      </c>
      <c r="K41" s="5" t="str">
        <f t="shared" si="3"/>
        <v>g</v>
      </c>
      <c r="L41" s="63" t="str">
        <f>K41&amp;"_1 : "&amp;'수학 진위판정'!E41-0.5&amp;"≤"&amp;'수학 진위판정'!C41&amp;"x+"&amp;'수학 진위판정'!D41&amp;"y+확&lt;"&amp;'수학 진위판정'!E41+0.5</f>
        <v>g_1 : 105.5≤44x+8y+확&lt;106.5</v>
      </c>
    </row>
    <row r="42" spans="1:12" ht="21" customHeight="1">
      <c r="A42" s="4"/>
      <c r="B42" s="263" t="s">
        <v>143</v>
      </c>
      <c r="C42" s="250">
        <v>33</v>
      </c>
      <c r="D42" s="242">
        <v>8</v>
      </c>
      <c r="E42" s="242">
        <v>97</v>
      </c>
      <c r="F42" s="242">
        <f>C42*'점수 계산기'!$C$27+D42*'점수 계산기'!$C$28+'점수 계산기'!$C$31</f>
        <v>96.983000000000004</v>
      </c>
      <c r="G42" s="232">
        <f t="shared" si="0"/>
        <v>0.48300000000000409</v>
      </c>
      <c r="H42" s="289" t="str">
        <f t="shared" si="1"/>
        <v>진</v>
      </c>
      <c r="I42" s="278"/>
      <c r="J42" s="5">
        <v>30</v>
      </c>
      <c r="K42" s="5" t="str">
        <f t="shared" si="3"/>
        <v>h</v>
      </c>
      <c r="L42" s="63" t="str">
        <f>K42&amp;"_1 : "&amp;'수학 진위판정'!E42-0.5&amp;"≤"&amp;'수학 진위판정'!C42&amp;"x+"&amp;'수학 진위판정'!D42&amp;"y+확&lt;"&amp;'수학 진위판정'!E42+0.5</f>
        <v>h_1 : 96.5≤33x+8y+확&lt;97.5</v>
      </c>
    </row>
    <row r="43" spans="1:12" ht="21" customHeight="1">
      <c r="A43" s="4"/>
      <c r="B43" s="263" t="s">
        <v>143</v>
      </c>
      <c r="C43" s="250">
        <v>29</v>
      </c>
      <c r="D43" s="242">
        <v>8</v>
      </c>
      <c r="E43" s="242">
        <v>94</v>
      </c>
      <c r="F43" s="242">
        <f>C43*'점수 계산기'!$C$27+D43*'점수 계산기'!$C$28+'점수 계산기'!$C$31</f>
        <v>93.659000000000006</v>
      </c>
      <c r="G43" s="232">
        <f>MIN(ABS(E43-0.5-F43), ABS(E43+0.5-F43))</f>
        <v>0.15900000000000603</v>
      </c>
      <c r="H43" s="289" t="str">
        <f>IF(ROUND(F43,0)=E43,"진",IF(G43&lt;0.5,"재",IF(AND(C43=0, D43=0, E43=0),"","위")))</f>
        <v>진</v>
      </c>
      <c r="I43" s="278"/>
      <c r="J43" s="5"/>
      <c r="K43" s="5"/>
      <c r="L43" s="63"/>
    </row>
    <row r="44" spans="1:12" ht="21" customHeight="1">
      <c r="A44" s="4"/>
      <c r="B44" s="263" t="s">
        <v>143</v>
      </c>
      <c r="C44" s="250">
        <v>30</v>
      </c>
      <c r="D44" s="242">
        <v>5</v>
      </c>
      <c r="E44" s="242">
        <v>93</v>
      </c>
      <c r="F44" s="242">
        <f>C44*'점수 계산기'!$C$27+D44*'점수 계산기'!$C$28+'점수 계산기'!$C$31</f>
        <v>92.555000000000007</v>
      </c>
      <c r="G44" s="232">
        <f>MIN(ABS(E44-0.5-F44), ABS(E44+0.5-F44))</f>
        <v>5.5000000000006821E-2</v>
      </c>
      <c r="H44" s="289" t="str">
        <f>IF(ROUND(F44,0)=E44,"진",IF(G44&lt;0.5,"재",IF(AND(C44=0, D44=0, E44=0),"","위")))</f>
        <v>진</v>
      </c>
      <c r="I44" s="278"/>
      <c r="J44" s="5"/>
      <c r="K44" s="5" t="s">
        <v>150</v>
      </c>
      <c r="L44" s="63" t="str">
        <f>K44&amp;"_1 : "&amp;'수학 진위판정'!E44-0.5&amp;"≤"&amp;'수학 진위판정'!C44&amp;"x+"&amp;'수학 진위판정'!D44&amp;"y+확&lt;"&amp;'수학 진위판정'!E44+0.5</f>
        <v>m_1 : 92.5≤30x+5y+확&lt;93.5</v>
      </c>
    </row>
    <row r="45" spans="1:12" ht="21" customHeight="1">
      <c r="A45" s="4"/>
      <c r="B45" s="263" t="s">
        <v>143</v>
      </c>
      <c r="C45" s="250">
        <v>14</v>
      </c>
      <c r="D45" s="242">
        <v>5</v>
      </c>
      <c r="E45" s="242">
        <v>80</v>
      </c>
      <c r="F45" s="242">
        <f>C45*'점수 계산기'!$C$27+D45*'점수 계산기'!$C$28+'점수 계산기'!$C$31</f>
        <v>79.259</v>
      </c>
      <c r="G45" s="232">
        <f t="shared" si="0"/>
        <v>0.24099999999999966</v>
      </c>
      <c r="H45" s="289" t="str">
        <f t="shared" si="1"/>
        <v>재</v>
      </c>
      <c r="I45" s="278"/>
      <c r="J45" s="5"/>
      <c r="K45" s="5" t="str">
        <f t="shared" si="3"/>
        <v>a</v>
      </c>
      <c r="L45" s="63" t="str">
        <f>K45&amp;"_1 : "&amp;'수학 진위판정'!E45-0.5&amp;"≤"&amp;'수학 진위판정'!C45&amp;"x+"&amp;'수학 진위판정'!D45&amp;"y+확&lt;"&amp;'수학 진위판정'!E45+0.5</f>
        <v>a_1 : 79.5≤14x+5y+확&lt;80.5</v>
      </c>
    </row>
    <row r="46" spans="1:12" ht="21" customHeight="1">
      <c r="A46" s="4"/>
      <c r="B46" s="263" t="s">
        <v>143</v>
      </c>
      <c r="C46" s="250">
        <v>14</v>
      </c>
      <c r="D46" s="242">
        <v>5</v>
      </c>
      <c r="E46" s="242">
        <v>79</v>
      </c>
      <c r="F46" s="242">
        <f>C46*'점수 계산기'!$C$27+D46*'점수 계산기'!$C$28+'점수 계산기'!$C$31</f>
        <v>79.259</v>
      </c>
      <c r="G46" s="232">
        <f t="shared" si="0"/>
        <v>0.24099999999999966</v>
      </c>
      <c r="H46" s="289" t="str">
        <f t="shared" si="1"/>
        <v>진</v>
      </c>
      <c r="I46" s="278"/>
      <c r="J46" s="5">
        <v>31</v>
      </c>
      <c r="K46" s="5" t="str">
        <f t="shared" si="3"/>
        <v>i</v>
      </c>
      <c r="L46" s="63" t="str">
        <f>K46&amp;"_1 : "&amp;'수학 진위판정'!E46-0.5&amp;"≤"&amp;'수학 진위판정'!C46&amp;"x+"&amp;'수학 진위판정'!D46&amp;"y+확&lt;"&amp;'수학 진위판정'!E46+0.5</f>
        <v>i_1 : 78.5≤14x+5y+확&lt;79.5</v>
      </c>
    </row>
    <row r="47" spans="1:12" ht="21" customHeight="1">
      <c r="A47" s="4"/>
      <c r="B47" s="263" t="s">
        <v>143</v>
      </c>
      <c r="C47" s="250">
        <v>5</v>
      </c>
      <c r="D47" s="242">
        <v>3</v>
      </c>
      <c r="E47" s="242">
        <v>70</v>
      </c>
      <c r="F47" s="242">
        <f>C47*'점수 계산기'!$C$27+D47*'점수 계산기'!$C$28+'점수 계산기'!$C$31</f>
        <v>70.490000000000009</v>
      </c>
      <c r="G47" s="232">
        <f t="shared" si="0"/>
        <v>9.9999999999909051E-3</v>
      </c>
      <c r="H47" s="289" t="str">
        <f t="shared" si="1"/>
        <v>진</v>
      </c>
      <c r="I47" s="278"/>
      <c r="J47" s="5">
        <v>32</v>
      </c>
      <c r="K47" s="5" t="str">
        <f t="shared" si="3"/>
        <v>j</v>
      </c>
      <c r="L47" s="63" t="str">
        <f>K47&amp;"_1 : "&amp;'수학 진위판정'!E47-0.5&amp;"≤"&amp;'수학 진위판정'!C47&amp;"x+"&amp;'수학 진위판정'!D47&amp;"y+확&lt;"&amp;'수학 진위판정'!E47+0.5</f>
        <v>j_1 : 69.5≤5x+3y+확&lt;70.5</v>
      </c>
    </row>
    <row r="48" spans="1:12" ht="21" customHeight="1">
      <c r="A48" s="4"/>
      <c r="B48" s="263" t="s">
        <v>143</v>
      </c>
      <c r="C48" s="250">
        <v>0</v>
      </c>
      <c r="D48" s="242">
        <v>2</v>
      </c>
      <c r="E48" s="242">
        <v>66</v>
      </c>
      <c r="F48" s="242">
        <f>C48*'점수 계산기'!$C$27+D48*'점수 계산기'!$C$28+'점수 계산기'!$C$31</f>
        <v>65.690000000000012</v>
      </c>
      <c r="G48" s="232">
        <f t="shared" si="0"/>
        <v>0.19000000000001194</v>
      </c>
      <c r="H48" s="289" t="str">
        <f t="shared" si="1"/>
        <v>진</v>
      </c>
      <c r="I48" s="278"/>
      <c r="J48" s="5">
        <v>33</v>
      </c>
      <c r="K48" s="5" t="str">
        <f t="shared" si="3"/>
        <v>k</v>
      </c>
      <c r="L48" s="63" t="str">
        <f>K48&amp;"_1 : "&amp;'수학 진위판정'!E48-0.5&amp;"≤"&amp;'수학 진위판정'!C48&amp;"x+"&amp;'수학 진위판정'!D48&amp;"y+확&lt;"&amp;'수학 진위판정'!E48+0.5</f>
        <v>k_1 : 65.5≤0x+2y+확&lt;66.5</v>
      </c>
    </row>
    <row r="49" spans="1:12" ht="21" customHeight="1">
      <c r="A49" s="4"/>
      <c r="B49" s="263" t="s">
        <v>143</v>
      </c>
      <c r="C49" s="250">
        <v>2</v>
      </c>
      <c r="D49" s="242">
        <v>0</v>
      </c>
      <c r="E49" s="242">
        <v>66</v>
      </c>
      <c r="F49" s="242">
        <f>C49*'점수 계산기'!$C$27+D49*'점수 계산기'!$C$28+'점수 계산기'!$C$31</f>
        <v>66.062000000000012</v>
      </c>
      <c r="G49" s="232">
        <f t="shared" si="0"/>
        <v>0.43799999999998818</v>
      </c>
      <c r="H49" s="289" t="str">
        <f t="shared" si="1"/>
        <v>진</v>
      </c>
      <c r="I49" s="278"/>
      <c r="J49" s="5">
        <v>34</v>
      </c>
      <c r="K49" s="5" t="str">
        <f t="shared" si="3"/>
        <v>l</v>
      </c>
      <c r="L49" s="63" t="str">
        <f>K49&amp;"_1 : "&amp;'수학 진위판정'!E49-0.5&amp;"≤"&amp;'수학 진위판정'!C49&amp;"x+"&amp;'수학 진위판정'!D49&amp;"y+확&lt;"&amp;'수학 진위판정'!E49+0.5</f>
        <v>l_1 : 65.5≤2x+0y+확&lt;66.5</v>
      </c>
    </row>
    <row r="50" spans="1:12" ht="21" customHeight="1">
      <c r="A50" s="4"/>
      <c r="B50" s="263" t="s">
        <v>143</v>
      </c>
      <c r="C50" s="250"/>
      <c r="D50" s="242"/>
      <c r="E50" s="242"/>
      <c r="F50" s="242">
        <f>C50*'점수 계산기'!$C$27+D50*'점수 계산기'!$C$28+'점수 계산기'!$C$31</f>
        <v>64.400000000000006</v>
      </c>
      <c r="G50" s="232">
        <f t="shared" ref="G50:G56" si="8">MIN(ABS(E50-0.5-F50), ABS(E50+0.5-F50))</f>
        <v>63.900000000000006</v>
      </c>
      <c r="H50" s="289" t="str">
        <f t="shared" ref="H50:H56" si="9">IF(ROUND(F50,0)=E50,"진",IF(G50&lt;0.5,"재",IF(AND(C50=0, D50=0, E50=0),"","위")))</f>
        <v/>
      </c>
      <c r="I50" s="278"/>
      <c r="J50" s="5"/>
      <c r="K50" s="5" t="str">
        <f t="shared" ref="K50" si="10">CHAR(MOD(J50, 23)+97)</f>
        <v>a</v>
      </c>
      <c r="L50" s="63" t="str">
        <f>K50&amp;"_1 : "&amp;'수학 진위판정'!E50-0.5&amp;"≤"&amp;'수학 진위판정'!C50&amp;"x+"&amp;'수학 진위판정'!D50&amp;"y+확&lt;"&amp;'수학 진위판정'!E50+0.5</f>
        <v>a_1 : -0.5≤x+y+확&lt;0.5</v>
      </c>
    </row>
    <row r="51" spans="1:12" ht="21" customHeight="1">
      <c r="A51" s="4"/>
      <c r="B51" s="263" t="s">
        <v>143</v>
      </c>
      <c r="C51" s="250"/>
      <c r="D51" s="242"/>
      <c r="E51" s="242"/>
      <c r="F51" s="242">
        <f>C51*'점수 계산기'!$C$27+D51*'점수 계산기'!$C$28+'점수 계산기'!$C$31</f>
        <v>64.400000000000006</v>
      </c>
      <c r="G51" s="232">
        <f t="shared" si="8"/>
        <v>63.900000000000006</v>
      </c>
      <c r="H51" s="289" t="str">
        <f t="shared" si="9"/>
        <v/>
      </c>
      <c r="I51" s="278"/>
      <c r="J51" s="5"/>
      <c r="K51" s="5" t="str">
        <f t="shared" ref="K51:K58" si="11">CHAR(MOD(J51, 23)+97)</f>
        <v>a</v>
      </c>
      <c r="L51" s="63" t="str">
        <f>K51&amp;"_1 : "&amp;'수학 진위판정'!E51-0.5&amp;"≤"&amp;'수학 진위판정'!C51&amp;"x+"&amp;'수학 진위판정'!D51&amp;"y+확&lt;"&amp;'수학 진위판정'!E51+0.5</f>
        <v>a_1 : -0.5≤x+y+확&lt;0.5</v>
      </c>
    </row>
    <row r="52" spans="1:12" ht="21" customHeight="1">
      <c r="A52" s="4"/>
      <c r="B52" s="263" t="s">
        <v>143</v>
      </c>
      <c r="C52" s="250"/>
      <c r="D52" s="242"/>
      <c r="E52" s="242"/>
      <c r="F52" s="242">
        <f>C52*'점수 계산기'!$C$27+D52*'점수 계산기'!$C$28+'점수 계산기'!$C$31</f>
        <v>64.400000000000006</v>
      </c>
      <c r="G52" s="232">
        <f t="shared" si="8"/>
        <v>63.900000000000006</v>
      </c>
      <c r="H52" s="289" t="str">
        <f t="shared" si="9"/>
        <v/>
      </c>
      <c r="I52" s="278"/>
      <c r="J52" s="5"/>
      <c r="K52" s="5" t="str">
        <f t="shared" si="11"/>
        <v>a</v>
      </c>
      <c r="L52" s="63" t="str">
        <f>K52&amp;"_1 : "&amp;'수학 진위판정'!E52-0.5&amp;"≤"&amp;'수학 진위판정'!C52&amp;"x+"&amp;'수학 진위판정'!D52&amp;"y+확&lt;"&amp;'수학 진위판정'!E52+0.5</f>
        <v>a_1 : -0.5≤x+y+확&lt;0.5</v>
      </c>
    </row>
    <row r="53" spans="1:12" ht="21" customHeight="1">
      <c r="A53" s="4"/>
      <c r="B53" s="263" t="s">
        <v>149</v>
      </c>
      <c r="C53" s="250"/>
      <c r="D53" s="242"/>
      <c r="E53" s="242"/>
      <c r="F53" s="242">
        <f>C53*'점수 계산기'!$C$27+D53*'점수 계산기'!$C$28+'점수 계산기'!$C$31</f>
        <v>64.400000000000006</v>
      </c>
      <c r="G53" s="232">
        <f t="shared" si="8"/>
        <v>63.900000000000006</v>
      </c>
      <c r="H53" s="289" t="str">
        <f t="shared" si="9"/>
        <v/>
      </c>
      <c r="I53" s="278"/>
      <c r="J53" s="5"/>
      <c r="K53" s="5" t="str">
        <f t="shared" si="11"/>
        <v>a</v>
      </c>
      <c r="L53" s="63" t="str">
        <f>K53&amp;"_1 : "&amp;'수학 진위판정'!E53-0.5&amp;"≤"&amp;'수학 진위판정'!C53&amp;"x+"&amp;'수학 진위판정'!D53&amp;"y+확&lt;"&amp;'수학 진위판정'!E53+0.5</f>
        <v>a_1 : -0.5≤x+y+확&lt;0.5</v>
      </c>
    </row>
    <row r="54" spans="1:12" ht="21" customHeight="1">
      <c r="A54" s="4"/>
      <c r="B54" s="263" t="s">
        <v>143</v>
      </c>
      <c r="C54" s="250"/>
      <c r="D54" s="242"/>
      <c r="E54" s="242"/>
      <c r="F54" s="242">
        <f>C54*'점수 계산기'!$C$27+D54*'점수 계산기'!$C$28+'점수 계산기'!$C$31</f>
        <v>64.400000000000006</v>
      </c>
      <c r="G54" s="232">
        <f t="shared" si="8"/>
        <v>63.900000000000006</v>
      </c>
      <c r="H54" s="289" t="str">
        <f t="shared" si="9"/>
        <v/>
      </c>
      <c r="I54" s="278"/>
      <c r="J54" s="5"/>
      <c r="K54" s="5" t="str">
        <f t="shared" si="11"/>
        <v>a</v>
      </c>
      <c r="L54" s="63" t="str">
        <f>K54&amp;"_1 : "&amp;'수학 진위판정'!E54-0.5&amp;"≤"&amp;'수학 진위판정'!C54&amp;"x+"&amp;'수학 진위판정'!D54&amp;"y+확&lt;"&amp;'수학 진위판정'!E54+0.5</f>
        <v>a_1 : -0.5≤x+y+확&lt;0.5</v>
      </c>
    </row>
    <row r="55" spans="1:12" ht="21" customHeight="1">
      <c r="A55" s="4"/>
      <c r="B55" s="263" t="s">
        <v>143</v>
      </c>
      <c r="C55" s="250"/>
      <c r="D55" s="242"/>
      <c r="E55" s="242"/>
      <c r="F55" s="242">
        <f>C55*'점수 계산기'!$C$27+D55*'점수 계산기'!$C$28+'점수 계산기'!$C$31</f>
        <v>64.400000000000006</v>
      </c>
      <c r="G55" s="232">
        <f t="shared" si="8"/>
        <v>63.900000000000006</v>
      </c>
      <c r="H55" s="289" t="str">
        <f t="shared" si="9"/>
        <v/>
      </c>
      <c r="I55" s="278"/>
      <c r="J55" s="5"/>
      <c r="K55" s="5" t="str">
        <f t="shared" si="11"/>
        <v>a</v>
      </c>
      <c r="L55" s="63" t="str">
        <f>K55&amp;"_1 : "&amp;'수학 진위판정'!E55-0.5&amp;"≤"&amp;'수학 진위판정'!C55&amp;"x+"&amp;'수학 진위판정'!D55&amp;"y+확&lt;"&amp;'수학 진위판정'!E55+0.5</f>
        <v>a_1 : -0.5≤x+y+확&lt;0.5</v>
      </c>
    </row>
    <row r="56" spans="1:12" ht="21" customHeight="1">
      <c r="A56" s="4"/>
      <c r="B56" s="263" t="s">
        <v>143</v>
      </c>
      <c r="C56" s="250"/>
      <c r="D56" s="242"/>
      <c r="E56" s="242"/>
      <c r="F56" s="242">
        <f>C56*'점수 계산기'!$C$27+D56*'점수 계산기'!$C$28+'점수 계산기'!$C$31</f>
        <v>64.400000000000006</v>
      </c>
      <c r="G56" s="232">
        <f t="shared" si="8"/>
        <v>63.900000000000006</v>
      </c>
      <c r="H56" s="289" t="str">
        <f t="shared" si="9"/>
        <v/>
      </c>
      <c r="I56" s="278"/>
      <c r="J56" s="5"/>
      <c r="K56" s="5" t="str">
        <f t="shared" si="11"/>
        <v>a</v>
      </c>
      <c r="L56" s="63" t="str">
        <f>K56&amp;"_1 : "&amp;'수학 진위판정'!E56-0.5&amp;"≤"&amp;'수학 진위판정'!C56&amp;"x+"&amp;'수학 진위판정'!D56&amp;"y+확&lt;"&amp;'수학 진위판정'!E56+0.5</f>
        <v>a_1 : -0.5≤x+y+확&lt;0.5</v>
      </c>
    </row>
    <row r="57" spans="1:12" ht="21" customHeight="1">
      <c r="A57" s="4"/>
      <c r="B57" s="263" t="s">
        <v>143</v>
      </c>
      <c r="C57" s="250"/>
      <c r="D57" s="242"/>
      <c r="E57" s="242"/>
      <c r="F57" s="242"/>
      <c r="G57" s="232"/>
      <c r="H57" s="289"/>
      <c r="I57" s="278"/>
      <c r="J57" s="5"/>
      <c r="K57" s="5" t="str">
        <f t="shared" si="11"/>
        <v>a</v>
      </c>
      <c r="L57" s="63" t="str">
        <f>K57&amp;"_1 : "&amp;'수학 진위판정'!E57-0.5&amp;"≤"&amp;'수학 진위판정'!C57&amp;"x+"&amp;'수학 진위판정'!D57&amp;"y+확&lt;"&amp;'수학 진위판정'!E57+0.5</f>
        <v>a_1 : -0.5≤x+y+확&lt;0.5</v>
      </c>
    </row>
    <row r="58" spans="1:12" ht="21" customHeight="1" thickBot="1">
      <c r="A58" s="4"/>
      <c r="B58" s="265" t="s">
        <v>143</v>
      </c>
      <c r="C58" s="266"/>
      <c r="D58" s="267"/>
      <c r="E58" s="267"/>
      <c r="F58" s="267">
        <f>C58*'점수 계산기'!$C$27+D58*'점수 계산기'!$C$28+'점수 계산기'!$C$31</f>
        <v>64.400000000000006</v>
      </c>
      <c r="G58" s="268">
        <f t="shared" ref="G58:G157" si="12">MIN(ABS(E58-0.5-F58), ABS(E58+0.5-F58))</f>
        <v>63.900000000000006</v>
      </c>
      <c r="H58" s="289" t="str">
        <f t="shared" ref="H58" si="13">IF(ROUND(F58,0)=E58,"진",IF(G58&lt;0.5,"재",IF(AND(C58=0, D58=0, E58=0),"","위")))</f>
        <v/>
      </c>
      <c r="I58" s="278"/>
      <c r="J58" s="5"/>
      <c r="K58" s="5" t="str">
        <f t="shared" si="11"/>
        <v>a</v>
      </c>
      <c r="L58" s="63" t="str">
        <f>K58&amp;"_1 : "&amp;'수학 진위판정'!E58-0.5&amp;"≤"&amp;'수학 진위판정'!C58&amp;"x+"&amp;'수학 진위판정'!D58&amp;"y+확&lt;"&amp;'수학 진위판정'!E58+0.5</f>
        <v>a_1 : -0.5≤x+y+확&lt;0.5</v>
      </c>
    </row>
    <row r="59" spans="1:12" ht="21" customHeight="1">
      <c r="A59" s="4"/>
      <c r="B59" s="269" t="s">
        <v>151</v>
      </c>
      <c r="C59" s="270">
        <v>74</v>
      </c>
      <c r="D59" s="271">
        <v>26</v>
      </c>
      <c r="E59" s="271">
        <v>151</v>
      </c>
      <c r="F59" s="222">
        <f>C59*'점수 계산기'!$C$27+D59*'점수 계산기'!$C$29+'점수 계산기'!$C$32</f>
        <v>150.75400000000002</v>
      </c>
      <c r="G59" s="223">
        <f t="shared" ref="G59:G93" si="14">MIN(ABS(E59-0.5-F59), ABS(E59+0.5-F59))</f>
        <v>0.2540000000000191</v>
      </c>
      <c r="H59" s="289" t="str">
        <f t="shared" ref="H59:H93" si="15">IF(ROUND(F59,0)=E59,"진",IF(G59&lt;0.5,"재",IF(AND(C59=0, D59=0, E59=0),"","위")))</f>
        <v>진</v>
      </c>
      <c r="I59" s="278">
        <v>4</v>
      </c>
      <c r="J59" s="5">
        <v>0</v>
      </c>
      <c r="K59" s="5" t="str">
        <f t="shared" ref="K59:K84" si="16">CHAR(MOD(J59, 23)+97)</f>
        <v>a</v>
      </c>
      <c r="L59" s="63" t="str">
        <f>K59&amp;"_2 : "&amp;'수학 진위판정'!E59-0.5&amp;"≤"&amp;'수학 진위판정'!C59&amp;"x+"&amp;'수학 진위판정'!D59&amp;"y+미&lt;"&amp;'수학 진위판정'!E59+0.5</f>
        <v>a_2 : 150.5≤74x+26y+미&lt;151.5</v>
      </c>
    </row>
    <row r="60" spans="1:12" ht="21" customHeight="1">
      <c r="A60" s="4"/>
      <c r="B60" s="249" t="s">
        <v>151</v>
      </c>
      <c r="C60" s="272">
        <v>70</v>
      </c>
      <c r="D60" s="273">
        <v>26</v>
      </c>
      <c r="E60" s="273">
        <v>147</v>
      </c>
      <c r="F60" s="242">
        <f>C60*'점수 계산기'!$C$27+D60*'점수 계산기'!$C$29+'점수 계산기'!$C$32</f>
        <v>147.43</v>
      </c>
      <c r="G60" s="232">
        <f t="shared" si="14"/>
        <v>6.9999999999993179E-2</v>
      </c>
      <c r="H60" s="289" t="str">
        <f t="shared" si="15"/>
        <v>진</v>
      </c>
      <c r="I60" s="278">
        <v>3</v>
      </c>
      <c r="J60" s="5">
        <v>1</v>
      </c>
      <c r="K60" s="5" t="str">
        <f t="shared" si="16"/>
        <v>b</v>
      </c>
      <c r="L60" s="63" t="str">
        <f>K60&amp;"_2 : "&amp;'수학 진위판정'!E60-0.5&amp;"≤"&amp;'수학 진위판정'!C60&amp;"x+"&amp;'수학 진위판정'!D60&amp;"y+미&lt;"&amp;'수학 진위판정'!E60+0.5</f>
        <v>b_2 : 146.5≤70x+26y+미&lt;147.5</v>
      </c>
    </row>
    <row r="61" spans="1:12" ht="21" customHeight="1">
      <c r="A61" s="4"/>
      <c r="B61" s="249" t="s">
        <v>151</v>
      </c>
      <c r="C61" s="272">
        <v>66</v>
      </c>
      <c r="D61" s="273">
        <v>26</v>
      </c>
      <c r="E61" s="273">
        <v>144</v>
      </c>
      <c r="F61" s="242">
        <f>C61*'점수 계산기'!$C$27+D61*'점수 계산기'!$C$29+'점수 계산기'!$C$32</f>
        <v>144.10599999999999</v>
      </c>
      <c r="G61" s="232">
        <f t="shared" si="14"/>
        <v>0.39400000000000546</v>
      </c>
      <c r="H61" s="289" t="str">
        <f t="shared" si="15"/>
        <v>진</v>
      </c>
      <c r="I61" s="278"/>
      <c r="J61" s="5">
        <v>2</v>
      </c>
      <c r="K61" s="5" t="str">
        <f t="shared" si="16"/>
        <v>c</v>
      </c>
      <c r="L61" s="63" t="str">
        <f>K61&amp;"_2 : "&amp;'수학 진위판정'!E61-0.5&amp;"≤"&amp;'수학 진위판정'!C61&amp;"x+"&amp;'수학 진위판정'!D61&amp;"y+미&lt;"&amp;'수학 진위판정'!E61+0.5</f>
        <v>c_2 : 143.5≤66x+26y+미&lt;144.5</v>
      </c>
    </row>
    <row r="62" spans="1:12" ht="21" customHeight="1">
      <c r="A62" s="4"/>
      <c r="B62" s="249" t="s">
        <v>151</v>
      </c>
      <c r="C62" s="272">
        <v>63</v>
      </c>
      <c r="D62" s="273">
        <v>26</v>
      </c>
      <c r="E62" s="273">
        <v>142</v>
      </c>
      <c r="F62" s="242">
        <f>C62*'점수 계산기'!$C$27+D62*'점수 계산기'!$C$29+'점수 계산기'!$C$32</f>
        <v>141.613</v>
      </c>
      <c r="G62" s="232">
        <f t="shared" si="14"/>
        <v>0.11299999999999955</v>
      </c>
      <c r="H62" s="289" t="str">
        <f t="shared" si="15"/>
        <v>진</v>
      </c>
      <c r="I62" s="278"/>
      <c r="J62" s="5">
        <v>3</v>
      </c>
      <c r="K62" s="5" t="str">
        <f t="shared" si="16"/>
        <v>d</v>
      </c>
      <c r="L62" s="63" t="str">
        <f>K62&amp;"_2 : "&amp;'수학 진위판정'!E62-0.5&amp;"≤"&amp;'수학 진위판정'!C62&amp;"x+"&amp;'수학 진위판정'!D62&amp;"y+미&lt;"&amp;'수학 진위판정'!E62+0.5</f>
        <v>d_2 : 141.5≤63x+26y+미&lt;142.5</v>
      </c>
    </row>
    <row r="63" spans="1:12" ht="21" customHeight="1">
      <c r="A63" s="4"/>
      <c r="B63" s="249" t="s">
        <v>151</v>
      </c>
      <c r="C63" s="272">
        <v>62</v>
      </c>
      <c r="D63" s="273">
        <v>26</v>
      </c>
      <c r="E63" s="273">
        <v>141</v>
      </c>
      <c r="F63" s="242">
        <f>C63*'점수 계산기'!$C$27+D63*'점수 계산기'!$C$29+'점수 계산기'!$C$32</f>
        <v>140.78200000000001</v>
      </c>
      <c r="G63" s="232">
        <f t="shared" ref="G63" si="17">MIN(ABS(E63-0.5-F63), ABS(E63+0.5-F63))</f>
        <v>0.28200000000001069</v>
      </c>
      <c r="H63" s="289" t="str">
        <f t="shared" ref="H63" si="18">IF(ROUND(F63,0)=E63,"진",IF(G63&lt;0.5,"재",IF(AND(C63=0, D63=0, E63=0),"","위")))</f>
        <v>진</v>
      </c>
      <c r="I63" s="278"/>
      <c r="J63" s="5"/>
      <c r="K63" s="5"/>
      <c r="L63" s="63"/>
    </row>
    <row r="64" spans="1:12" ht="21" customHeight="1">
      <c r="A64" s="4"/>
      <c r="B64" s="249" t="s">
        <v>151</v>
      </c>
      <c r="C64" s="272">
        <v>56</v>
      </c>
      <c r="D64" s="273">
        <v>26</v>
      </c>
      <c r="E64" s="273">
        <v>136</v>
      </c>
      <c r="F64" s="242">
        <f>C64*'점수 계산기'!$C$27+D64*'점수 계산기'!$C$29+'점수 계산기'!$C$32</f>
        <v>135.79599999999999</v>
      </c>
      <c r="G64" s="232">
        <f t="shared" si="14"/>
        <v>0.29599999999999227</v>
      </c>
      <c r="H64" s="289" t="str">
        <f t="shared" si="15"/>
        <v>진</v>
      </c>
      <c r="I64" s="278"/>
      <c r="J64" s="5">
        <v>4</v>
      </c>
      <c r="K64" s="5" t="str">
        <f t="shared" si="16"/>
        <v>e</v>
      </c>
      <c r="L64" s="63" t="str">
        <f>K64&amp;"_2 : "&amp;'수학 진위판정'!E64-0.5&amp;"≤"&amp;'수학 진위판정'!C64&amp;"x+"&amp;'수학 진위판정'!D64&amp;"y+미&lt;"&amp;'수학 진위판정'!E64+0.5</f>
        <v>e_2 : 135.5≤56x+26y+미&lt;136.5</v>
      </c>
    </row>
    <row r="65" spans="1:12" ht="21" customHeight="1">
      <c r="A65" s="4"/>
      <c r="B65" s="249" t="s">
        <v>151</v>
      </c>
      <c r="C65" s="272">
        <v>70</v>
      </c>
      <c r="D65" s="273">
        <v>24</v>
      </c>
      <c r="E65" s="273">
        <v>144</v>
      </c>
      <c r="F65" s="242">
        <f>C65*'점수 계산기'!$C$27+D65*'점수 계산기'!$C$29+'점수 계산기'!$C$32</f>
        <v>145.71</v>
      </c>
      <c r="G65" s="232">
        <f t="shared" si="14"/>
        <v>1.210000000000008</v>
      </c>
      <c r="H65" s="289" t="str">
        <f t="shared" si="15"/>
        <v>위</v>
      </c>
      <c r="I65" s="278"/>
      <c r="J65" s="5"/>
      <c r="K65" s="5" t="str">
        <f t="shared" si="16"/>
        <v>a</v>
      </c>
      <c r="L65" s="63" t="str">
        <f>K65&amp;"_2 : "&amp;'수학 진위판정'!E65-0.5&amp;"≤"&amp;'수학 진위판정'!C65&amp;"x+"&amp;'수학 진위판정'!D65&amp;"y+미&lt;"&amp;'수학 진위판정'!E65+0.5</f>
        <v>a_2 : 143.5≤70x+24y+미&lt;144.5</v>
      </c>
    </row>
    <row r="66" spans="1:12" ht="21" customHeight="1">
      <c r="A66" s="4"/>
      <c r="B66" s="249" t="s">
        <v>151</v>
      </c>
      <c r="C66" s="272">
        <v>74</v>
      </c>
      <c r="D66" s="273">
        <v>22</v>
      </c>
      <c r="E66" s="273">
        <v>147</v>
      </c>
      <c r="F66" s="242">
        <f>C66*'점수 계산기'!$C$27+D66*'점수 계산기'!$C$29+'점수 계산기'!$C$32</f>
        <v>147.31400000000002</v>
      </c>
      <c r="G66" s="232">
        <f t="shared" si="14"/>
        <v>0.18599999999997863</v>
      </c>
      <c r="H66" s="289" t="str">
        <f t="shared" si="15"/>
        <v>진</v>
      </c>
      <c r="I66" s="278">
        <v>2</v>
      </c>
      <c r="J66" s="5">
        <v>5</v>
      </c>
      <c r="K66" s="5" t="str">
        <f t="shared" si="16"/>
        <v>f</v>
      </c>
      <c r="L66" s="63" t="str">
        <f>K66&amp;"_2 : "&amp;'수학 진위판정'!E66-0.5&amp;"≤"&amp;'수학 진위판정'!C66&amp;"x+"&amp;'수학 진위판정'!D66&amp;"y+미&lt;"&amp;'수학 진위판정'!E66+0.5</f>
        <v>f_2 : 146.5≤74x+22y+미&lt;147.5</v>
      </c>
    </row>
    <row r="67" spans="1:12" ht="21" customHeight="1">
      <c r="A67" s="4"/>
      <c r="B67" s="249" t="s">
        <v>151</v>
      </c>
      <c r="C67" s="272">
        <v>71</v>
      </c>
      <c r="D67" s="273">
        <v>22</v>
      </c>
      <c r="E67" s="273">
        <v>145</v>
      </c>
      <c r="F67" s="242">
        <f>C67*'점수 계산기'!$C$27+D67*'점수 계산기'!$C$29+'점수 계산기'!$C$32</f>
        <v>144.821</v>
      </c>
      <c r="G67" s="232">
        <f t="shared" si="14"/>
        <v>0.32099999999999795</v>
      </c>
      <c r="H67" s="289" t="str">
        <f t="shared" si="15"/>
        <v>진</v>
      </c>
      <c r="I67" s="278"/>
      <c r="J67" s="5">
        <v>6</v>
      </c>
      <c r="K67" s="5" t="str">
        <f t="shared" si="16"/>
        <v>g</v>
      </c>
      <c r="L67" s="63" t="str">
        <f>K67&amp;"_2 : "&amp;'수학 진위판정'!E67-0.5&amp;"≤"&amp;'수학 진위판정'!C67&amp;"x+"&amp;'수학 진위판정'!D67&amp;"y+미&lt;"&amp;'수학 진위판정'!E67+0.5</f>
        <v>g_2 : 144.5≤71x+22y+미&lt;145.5</v>
      </c>
    </row>
    <row r="68" spans="1:12" ht="21" customHeight="1">
      <c r="A68" s="4"/>
      <c r="B68" s="249" t="s">
        <v>151</v>
      </c>
      <c r="C68" s="272">
        <v>70</v>
      </c>
      <c r="D68" s="273">
        <v>22</v>
      </c>
      <c r="E68" s="273">
        <v>144</v>
      </c>
      <c r="F68" s="242">
        <f>C68*'점수 계산기'!$C$27+D68*'점수 계산기'!$C$29+'점수 계산기'!$C$32</f>
        <v>143.99</v>
      </c>
      <c r="G68" s="232">
        <f t="shared" si="14"/>
        <v>0.49000000000000909</v>
      </c>
      <c r="H68" s="289" t="str">
        <f t="shared" si="15"/>
        <v>진</v>
      </c>
      <c r="I68" s="278">
        <v>3</v>
      </c>
      <c r="J68" s="5">
        <v>7</v>
      </c>
      <c r="K68" s="5" t="str">
        <f t="shared" si="16"/>
        <v>h</v>
      </c>
      <c r="L68" s="63" t="str">
        <f>K68&amp;"_2 : "&amp;'수학 진위판정'!E68-0.5&amp;"≤"&amp;'수학 진위판정'!C68&amp;"x+"&amp;'수학 진위판정'!D68&amp;"y+미&lt;"&amp;'수학 진위판정'!E68+0.5</f>
        <v>h_2 : 143.5≤70x+22y+미&lt;144.5</v>
      </c>
    </row>
    <row r="69" spans="1:12" ht="21" customHeight="1">
      <c r="A69" s="4"/>
      <c r="B69" s="249" t="s">
        <v>151</v>
      </c>
      <c r="C69" s="272">
        <v>66</v>
      </c>
      <c r="D69" s="273">
        <v>22</v>
      </c>
      <c r="E69" s="273">
        <v>141</v>
      </c>
      <c r="F69" s="242">
        <f>C69*'점수 계산기'!$C$27+D69*'점수 계산기'!$C$29+'점수 계산기'!$C$32</f>
        <v>140.666</v>
      </c>
      <c r="G69" s="232">
        <f t="shared" si="14"/>
        <v>0.16599999999999682</v>
      </c>
      <c r="H69" s="289" t="str">
        <f t="shared" si="15"/>
        <v>진</v>
      </c>
      <c r="I69" s="278">
        <v>2</v>
      </c>
      <c r="J69" s="5">
        <v>8</v>
      </c>
      <c r="K69" s="5" t="str">
        <f t="shared" ref="K69:K74" si="19">CHAR(MOD(J69, 23)+97)</f>
        <v>i</v>
      </c>
      <c r="L69" s="63" t="str">
        <f>K69&amp;"_2 : "&amp;'수학 진위판정'!E69-0.5&amp;"≤"&amp;'수학 진위판정'!C69&amp;"x+"&amp;'수학 진위판정'!D69&amp;"y+미&lt;"&amp;'수학 진위판정'!E69+0.5</f>
        <v>i_2 : 140.5≤66x+22y+미&lt;141.5</v>
      </c>
    </row>
    <row r="70" spans="1:12" ht="21" customHeight="1">
      <c r="A70" s="4"/>
      <c r="B70" s="249" t="s">
        <v>151</v>
      </c>
      <c r="C70" s="272">
        <v>66</v>
      </c>
      <c r="D70" s="273">
        <v>22</v>
      </c>
      <c r="E70" s="273">
        <v>137</v>
      </c>
      <c r="F70" s="242">
        <f>C70*'점수 계산기'!$C$27+D70*'점수 계산기'!$C$29+'점수 계산기'!$C$32</f>
        <v>140.666</v>
      </c>
      <c r="G70" s="232">
        <f t="shared" si="14"/>
        <v>3.1659999999999968</v>
      </c>
      <c r="H70" s="289" t="str">
        <f t="shared" si="15"/>
        <v>위</v>
      </c>
      <c r="I70" s="278"/>
      <c r="J70" s="5"/>
      <c r="K70" s="5" t="str">
        <f t="shared" si="19"/>
        <v>a</v>
      </c>
      <c r="L70" s="63" t="str">
        <f>K70&amp;"_2 : "&amp;'수학 진위판정'!E70-0.5&amp;"≤"&amp;'수학 진위판정'!C70&amp;"x+"&amp;'수학 진위판정'!D70&amp;"y+미&lt;"&amp;'수학 진위판정'!E70+0.5</f>
        <v>a_2 : 136.5≤66x+22y+미&lt;137.5</v>
      </c>
    </row>
    <row r="71" spans="1:12" ht="21" customHeight="1">
      <c r="A71" s="4"/>
      <c r="B71" s="249" t="s">
        <v>151</v>
      </c>
      <c r="C71" s="272">
        <v>64</v>
      </c>
      <c r="D71" s="273">
        <v>22</v>
      </c>
      <c r="E71" s="273">
        <v>139</v>
      </c>
      <c r="F71" s="242">
        <f>C71*'점수 계산기'!$C$27+D71*'점수 계산기'!$C$29+'점수 계산기'!$C$32</f>
        <v>139.00400000000002</v>
      </c>
      <c r="G71" s="232">
        <f t="shared" si="14"/>
        <v>0.4959999999999809</v>
      </c>
      <c r="H71" s="289" t="str">
        <f t="shared" si="15"/>
        <v>진</v>
      </c>
      <c r="I71" s="278"/>
      <c r="J71" s="5">
        <v>9</v>
      </c>
      <c r="K71" s="5" t="str">
        <f t="shared" si="19"/>
        <v>j</v>
      </c>
      <c r="L71" s="63" t="str">
        <f>K71&amp;"_2 : "&amp;'수학 진위판정'!E71-0.5&amp;"≤"&amp;'수학 진위판정'!C71&amp;"x+"&amp;'수학 진위판정'!D71&amp;"y+미&lt;"&amp;'수학 진위판정'!E71+0.5</f>
        <v>j_2 : 138.5≤64x+22y+미&lt;139.5</v>
      </c>
    </row>
    <row r="72" spans="1:12" ht="21" customHeight="1">
      <c r="A72" s="4"/>
      <c r="B72" s="249" t="s">
        <v>151</v>
      </c>
      <c r="C72" s="272">
        <v>63</v>
      </c>
      <c r="D72" s="273">
        <v>22</v>
      </c>
      <c r="E72" s="273">
        <v>138</v>
      </c>
      <c r="F72" s="242">
        <f>C72*'점수 계산기'!$C$27+D72*'점수 계산기'!$C$29+'점수 계산기'!$C$32</f>
        <v>138.173</v>
      </c>
      <c r="G72" s="232">
        <f t="shared" si="14"/>
        <v>0.32699999999999818</v>
      </c>
      <c r="H72" s="289" t="str">
        <f t="shared" si="15"/>
        <v>진</v>
      </c>
      <c r="I72" s="278"/>
      <c r="J72" s="5">
        <v>10</v>
      </c>
      <c r="K72" s="5" t="str">
        <f t="shared" si="19"/>
        <v>k</v>
      </c>
      <c r="L72" s="63" t="str">
        <f>K72&amp;"_2 : "&amp;'수학 진위판정'!E72-0.5&amp;"≤"&amp;'수학 진위판정'!C72&amp;"x+"&amp;'수학 진위판정'!D72&amp;"y+미&lt;"&amp;'수학 진위판정'!E72+0.5</f>
        <v>k_2 : 137.5≤63x+22y+미&lt;138.5</v>
      </c>
    </row>
    <row r="73" spans="1:12" ht="21" customHeight="1">
      <c r="A73" s="4"/>
      <c r="B73" s="249" t="s">
        <v>151</v>
      </c>
      <c r="C73" s="272">
        <v>62</v>
      </c>
      <c r="D73" s="273">
        <v>22</v>
      </c>
      <c r="E73" s="273">
        <v>137</v>
      </c>
      <c r="F73" s="242">
        <f>C73*'점수 계산기'!$C$27+D73*'점수 계산기'!$C$29+'점수 계산기'!$C$32</f>
        <v>137.34199999999998</v>
      </c>
      <c r="G73" s="232">
        <f t="shared" si="14"/>
        <v>0.15800000000001546</v>
      </c>
      <c r="H73" s="289" t="str">
        <f t="shared" si="15"/>
        <v>진</v>
      </c>
      <c r="I73" s="278">
        <v>3</v>
      </c>
      <c r="J73" s="5">
        <v>11</v>
      </c>
      <c r="K73" s="5" t="str">
        <f t="shared" si="19"/>
        <v>l</v>
      </c>
      <c r="L73" s="63" t="str">
        <f>K73&amp;"_2 : "&amp;'수학 진위판정'!E73-0.5&amp;"≤"&amp;'수학 진위판정'!C73&amp;"x+"&amp;'수학 진위판정'!D73&amp;"y+미&lt;"&amp;'수학 진위판정'!E73+0.5</f>
        <v>l_2 : 136.5≤62x+22y+미&lt;137.5</v>
      </c>
    </row>
    <row r="74" spans="1:12" ht="21" customHeight="1">
      <c r="A74" s="4"/>
      <c r="B74" s="249" t="s">
        <v>151</v>
      </c>
      <c r="C74" s="272">
        <v>59</v>
      </c>
      <c r="D74" s="273">
        <v>22</v>
      </c>
      <c r="E74" s="273">
        <v>135</v>
      </c>
      <c r="F74" s="242">
        <f>C74*'점수 계산기'!$C$27+D74*'점수 계산기'!$C$29+'점수 계산기'!$C$32</f>
        <v>134.84899999999999</v>
      </c>
      <c r="G74" s="232">
        <f t="shared" si="14"/>
        <v>0.34899999999998954</v>
      </c>
      <c r="H74" s="289" t="str">
        <f t="shared" si="15"/>
        <v>진</v>
      </c>
      <c r="I74" s="278"/>
      <c r="J74" s="5">
        <v>12</v>
      </c>
      <c r="K74" s="5" t="str">
        <f t="shared" si="19"/>
        <v>m</v>
      </c>
      <c r="L74" s="63" t="str">
        <f>K74&amp;"_2 : "&amp;'수학 진위판정'!E74-0.5&amp;"≤"&amp;'수학 진위판정'!C74&amp;"x+"&amp;'수학 진위판정'!D74&amp;"y+미&lt;"&amp;'수학 진위판정'!E74+0.5</f>
        <v>m_2 : 134.5≤59x+22y+미&lt;135.5</v>
      </c>
    </row>
    <row r="75" spans="1:12" ht="21" customHeight="1">
      <c r="A75" s="4"/>
      <c r="B75" s="249" t="s">
        <v>151</v>
      </c>
      <c r="C75" s="272">
        <v>58</v>
      </c>
      <c r="D75" s="273">
        <v>22</v>
      </c>
      <c r="E75" s="273">
        <v>134</v>
      </c>
      <c r="F75" s="242">
        <f>C75*'점수 계산기'!$C$27+D75*'점수 계산기'!$C$29+'점수 계산기'!$C$32</f>
        <v>134.018</v>
      </c>
      <c r="G75" s="232">
        <f t="shared" si="14"/>
        <v>0.48199999999999932</v>
      </c>
      <c r="H75" s="289" t="str">
        <f t="shared" si="15"/>
        <v>진</v>
      </c>
      <c r="I75" s="278"/>
      <c r="J75" s="5">
        <v>13</v>
      </c>
      <c r="K75" s="5" t="str">
        <f t="shared" si="16"/>
        <v>n</v>
      </c>
      <c r="L75" s="63" t="str">
        <f>K75&amp;"_2 : "&amp;'수학 진위판정'!E75-0.5&amp;"≤"&amp;'수학 진위판정'!C75&amp;"x+"&amp;'수학 진위판정'!D75&amp;"y+미&lt;"&amp;'수학 진위판정'!E75+0.5</f>
        <v>n_2 : 133.5≤58x+22y+미&lt;134.5</v>
      </c>
    </row>
    <row r="76" spans="1:12" ht="21" customHeight="1">
      <c r="A76" s="4"/>
      <c r="B76" s="249" t="s">
        <v>151</v>
      </c>
      <c r="C76" s="272">
        <v>54</v>
      </c>
      <c r="D76" s="273">
        <v>22</v>
      </c>
      <c r="E76" s="273">
        <v>132</v>
      </c>
      <c r="F76" s="242">
        <f>C76*'점수 계산기'!$C$27+D76*'점수 계산기'!$C$29+'점수 계산기'!$C$32</f>
        <v>130.69400000000002</v>
      </c>
      <c r="G76" s="232">
        <f t="shared" si="14"/>
        <v>0.80599999999998317</v>
      </c>
      <c r="H76" s="289" t="str">
        <f t="shared" si="15"/>
        <v>위</v>
      </c>
      <c r="I76" s="278"/>
      <c r="J76" s="5"/>
      <c r="K76" s="5" t="str">
        <f t="shared" si="16"/>
        <v>a</v>
      </c>
      <c r="L76" s="63" t="str">
        <f>K76&amp;"_2 : "&amp;'수학 진위판정'!E76-0.5&amp;"≤"&amp;'수학 진위판정'!C76&amp;"x+"&amp;'수학 진위판정'!D76&amp;"y+미&lt;"&amp;'수학 진위판정'!E76+0.5</f>
        <v>a_2 : 131.5≤54x+22y+미&lt;132.5</v>
      </c>
    </row>
    <row r="77" spans="1:12" ht="21" customHeight="1">
      <c r="A77" s="4"/>
      <c r="B77" s="249" t="s">
        <v>151</v>
      </c>
      <c r="C77" s="272">
        <v>49</v>
      </c>
      <c r="D77" s="273">
        <v>22</v>
      </c>
      <c r="E77" s="273">
        <v>127</v>
      </c>
      <c r="F77" s="242">
        <f>C77*'점수 계산기'!$C$27+D77*'점수 계산기'!$C$29+'점수 계산기'!$C$32</f>
        <v>126.539</v>
      </c>
      <c r="G77" s="232">
        <f t="shared" si="14"/>
        <v>3.9000000000001478E-2</v>
      </c>
      <c r="H77" s="289" t="str">
        <f t="shared" si="15"/>
        <v>진</v>
      </c>
      <c r="I77" s="278"/>
      <c r="J77" s="5">
        <v>54</v>
      </c>
      <c r="K77" s="5" t="str">
        <f t="shared" si="16"/>
        <v>i</v>
      </c>
      <c r="L77" s="63" t="str">
        <f>K77&amp;"_6 : "&amp;'수학 진위판정'!E77-0.5&amp;"≤"&amp;'수학 진위판정'!C77&amp;"x+"&amp;'수학 진위판정'!D77&amp;"y+미&lt;"&amp;'수학 진위판정'!E77+0.5</f>
        <v>i_6 : 126.5≤49x+22y+미&lt;127.5</v>
      </c>
    </row>
    <row r="78" spans="1:12" ht="21" customHeight="1">
      <c r="A78" s="4"/>
      <c r="B78" s="249" t="s">
        <v>151</v>
      </c>
      <c r="C78" s="272">
        <v>72</v>
      </c>
      <c r="D78" s="273">
        <v>21</v>
      </c>
      <c r="E78" s="273">
        <v>130</v>
      </c>
      <c r="F78" s="242">
        <f>C78*'점수 계산기'!$C$27+D78*'점수 계산기'!$C$29+'점수 계산기'!$C$32</f>
        <v>144.792</v>
      </c>
      <c r="G78" s="232">
        <f t="shared" si="14"/>
        <v>14.292000000000002</v>
      </c>
      <c r="H78" s="289" t="str">
        <f t="shared" si="15"/>
        <v>위</v>
      </c>
      <c r="I78" s="278"/>
      <c r="J78" s="5"/>
      <c r="K78" s="5" t="str">
        <f t="shared" si="16"/>
        <v>a</v>
      </c>
      <c r="L78" s="63" t="str">
        <f>K78&amp;"_2 : "&amp;'수학 진위판정'!E78-0.5&amp;"≤"&amp;'수학 진위판정'!C78&amp;"x+"&amp;'수학 진위판정'!D78&amp;"y+미&lt;"&amp;'수학 진위판정'!E78+0.5</f>
        <v>a_2 : 129.5≤72x+21y+미&lt;130.5</v>
      </c>
    </row>
    <row r="79" spans="1:12" ht="21" customHeight="1">
      <c r="A79" s="4"/>
      <c r="B79" s="249" t="s">
        <v>151</v>
      </c>
      <c r="C79" s="272">
        <v>70</v>
      </c>
      <c r="D79" s="273">
        <v>20</v>
      </c>
      <c r="E79" s="273">
        <v>142</v>
      </c>
      <c r="F79" s="242">
        <f>C79*'점수 계산기'!$C$27+D79*'점수 계산기'!$C$29+'점수 계산기'!$C$32</f>
        <v>142.26999999999998</v>
      </c>
      <c r="G79" s="232">
        <f t="shared" si="14"/>
        <v>0.23000000000001819</v>
      </c>
      <c r="H79" s="289" t="str">
        <f t="shared" si="15"/>
        <v>진</v>
      </c>
      <c r="I79" s="278"/>
      <c r="J79" s="5">
        <v>14</v>
      </c>
      <c r="K79" s="5" t="str">
        <f t="shared" si="16"/>
        <v>o</v>
      </c>
      <c r="L79" s="63" t="str">
        <f>K79&amp;"_2 : "&amp;'수학 진위판정'!E79-0.5&amp;"≤"&amp;'수학 진위판정'!C79&amp;"x+"&amp;'수학 진위판정'!D79&amp;"y+미&lt;"&amp;'수학 진위판정'!E79+0.5</f>
        <v>o_2 : 141.5≤70x+20y+미&lt;142.5</v>
      </c>
    </row>
    <row r="80" spans="1:12" ht="21" customHeight="1">
      <c r="A80" s="4"/>
      <c r="B80" s="249" t="s">
        <v>151</v>
      </c>
      <c r="C80" s="272">
        <v>67</v>
      </c>
      <c r="D80" s="273">
        <v>20</v>
      </c>
      <c r="E80" s="273">
        <v>140</v>
      </c>
      <c r="F80" s="242">
        <f>C80*'점수 계산기'!$C$27+D80*'점수 계산기'!$C$29+'점수 계산기'!$C$32</f>
        <v>139.77699999999999</v>
      </c>
      <c r="G80" s="232">
        <f t="shared" si="14"/>
        <v>0.27699999999998681</v>
      </c>
      <c r="H80" s="289" t="str">
        <f t="shared" si="15"/>
        <v>진</v>
      </c>
      <c r="I80" s="278"/>
      <c r="J80" s="5">
        <v>15</v>
      </c>
      <c r="K80" s="5" t="str">
        <f t="shared" si="16"/>
        <v>p</v>
      </c>
      <c r="L80" s="63" t="str">
        <f>K80&amp;"_2 : "&amp;'수학 진위판정'!E80-0.5&amp;"≤"&amp;'수학 진위판정'!C80&amp;"x+"&amp;'수학 진위판정'!D80&amp;"y+미&lt;"&amp;'수학 진위판정'!E80+0.5</f>
        <v>p_2 : 139.5≤67x+20y+미&lt;140.5</v>
      </c>
    </row>
    <row r="81" spans="1:12" ht="21" customHeight="1">
      <c r="A81" s="4"/>
      <c r="B81" s="249" t="s">
        <v>151</v>
      </c>
      <c r="C81" s="272">
        <v>66</v>
      </c>
      <c r="D81" s="273">
        <v>20</v>
      </c>
      <c r="E81" s="273">
        <v>139</v>
      </c>
      <c r="F81" s="242">
        <f>C81*'점수 계산기'!$C$27+D81*'점수 계산기'!$C$29+'점수 계산기'!$C$32</f>
        <v>138.946</v>
      </c>
      <c r="G81" s="232">
        <f t="shared" si="14"/>
        <v>0.44599999999999795</v>
      </c>
      <c r="H81" s="289" t="str">
        <f t="shared" si="15"/>
        <v>진</v>
      </c>
      <c r="I81" s="278">
        <v>2</v>
      </c>
      <c r="J81" s="5">
        <v>16</v>
      </c>
      <c r="K81" s="5" t="str">
        <f t="shared" si="16"/>
        <v>q</v>
      </c>
      <c r="L81" s="63" t="str">
        <f>K81&amp;"_2 : "&amp;'수학 진위판정'!E81-0.5&amp;"≤"&amp;'수학 진위판정'!C81&amp;"x+"&amp;'수학 진위판정'!D81&amp;"y+미&lt;"&amp;'수학 진위판정'!E81+0.5</f>
        <v>q_2 : 138.5≤66x+20y+미&lt;139.5</v>
      </c>
    </row>
    <row r="82" spans="1:12" ht="21" customHeight="1">
      <c r="A82" s="4"/>
      <c r="B82" s="249" t="s">
        <v>151</v>
      </c>
      <c r="C82" s="272">
        <v>63</v>
      </c>
      <c r="D82" s="273">
        <v>20</v>
      </c>
      <c r="E82" s="273">
        <v>136</v>
      </c>
      <c r="F82" s="242">
        <f>C82*'점수 계산기'!$C$27+D82*'점수 계산기'!$C$29+'점수 계산기'!$C$32</f>
        <v>136.453</v>
      </c>
      <c r="G82" s="232">
        <f t="shared" ref="G82" si="20">MIN(ABS(E82-0.5-F82), ABS(E82+0.5-F82))</f>
        <v>4.6999999999997044E-2</v>
      </c>
      <c r="H82" s="289" t="str">
        <f t="shared" ref="H82" si="21">IF(ROUND(F82,0)=E82,"진",IF(G82&lt;0.5,"재",IF(AND(C82=0, D82=0, E82=0),"","위")))</f>
        <v>진</v>
      </c>
      <c r="I82" s="278"/>
      <c r="J82" s="5"/>
      <c r="K82" s="5"/>
      <c r="L82" s="63"/>
    </row>
    <row r="83" spans="1:12" ht="21" customHeight="1">
      <c r="A83" s="4"/>
      <c r="B83" s="249" t="s">
        <v>151</v>
      </c>
      <c r="C83" s="272">
        <v>70</v>
      </c>
      <c r="D83" s="273">
        <v>19</v>
      </c>
      <c r="E83" s="274">
        <v>141</v>
      </c>
      <c r="F83" s="242">
        <f>C83*'점수 계산기'!$C$27+D83*'점수 계산기'!$C$29+'점수 계산기'!$C$32</f>
        <v>141.41</v>
      </c>
      <c r="G83" s="242">
        <f t="shared" si="14"/>
        <v>9.0000000000003411E-2</v>
      </c>
      <c r="H83" s="289" t="str">
        <f t="shared" si="15"/>
        <v>진</v>
      </c>
      <c r="I83" s="278"/>
      <c r="J83" s="5">
        <v>17</v>
      </c>
      <c r="K83" s="5" t="str">
        <f t="shared" si="16"/>
        <v>r</v>
      </c>
      <c r="L83" s="63" t="str">
        <f>K83&amp;"_2 : "&amp;'수학 진위판정'!E83-0.5&amp;"≤"&amp;'수학 진위판정'!C83&amp;"x+"&amp;'수학 진위판정'!D83&amp;"y+미&lt;"&amp;'수학 진위판정'!E83+0.5</f>
        <v>r_2 : 140.5≤70x+19y+미&lt;141.5</v>
      </c>
    </row>
    <row r="84" spans="1:12" ht="21" customHeight="1">
      <c r="A84" s="4"/>
      <c r="B84" s="249" t="s">
        <v>151</v>
      </c>
      <c r="C84" s="272">
        <v>66</v>
      </c>
      <c r="D84" s="273">
        <v>19</v>
      </c>
      <c r="E84" s="274">
        <v>138</v>
      </c>
      <c r="F84" s="242">
        <f>C84*'점수 계산기'!$C$27+D84*'점수 계산기'!$C$29+'점수 계산기'!$C$32</f>
        <v>138.08600000000001</v>
      </c>
      <c r="G84" s="242">
        <f t="shared" si="14"/>
        <v>0.41399999999998727</v>
      </c>
      <c r="H84" s="289" t="str">
        <f t="shared" si="15"/>
        <v>진</v>
      </c>
      <c r="I84" s="278"/>
      <c r="J84" s="5">
        <v>18</v>
      </c>
      <c r="K84" s="5" t="str">
        <f t="shared" si="16"/>
        <v>s</v>
      </c>
      <c r="L84" s="63" t="str">
        <f>K84&amp;"_2 : "&amp;'수학 진위판정'!E84-0.5&amp;"≤"&amp;'수학 진위판정'!C84&amp;"x+"&amp;'수학 진위판정'!D84&amp;"y+미&lt;"&amp;'수학 진위판정'!E84+0.5</f>
        <v>s_2 : 137.5≤66x+19y+미&lt;138.5</v>
      </c>
    </row>
    <row r="85" spans="1:12" ht="21" customHeight="1">
      <c r="A85" s="4"/>
      <c r="B85" s="249" t="s">
        <v>151</v>
      </c>
      <c r="C85" s="272">
        <v>58</v>
      </c>
      <c r="D85" s="273">
        <v>19</v>
      </c>
      <c r="E85" s="274">
        <v>131</v>
      </c>
      <c r="F85" s="242">
        <f>C85*'점수 계산기'!$C$27+D85*'점수 계산기'!$C$29+'점수 계산기'!$C$32</f>
        <v>131.43799999999999</v>
      </c>
      <c r="G85" s="242">
        <f t="shared" ref="G85" si="22">MIN(ABS(E85-0.5-F85), ABS(E85+0.5-F85))</f>
        <v>6.2000000000011823E-2</v>
      </c>
      <c r="H85" s="289" t="str">
        <f t="shared" ref="H85" si="23">IF(ROUND(F85,0)=E85,"진",IF(G85&lt;0.5,"재",IF(AND(C85=0, D85=0, E85=0),"","위")))</f>
        <v>진</v>
      </c>
      <c r="I85" s="278"/>
      <c r="J85" s="5">
        <v>19</v>
      </c>
      <c r="K85" s="5" t="str">
        <f t="shared" ref="K85:K87" si="24">CHAR(MOD(J85, 23)+97)</f>
        <v>t</v>
      </c>
      <c r="L85" s="63" t="str">
        <f>K85&amp;"_2 : "&amp;'수학 진위판정'!E85-0.5&amp;"≤"&amp;'수학 진위판정'!C85&amp;"x+"&amp;'수학 진위판정'!D85&amp;"y+미&lt;"&amp;'수학 진위판정'!E85+0.5</f>
        <v>t_2 : 130.5≤58x+19y+미&lt;131.5</v>
      </c>
    </row>
    <row r="86" spans="1:12" ht="21" customHeight="1">
      <c r="A86" s="4"/>
      <c r="B86" s="249" t="s">
        <v>151</v>
      </c>
      <c r="C86" s="272">
        <v>74</v>
      </c>
      <c r="D86" s="273">
        <v>18</v>
      </c>
      <c r="E86" s="274">
        <v>144</v>
      </c>
      <c r="F86" s="242">
        <f>C86*'점수 계산기'!$C$27+D86*'점수 계산기'!$C$29+'점수 계산기'!$C$32</f>
        <v>143.87400000000002</v>
      </c>
      <c r="G86" s="242">
        <f t="shared" si="14"/>
        <v>0.37400000000002365</v>
      </c>
      <c r="H86" s="289" t="str">
        <f t="shared" si="15"/>
        <v>진</v>
      </c>
      <c r="I86" s="278"/>
      <c r="J86" s="5">
        <v>20</v>
      </c>
      <c r="K86" s="5" t="str">
        <f t="shared" si="24"/>
        <v>u</v>
      </c>
      <c r="L86" s="63" t="str">
        <f>K86&amp;"_2 : "&amp;'수학 진위판정'!E86-0.5&amp;"≤"&amp;'수학 진위판정'!C86&amp;"x+"&amp;'수학 진위판정'!D86&amp;"y+미&lt;"&amp;'수학 진위판정'!E86+0.5</f>
        <v>u_2 : 143.5≤74x+18y+미&lt;144.5</v>
      </c>
    </row>
    <row r="87" spans="1:12" ht="21" customHeight="1">
      <c r="A87" s="4"/>
      <c r="B87" s="249" t="s">
        <v>151</v>
      </c>
      <c r="C87" s="272">
        <v>71</v>
      </c>
      <c r="D87" s="273">
        <v>18</v>
      </c>
      <c r="E87" s="274">
        <v>141</v>
      </c>
      <c r="F87" s="242">
        <f>C87*'점수 계산기'!$C$27+D87*'점수 계산기'!$C$29+'점수 계산기'!$C$32</f>
        <v>141.381</v>
      </c>
      <c r="G87" s="242">
        <f t="shared" si="14"/>
        <v>0.11899999999999977</v>
      </c>
      <c r="H87" s="289" t="str">
        <f t="shared" si="15"/>
        <v>진</v>
      </c>
      <c r="I87" s="278"/>
      <c r="J87" s="5">
        <v>21</v>
      </c>
      <c r="K87" s="5" t="str">
        <f t="shared" si="24"/>
        <v>v</v>
      </c>
      <c r="L87" s="63" t="str">
        <f>K87&amp;"_2 : "&amp;'수학 진위판정'!E87-0.5&amp;"≤"&amp;'수학 진위판정'!C87&amp;"x+"&amp;'수학 진위판정'!D87&amp;"y+미&lt;"&amp;'수학 진위판정'!E87+0.5</f>
        <v>v_2 : 140.5≤71x+18y+미&lt;141.5</v>
      </c>
    </row>
    <row r="88" spans="1:12" ht="21" customHeight="1">
      <c r="A88" s="4"/>
      <c r="B88" s="249" t="s">
        <v>151</v>
      </c>
      <c r="C88" s="272">
        <v>70</v>
      </c>
      <c r="D88" s="273">
        <v>18</v>
      </c>
      <c r="E88" s="274">
        <v>141</v>
      </c>
      <c r="F88" s="242">
        <f>C88*'점수 계산기'!$C$27+D88*'점수 계산기'!$C$29+'점수 계산기'!$C$32</f>
        <v>140.55000000000001</v>
      </c>
      <c r="G88" s="242">
        <f t="shared" si="14"/>
        <v>5.0000000000011369E-2</v>
      </c>
      <c r="H88" s="289" t="str">
        <f t="shared" si="15"/>
        <v>진</v>
      </c>
      <c r="I88" s="278"/>
      <c r="J88" s="5">
        <v>22</v>
      </c>
      <c r="K88" s="5" t="str">
        <f t="shared" ref="K88:K119" si="25">CHAR(MOD(J88, 23)+97)</f>
        <v>w</v>
      </c>
      <c r="L88" s="63" t="str">
        <f>K88&amp;"_2 : "&amp;'수학 진위판정'!E88-0.5&amp;"≤"&amp;'수학 진위판정'!C88&amp;"x+"&amp;'수학 진위판정'!D88&amp;"y+미&lt;"&amp;'수학 진위판정'!E88+0.5</f>
        <v>w_2 : 140.5≤70x+18y+미&lt;141.5</v>
      </c>
    </row>
    <row r="89" spans="1:12" ht="21" customHeight="1">
      <c r="A89" s="4"/>
      <c r="B89" s="249" t="s">
        <v>151</v>
      </c>
      <c r="C89" s="272">
        <v>66</v>
      </c>
      <c r="D89" s="273">
        <v>18</v>
      </c>
      <c r="E89" s="273">
        <v>137</v>
      </c>
      <c r="F89" s="242">
        <f>C89*'점수 계산기'!$C$27+D89*'점수 계산기'!$C$29+'점수 계산기'!$C$32</f>
        <v>137.226</v>
      </c>
      <c r="G89" s="232">
        <f t="shared" si="14"/>
        <v>0.27400000000000091</v>
      </c>
      <c r="H89" s="289" t="str">
        <f t="shared" si="15"/>
        <v>진</v>
      </c>
      <c r="I89" s="278">
        <v>5</v>
      </c>
      <c r="J89" s="5">
        <v>23</v>
      </c>
      <c r="K89" s="5" t="str">
        <f t="shared" si="25"/>
        <v>a</v>
      </c>
      <c r="L89" s="63" t="str">
        <f>K89&amp;"_3 : "&amp;'수학 진위판정'!E89-0.5&amp;"≤"&amp;'수학 진위판정'!C89&amp;"x+"&amp;'수학 진위판정'!D89&amp;"y+미&lt;"&amp;'수학 진위판정'!E89+0.5</f>
        <v>a_3 : 136.5≤66x+18y+미&lt;137.5</v>
      </c>
    </row>
    <row r="90" spans="1:12" ht="21" customHeight="1">
      <c r="A90" s="4"/>
      <c r="B90" s="249" t="s">
        <v>151</v>
      </c>
      <c r="C90" s="272">
        <v>63</v>
      </c>
      <c r="D90" s="273">
        <v>18</v>
      </c>
      <c r="E90" s="273">
        <v>135</v>
      </c>
      <c r="F90" s="242">
        <f>C90*'점수 계산기'!$C$27+D90*'점수 계산기'!$C$29+'점수 계산기'!$C$32</f>
        <v>134.733</v>
      </c>
      <c r="G90" s="232">
        <f t="shared" si="14"/>
        <v>0.23300000000000409</v>
      </c>
      <c r="H90" s="289" t="str">
        <f t="shared" si="15"/>
        <v>진</v>
      </c>
      <c r="I90" s="278"/>
      <c r="J90" s="5">
        <v>24</v>
      </c>
      <c r="K90" s="5" t="str">
        <f t="shared" si="25"/>
        <v>b</v>
      </c>
      <c r="L90" s="63" t="str">
        <f>K90&amp;"_3 : "&amp;'수학 진위판정'!E90-0.5&amp;"≤"&amp;'수학 진위판정'!C90&amp;"x+"&amp;'수학 진위판정'!D90&amp;"y+미&lt;"&amp;'수학 진위판정'!E90+0.5</f>
        <v>b_3 : 134.5≤63x+18y+미&lt;135.5</v>
      </c>
    </row>
    <row r="91" spans="1:12" ht="21" customHeight="1">
      <c r="A91" s="4"/>
      <c r="B91" s="249" t="s">
        <v>151</v>
      </c>
      <c r="C91" s="272">
        <v>62</v>
      </c>
      <c r="D91" s="273">
        <v>18</v>
      </c>
      <c r="E91" s="273">
        <v>134</v>
      </c>
      <c r="F91" s="242">
        <f>C91*'점수 계산기'!$C$27+D91*'점수 계산기'!$C$29+'점수 계산기'!$C$32</f>
        <v>133.90199999999999</v>
      </c>
      <c r="G91" s="232">
        <f t="shared" si="14"/>
        <v>0.40199999999998681</v>
      </c>
      <c r="H91" s="289" t="str">
        <f t="shared" si="15"/>
        <v>진</v>
      </c>
      <c r="I91" s="278">
        <v>6</v>
      </c>
      <c r="J91" s="5">
        <v>25</v>
      </c>
      <c r="K91" s="5" t="str">
        <f t="shared" si="25"/>
        <v>c</v>
      </c>
      <c r="L91" s="63" t="str">
        <f>K91&amp;"_3 : "&amp;'수학 진위판정'!E91-0.5&amp;"≤"&amp;'수학 진위판정'!C91&amp;"x+"&amp;'수학 진위판정'!D91&amp;"y+미&lt;"&amp;'수학 진위판정'!E91+0.5</f>
        <v>c_3 : 133.5≤62x+18y+미&lt;134.5</v>
      </c>
    </row>
    <row r="92" spans="1:12" ht="21" customHeight="1">
      <c r="A92" s="4"/>
      <c r="B92" s="249" t="s">
        <v>151</v>
      </c>
      <c r="C92" s="272">
        <v>62</v>
      </c>
      <c r="D92" s="273">
        <v>18</v>
      </c>
      <c r="E92" s="273">
        <v>131</v>
      </c>
      <c r="F92" s="242">
        <f>C92*'점수 계산기'!$C$27+D92*'점수 계산기'!$C$29+'점수 계산기'!$C$32</f>
        <v>133.90199999999999</v>
      </c>
      <c r="G92" s="232">
        <f t="shared" si="14"/>
        <v>2.4019999999999868</v>
      </c>
      <c r="H92" s="289" t="str">
        <f t="shared" si="15"/>
        <v>위</v>
      </c>
      <c r="I92" s="278"/>
      <c r="J92" s="5"/>
      <c r="K92" s="5" t="str">
        <f t="shared" si="25"/>
        <v>a</v>
      </c>
      <c r="L92" s="63" t="str">
        <f>K92&amp;"_3 : "&amp;'수학 진위판정'!E92-0.5&amp;"≤"&amp;'수학 진위판정'!C92&amp;"x+"&amp;'수학 진위판정'!D92&amp;"y+미&lt;"&amp;'수학 진위판정'!E92+0.5</f>
        <v>a_3 : 130.5≤62x+18y+미&lt;131.5</v>
      </c>
    </row>
    <row r="93" spans="1:12" ht="21" customHeight="1">
      <c r="A93" s="4"/>
      <c r="B93" s="249" t="s">
        <v>151</v>
      </c>
      <c r="C93" s="272">
        <v>58</v>
      </c>
      <c r="D93" s="273">
        <v>18</v>
      </c>
      <c r="E93" s="273">
        <v>131</v>
      </c>
      <c r="F93" s="242">
        <f>C93*'점수 계산기'!$C$27+D93*'점수 계산기'!$C$29+'점수 계산기'!$C$32</f>
        <v>130.578</v>
      </c>
      <c r="G93" s="232">
        <f t="shared" si="14"/>
        <v>7.8000000000002956E-2</v>
      </c>
      <c r="H93" s="289" t="str">
        <f t="shared" si="15"/>
        <v>진</v>
      </c>
      <c r="I93" s="278">
        <v>6</v>
      </c>
      <c r="J93" s="5">
        <v>26</v>
      </c>
      <c r="K93" s="5" t="str">
        <f t="shared" si="25"/>
        <v>d</v>
      </c>
      <c r="L93" s="63" t="str">
        <f>K93&amp;"_3 : "&amp;'수학 진위판정'!E93-0.5&amp;"≤"&amp;'수학 진위판정'!C93&amp;"x+"&amp;'수학 진위판정'!D93&amp;"y+미&lt;"&amp;'수학 진위판정'!E93+0.5</f>
        <v>d_3 : 130.5≤58x+18y+미&lt;131.5</v>
      </c>
    </row>
    <row r="94" spans="1:12" ht="21" customHeight="1">
      <c r="A94" s="4"/>
      <c r="B94" s="249" t="s">
        <v>151</v>
      </c>
      <c r="C94" s="272">
        <v>55</v>
      </c>
      <c r="D94" s="273">
        <v>18</v>
      </c>
      <c r="E94" s="273">
        <v>128</v>
      </c>
      <c r="F94" s="242">
        <f>C94*'점수 계산기'!$C$27+D94*'점수 계산기'!$C$29+'점수 계산기'!$C$32</f>
        <v>128.08500000000001</v>
      </c>
      <c r="G94" s="232">
        <f t="shared" ref="G94:G125" si="26">MIN(ABS(E94-0.5-F94), ABS(E94+0.5-F94))</f>
        <v>0.41499999999999204</v>
      </c>
      <c r="H94" s="289" t="str">
        <f t="shared" ref="H94:H125" si="27">IF(ROUND(F94,0)=E94,"진",IF(G94&lt;0.5,"재",IF(AND(C94=0, D94=0, E94=0),"","위")))</f>
        <v>진</v>
      </c>
      <c r="I94" s="278">
        <v>2</v>
      </c>
      <c r="J94" s="5">
        <v>27</v>
      </c>
      <c r="K94" s="5" t="str">
        <f t="shared" si="25"/>
        <v>e</v>
      </c>
      <c r="L94" s="63" t="str">
        <f>K94&amp;"_3 : "&amp;'수학 진위판정'!E94-0.5&amp;"≤"&amp;'수학 진위판정'!C94&amp;"x+"&amp;'수학 진위판정'!D94&amp;"y+미&lt;"&amp;'수학 진위판정'!E94+0.5</f>
        <v>e_3 : 127.5≤55x+18y+미&lt;128.5</v>
      </c>
    </row>
    <row r="95" spans="1:12" ht="21" customHeight="1">
      <c r="A95" s="4"/>
      <c r="B95" s="249" t="s">
        <v>151</v>
      </c>
      <c r="C95" s="272">
        <v>54</v>
      </c>
      <c r="D95" s="273">
        <v>18</v>
      </c>
      <c r="E95" s="273">
        <v>127</v>
      </c>
      <c r="F95" s="242">
        <f>C95*'점수 계산기'!$C$27+D95*'점수 계산기'!$C$29+'점수 계산기'!$C$32</f>
        <v>127.254</v>
      </c>
      <c r="G95" s="232">
        <f t="shared" si="26"/>
        <v>0.24599999999999511</v>
      </c>
      <c r="H95" s="289" t="str">
        <f t="shared" si="27"/>
        <v>진</v>
      </c>
      <c r="I95" s="278">
        <v>4</v>
      </c>
      <c r="J95" s="5">
        <v>28</v>
      </c>
      <c r="K95" s="5" t="str">
        <f t="shared" si="25"/>
        <v>f</v>
      </c>
      <c r="L95" s="63" t="str">
        <f>K95&amp;"_3 : "&amp;'수학 진위판정'!E95-0.5&amp;"≤"&amp;'수학 진위판정'!C95&amp;"x+"&amp;'수학 진위판정'!D95&amp;"y+미&lt;"&amp;'수학 진위판정'!E95+0.5</f>
        <v>f_3 : 126.5≤54x+18y+미&lt;127.5</v>
      </c>
    </row>
    <row r="96" spans="1:12" ht="21" customHeight="1">
      <c r="A96" s="4"/>
      <c r="B96" s="249" t="s">
        <v>151</v>
      </c>
      <c r="C96" s="272">
        <v>54</v>
      </c>
      <c r="D96" s="273">
        <v>18</v>
      </c>
      <c r="E96" s="273">
        <v>124</v>
      </c>
      <c r="F96" s="242">
        <f>C96*'점수 계산기'!$C$27+D96*'점수 계산기'!$C$29+'점수 계산기'!$C$32</f>
        <v>127.254</v>
      </c>
      <c r="G96" s="232">
        <f t="shared" si="26"/>
        <v>2.7540000000000049</v>
      </c>
      <c r="H96" s="289" t="str">
        <f t="shared" si="27"/>
        <v>위</v>
      </c>
      <c r="I96" s="278"/>
      <c r="J96" s="5"/>
      <c r="K96" s="5" t="str">
        <f t="shared" si="25"/>
        <v>a</v>
      </c>
      <c r="L96" s="63" t="str">
        <f>K96&amp;"_3 : "&amp;'수학 진위판정'!E96-0.5&amp;"≤"&amp;'수학 진위판정'!C96&amp;"x+"&amp;'수학 진위판정'!D96&amp;"y+미&lt;"&amp;'수학 진위판정'!E96+0.5</f>
        <v>a_3 : 123.5≤54x+18y+미&lt;124.5</v>
      </c>
    </row>
    <row r="97" spans="1:12" ht="21" customHeight="1">
      <c r="A97" s="4"/>
      <c r="B97" s="249" t="s">
        <v>151</v>
      </c>
      <c r="C97" s="272">
        <v>50</v>
      </c>
      <c r="D97" s="273">
        <v>18</v>
      </c>
      <c r="E97" s="273">
        <v>124</v>
      </c>
      <c r="F97" s="242">
        <f>C97*'점수 계산기'!$C$27+D97*'점수 계산기'!$C$29+'점수 계산기'!$C$32</f>
        <v>123.93</v>
      </c>
      <c r="G97" s="232">
        <f t="shared" si="26"/>
        <v>0.43000000000000682</v>
      </c>
      <c r="H97" s="289" t="str">
        <f t="shared" si="27"/>
        <v>진</v>
      </c>
      <c r="I97" s="278"/>
      <c r="J97" s="5">
        <v>29</v>
      </c>
      <c r="K97" s="5" t="str">
        <f t="shared" si="25"/>
        <v>g</v>
      </c>
      <c r="L97" s="63" t="str">
        <f>K97&amp;"_3 : "&amp;'수학 진위판정'!E97-0.5&amp;"≤"&amp;'수학 진위판정'!C97&amp;"x+"&amp;'수학 진위판정'!D97&amp;"y+미&lt;"&amp;'수학 진위판정'!E97+0.5</f>
        <v>g_3 : 123.5≤50x+18y+미&lt;124.5</v>
      </c>
    </row>
    <row r="98" spans="1:12" ht="21" customHeight="1">
      <c r="A98" s="4"/>
      <c r="B98" s="249" t="s">
        <v>151</v>
      </c>
      <c r="C98" s="272">
        <v>68</v>
      </c>
      <c r="D98" s="273">
        <v>16</v>
      </c>
      <c r="E98" s="273">
        <v>136</v>
      </c>
      <c r="F98" s="242">
        <f>C98*'점수 계산기'!$C$27+D98*'점수 계산기'!$C$29+'점수 계산기'!$C$32</f>
        <v>137.16800000000001</v>
      </c>
      <c r="G98" s="232">
        <f t="shared" si="26"/>
        <v>0.66800000000000637</v>
      </c>
      <c r="H98" s="289" t="str">
        <f t="shared" si="27"/>
        <v>위</v>
      </c>
      <c r="I98" s="278"/>
      <c r="J98" s="5"/>
      <c r="K98" s="5" t="str">
        <f t="shared" si="25"/>
        <v>a</v>
      </c>
      <c r="L98" s="63" t="str">
        <f>K98&amp;"_3 : "&amp;'수학 진위판정'!E98-0.5&amp;"≤"&amp;'수학 진위판정'!C98&amp;"x+"&amp;'수학 진위판정'!D98&amp;"y+미&lt;"&amp;'수학 진위판정'!E98+0.5</f>
        <v>a_3 : 135.5≤68x+16y+미&lt;136.5</v>
      </c>
    </row>
    <row r="99" spans="1:12" ht="21" customHeight="1">
      <c r="A99" s="4"/>
      <c r="B99" s="249" t="s">
        <v>151</v>
      </c>
      <c r="C99" s="272">
        <v>62</v>
      </c>
      <c r="D99" s="273">
        <v>16</v>
      </c>
      <c r="E99" s="273">
        <v>132</v>
      </c>
      <c r="F99" s="242">
        <f>C99*'점수 계산기'!$C$27+D99*'점수 계산기'!$C$29+'점수 계산기'!$C$32</f>
        <v>132.18200000000002</v>
      </c>
      <c r="G99" s="232">
        <f t="shared" si="26"/>
        <v>0.31799999999998363</v>
      </c>
      <c r="H99" s="289" t="str">
        <f t="shared" si="27"/>
        <v>진</v>
      </c>
      <c r="I99" s="278"/>
      <c r="J99" s="5">
        <v>30</v>
      </c>
      <c r="K99" s="5" t="str">
        <f t="shared" si="25"/>
        <v>h</v>
      </c>
      <c r="L99" s="63" t="str">
        <f>K99&amp;"_3 : "&amp;'수학 진위판정'!E99-0.5&amp;"≤"&amp;'수학 진위판정'!C99&amp;"x+"&amp;'수학 진위판정'!D99&amp;"y+미&lt;"&amp;'수학 진위판정'!E99+0.5</f>
        <v>h_3 : 131.5≤62x+16y+미&lt;132.5</v>
      </c>
    </row>
    <row r="100" spans="1:12" ht="21" customHeight="1">
      <c r="A100" s="4"/>
      <c r="B100" s="249" t="s">
        <v>151</v>
      </c>
      <c r="C100" s="272">
        <v>70</v>
      </c>
      <c r="D100" s="273">
        <v>15</v>
      </c>
      <c r="E100" s="273">
        <v>138</v>
      </c>
      <c r="F100" s="242">
        <f>C100*'점수 계산기'!$C$27+D100*'점수 계산기'!$C$29+'점수 계산기'!$C$32</f>
        <v>137.97</v>
      </c>
      <c r="G100" s="232">
        <f t="shared" si="26"/>
        <v>0.46999999999999886</v>
      </c>
      <c r="H100" s="289" t="str">
        <f t="shared" si="27"/>
        <v>진</v>
      </c>
      <c r="I100" s="278"/>
      <c r="J100" s="5">
        <v>31</v>
      </c>
      <c r="K100" s="5" t="str">
        <f t="shared" si="25"/>
        <v>i</v>
      </c>
      <c r="L100" s="63" t="str">
        <f>K100&amp;"_3 : "&amp;'수학 진위판정'!E100-0.5&amp;"≤"&amp;'수학 진위판정'!C100&amp;"x+"&amp;'수학 진위판정'!D100&amp;"y+미&lt;"&amp;'수학 진위판정'!E100+0.5</f>
        <v>i_3 : 137.5≤70x+15y+미&lt;138.5</v>
      </c>
    </row>
    <row r="101" spans="1:12" ht="21" customHeight="1">
      <c r="A101" s="4"/>
      <c r="B101" s="249" t="s">
        <v>151</v>
      </c>
      <c r="C101" s="272">
        <v>57</v>
      </c>
      <c r="D101" s="273">
        <v>15</v>
      </c>
      <c r="E101" s="273">
        <v>127</v>
      </c>
      <c r="F101" s="242">
        <f>C101*'점수 계산기'!$C$27+D101*'점수 계산기'!$C$29+'점수 계산기'!$C$32</f>
        <v>127.167</v>
      </c>
      <c r="G101" s="232">
        <f t="shared" si="26"/>
        <v>0.33299999999999841</v>
      </c>
      <c r="H101" s="289" t="str">
        <f t="shared" si="27"/>
        <v>진</v>
      </c>
      <c r="I101" s="278"/>
      <c r="J101" s="5">
        <v>32</v>
      </c>
      <c r="K101" s="5" t="str">
        <f t="shared" si="25"/>
        <v>j</v>
      </c>
      <c r="L101" s="63" t="str">
        <f>K101&amp;"_3 : "&amp;'수학 진위판정'!E101-0.5&amp;"≤"&amp;'수학 진위판정'!C101&amp;"x+"&amp;'수학 진위판정'!D101&amp;"y+미&lt;"&amp;'수학 진위판정'!E101+0.5</f>
        <v>j_3 : 126.5≤57x+15y+미&lt;127.5</v>
      </c>
    </row>
    <row r="102" spans="1:12" ht="21" customHeight="1">
      <c r="A102" s="4"/>
      <c r="B102" s="249" t="s">
        <v>151</v>
      </c>
      <c r="C102" s="272">
        <v>74</v>
      </c>
      <c r="D102" s="273">
        <v>14</v>
      </c>
      <c r="E102" s="273">
        <v>140</v>
      </c>
      <c r="F102" s="242">
        <f>C102*'점수 계산기'!$C$27+D102*'점수 계산기'!$C$29+'점수 계산기'!$C$32</f>
        <v>140.434</v>
      </c>
      <c r="G102" s="232">
        <f t="shared" si="26"/>
        <v>6.6000000000002501E-2</v>
      </c>
      <c r="H102" s="289" t="str">
        <f t="shared" si="27"/>
        <v>진</v>
      </c>
      <c r="I102" s="278"/>
      <c r="J102" s="5">
        <v>33</v>
      </c>
      <c r="K102" s="5" t="str">
        <f t="shared" si="25"/>
        <v>k</v>
      </c>
      <c r="L102" s="63" t="str">
        <f>K102&amp;"_3 : "&amp;'수학 진위판정'!E102-0.5&amp;"≤"&amp;'수학 진위판정'!C102&amp;"x+"&amp;'수학 진위판정'!D102&amp;"y+미&lt;"&amp;'수학 진위판정'!E102+0.5</f>
        <v>k_3 : 139.5≤74x+14y+미&lt;140.5</v>
      </c>
    </row>
    <row r="103" spans="1:12" ht="21" customHeight="1">
      <c r="A103" s="4"/>
      <c r="B103" s="249" t="s">
        <v>151</v>
      </c>
      <c r="C103" s="272">
        <v>71</v>
      </c>
      <c r="D103" s="273">
        <v>14</v>
      </c>
      <c r="E103" s="273">
        <v>138</v>
      </c>
      <c r="F103" s="242">
        <f>C103*'점수 계산기'!$C$27+D103*'점수 계산기'!$C$29+'점수 계산기'!$C$32</f>
        <v>137.941</v>
      </c>
      <c r="G103" s="232">
        <f t="shared" si="26"/>
        <v>0.4410000000000025</v>
      </c>
      <c r="H103" s="289" t="str">
        <f t="shared" si="27"/>
        <v>진</v>
      </c>
      <c r="I103" s="278"/>
      <c r="J103" s="5">
        <v>34</v>
      </c>
      <c r="K103" s="5" t="str">
        <f t="shared" si="25"/>
        <v>l</v>
      </c>
      <c r="L103" s="63" t="str">
        <f>K103&amp;"_3 : "&amp;'수학 진위판정'!E103-0.5&amp;"≤"&amp;'수학 진위판정'!C103&amp;"x+"&amp;'수학 진위판정'!D103&amp;"y+미&lt;"&amp;'수학 진위판정'!E103+0.5</f>
        <v>l_3 : 137.5≤71x+14y+미&lt;138.5</v>
      </c>
    </row>
    <row r="104" spans="1:12" ht="21" customHeight="1">
      <c r="A104" s="4"/>
      <c r="B104" s="249" t="s">
        <v>151</v>
      </c>
      <c r="C104" s="272">
        <v>70</v>
      </c>
      <c r="D104" s="273">
        <v>14</v>
      </c>
      <c r="E104" s="273">
        <v>137</v>
      </c>
      <c r="F104" s="242">
        <f>C104*'점수 계산기'!$C$27+D104*'점수 계산기'!$C$29+'점수 계산기'!$C$32</f>
        <v>137.11000000000001</v>
      </c>
      <c r="G104" s="232">
        <f t="shared" si="26"/>
        <v>0.38999999999998636</v>
      </c>
      <c r="H104" s="289" t="str">
        <f t="shared" si="27"/>
        <v>진</v>
      </c>
      <c r="I104" s="278"/>
      <c r="J104" s="5">
        <v>35</v>
      </c>
      <c r="K104" s="5" t="str">
        <f t="shared" si="25"/>
        <v>m</v>
      </c>
      <c r="L104" s="63" t="str">
        <f>K104&amp;"_3 : "&amp;'수학 진위판정'!E104-0.5&amp;"≤"&amp;'수학 진위판정'!C104&amp;"x+"&amp;'수학 진위판정'!D104&amp;"y+미&lt;"&amp;'수학 진위판정'!E104+0.5</f>
        <v>m_3 : 136.5≤70x+14y+미&lt;137.5</v>
      </c>
    </row>
    <row r="105" spans="1:12" ht="21" customHeight="1">
      <c r="A105" s="4"/>
      <c r="B105" s="249" t="s">
        <v>151</v>
      </c>
      <c r="C105" s="272">
        <v>66</v>
      </c>
      <c r="D105" s="273">
        <v>14</v>
      </c>
      <c r="E105" s="273">
        <v>134</v>
      </c>
      <c r="F105" s="242">
        <f>C105*'점수 계산기'!$C$27+D105*'점수 계산기'!$C$29+'점수 계산기'!$C$32</f>
        <v>133.786</v>
      </c>
      <c r="G105" s="232">
        <f t="shared" si="26"/>
        <v>0.28600000000000136</v>
      </c>
      <c r="H105" s="289" t="str">
        <f t="shared" si="27"/>
        <v>진</v>
      </c>
      <c r="I105" s="278">
        <v>4</v>
      </c>
      <c r="J105" s="5">
        <v>36</v>
      </c>
      <c r="K105" s="5" t="str">
        <f t="shared" si="25"/>
        <v>n</v>
      </c>
      <c r="L105" s="63" t="str">
        <f>K105&amp;"_3 : "&amp;'수학 진위판정'!E105-0.5&amp;"≤"&amp;'수학 진위판정'!C105&amp;"x+"&amp;'수학 진위판정'!D105&amp;"y+미&lt;"&amp;'수학 진위판정'!E105+0.5</f>
        <v>n_3 : 133.5≤66x+14y+미&lt;134.5</v>
      </c>
    </row>
    <row r="106" spans="1:12" ht="21" customHeight="1">
      <c r="A106" s="4"/>
      <c r="B106" s="249" t="s">
        <v>151</v>
      </c>
      <c r="C106" s="272">
        <v>63</v>
      </c>
      <c r="D106" s="273">
        <v>14</v>
      </c>
      <c r="E106" s="273">
        <v>131</v>
      </c>
      <c r="F106" s="242">
        <f>C106*'점수 계산기'!$C$27+D106*'점수 계산기'!$C$29+'점수 계산기'!$C$32</f>
        <v>131.29300000000001</v>
      </c>
      <c r="G106" s="232">
        <f t="shared" si="26"/>
        <v>0.20699999999999363</v>
      </c>
      <c r="H106" s="289" t="str">
        <f t="shared" si="27"/>
        <v>진</v>
      </c>
      <c r="I106" s="278">
        <v>2</v>
      </c>
      <c r="J106" s="5">
        <v>37</v>
      </c>
      <c r="K106" s="5" t="str">
        <f t="shared" si="25"/>
        <v>o</v>
      </c>
      <c r="L106" s="63" t="str">
        <f>K106&amp;"_3 : "&amp;'수학 진위판정'!E106-0.5&amp;"≤"&amp;'수학 진위판정'!C106&amp;"x+"&amp;'수학 진위판정'!D106&amp;"y+미&lt;"&amp;'수학 진위판정'!E106+0.5</f>
        <v>o_3 : 130.5≤63x+14y+미&lt;131.5</v>
      </c>
    </row>
    <row r="107" spans="1:12" ht="21" customHeight="1">
      <c r="A107" s="4"/>
      <c r="B107" s="249" t="s">
        <v>151</v>
      </c>
      <c r="C107" s="272">
        <v>62</v>
      </c>
      <c r="D107" s="273">
        <v>14</v>
      </c>
      <c r="E107" s="273">
        <v>130</v>
      </c>
      <c r="F107" s="242">
        <f>C107*'점수 계산기'!$C$27+D107*'점수 계산기'!$C$29+'점수 계산기'!$C$32</f>
        <v>130.46199999999999</v>
      </c>
      <c r="G107" s="232">
        <f t="shared" si="26"/>
        <v>3.8000000000010914E-2</v>
      </c>
      <c r="H107" s="289" t="str">
        <f t="shared" si="27"/>
        <v>진</v>
      </c>
      <c r="I107" s="278">
        <v>3</v>
      </c>
      <c r="J107" s="5">
        <v>38</v>
      </c>
      <c r="K107" s="5" t="str">
        <f t="shared" si="25"/>
        <v>p</v>
      </c>
      <c r="L107" s="63" t="str">
        <f>K107&amp;"_3 : "&amp;'수학 진위판정'!E107-0.5&amp;"≤"&amp;'수학 진위판정'!C107&amp;"x+"&amp;'수학 진위판정'!D107&amp;"y+미&lt;"&amp;'수학 진위판정'!E107+0.5</f>
        <v>p_3 : 129.5≤62x+14y+미&lt;130.5</v>
      </c>
    </row>
    <row r="108" spans="1:12" ht="21" customHeight="1">
      <c r="A108" s="4"/>
      <c r="B108" s="249" t="s">
        <v>151</v>
      </c>
      <c r="C108" s="272">
        <v>59</v>
      </c>
      <c r="D108" s="273">
        <v>14</v>
      </c>
      <c r="E108" s="273">
        <v>128</v>
      </c>
      <c r="F108" s="242">
        <f>C108*'점수 계산기'!$C$27+D108*'점수 계산기'!$C$29+'점수 계산기'!$C$32</f>
        <v>127.96899999999999</v>
      </c>
      <c r="G108" s="232">
        <f t="shared" si="26"/>
        <v>0.46899999999999409</v>
      </c>
      <c r="H108" s="289" t="str">
        <f t="shared" si="27"/>
        <v>진</v>
      </c>
      <c r="I108" s="278">
        <v>2</v>
      </c>
      <c r="J108" s="5">
        <v>39</v>
      </c>
      <c r="K108" s="5" t="str">
        <f t="shared" si="25"/>
        <v>q</v>
      </c>
      <c r="L108" s="63" t="str">
        <f>K108&amp;"_3 : "&amp;'수학 진위판정'!E108-0.5&amp;"≤"&amp;'수학 진위판정'!C108&amp;"x+"&amp;'수학 진위판정'!D108&amp;"y+미&lt;"&amp;'수학 진위판정'!E108+0.5</f>
        <v>q_3 : 127.5≤59x+14y+미&lt;128.5</v>
      </c>
    </row>
    <row r="109" spans="1:12" ht="21" customHeight="1">
      <c r="A109" s="4"/>
      <c r="B109" s="249" t="s">
        <v>151</v>
      </c>
      <c r="C109" s="272">
        <v>58</v>
      </c>
      <c r="D109" s="273">
        <v>14</v>
      </c>
      <c r="E109" s="273">
        <v>127</v>
      </c>
      <c r="F109" s="242">
        <f>C109*'점수 계산기'!$C$27+D109*'점수 계산기'!$C$29+'점수 계산기'!$C$32</f>
        <v>127.13800000000001</v>
      </c>
      <c r="G109" s="232">
        <f t="shared" si="26"/>
        <v>0.36199999999999477</v>
      </c>
      <c r="H109" s="289" t="str">
        <f t="shared" si="27"/>
        <v>진</v>
      </c>
      <c r="I109" s="278"/>
      <c r="J109" s="5">
        <v>40</v>
      </c>
      <c r="K109" s="5" t="str">
        <f t="shared" si="25"/>
        <v>r</v>
      </c>
      <c r="L109" s="63" t="str">
        <f>K109&amp;"_3 : "&amp;'수학 진위판정'!E109-0.5&amp;"≤"&amp;'수학 진위판정'!C109&amp;"x+"&amp;'수학 진위판정'!D109&amp;"y+미&lt;"&amp;'수학 진위판정'!E109+0.5</f>
        <v>r_3 : 126.5≤58x+14y+미&lt;127.5</v>
      </c>
    </row>
    <row r="110" spans="1:12" ht="21" customHeight="1">
      <c r="A110" s="4"/>
      <c r="B110" s="249" t="s">
        <v>151</v>
      </c>
      <c r="C110" s="272">
        <v>54</v>
      </c>
      <c r="D110" s="273">
        <v>14</v>
      </c>
      <c r="E110" s="273">
        <v>125</v>
      </c>
      <c r="F110" s="242">
        <f>C110*'점수 계산기'!$C$27+D110*'점수 계산기'!$C$29+'점수 계산기'!$C$32</f>
        <v>123.81399999999999</v>
      </c>
      <c r="G110" s="232">
        <f t="shared" si="26"/>
        <v>0.68600000000000705</v>
      </c>
      <c r="H110" s="289" t="str">
        <f t="shared" si="27"/>
        <v>위</v>
      </c>
      <c r="I110" s="278"/>
      <c r="J110" s="5"/>
      <c r="K110" s="5" t="str">
        <f t="shared" si="25"/>
        <v>a</v>
      </c>
      <c r="L110" s="63" t="str">
        <f>K110&amp;"_3 : "&amp;'수학 진위판정'!E110-0.5&amp;"≤"&amp;'수학 진위판정'!C110&amp;"x+"&amp;'수학 진위판정'!D110&amp;"y+미&lt;"&amp;'수학 진위판정'!E110+0.5</f>
        <v>a_3 : 124.5≤54x+14y+미&lt;125.5</v>
      </c>
    </row>
    <row r="111" spans="1:12" ht="21" customHeight="1">
      <c r="A111" s="4"/>
      <c r="B111" s="249" t="s">
        <v>151</v>
      </c>
      <c r="C111" s="272">
        <v>54</v>
      </c>
      <c r="D111" s="273">
        <v>14</v>
      </c>
      <c r="E111" s="273">
        <v>124</v>
      </c>
      <c r="F111" s="242">
        <f>C111*'점수 계산기'!$C$27+D111*'점수 계산기'!$C$29+'점수 계산기'!$C$32</f>
        <v>123.81399999999999</v>
      </c>
      <c r="G111" s="232">
        <f t="shared" si="26"/>
        <v>0.31399999999999295</v>
      </c>
      <c r="H111" s="289" t="str">
        <f t="shared" si="27"/>
        <v>진</v>
      </c>
      <c r="I111" s="278"/>
      <c r="J111" s="5">
        <v>41</v>
      </c>
      <c r="K111" s="5" t="str">
        <f t="shared" si="25"/>
        <v>s</v>
      </c>
      <c r="L111" s="63" t="str">
        <f>K111&amp;"_3 : "&amp;'수학 진위판정'!E111-0.5&amp;"≤"&amp;'수학 진위판정'!C111&amp;"x+"&amp;'수학 진위판정'!D111&amp;"y+미&lt;"&amp;'수학 진위판정'!E111+0.5</f>
        <v>s_3 : 123.5≤54x+14y+미&lt;124.5</v>
      </c>
    </row>
    <row r="112" spans="1:12" ht="21" customHeight="1">
      <c r="A112" s="4"/>
      <c r="B112" s="249" t="s">
        <v>151</v>
      </c>
      <c r="C112" s="272">
        <v>51</v>
      </c>
      <c r="D112" s="273">
        <v>14</v>
      </c>
      <c r="E112" s="273">
        <v>121</v>
      </c>
      <c r="F112" s="242">
        <f>C112*'점수 계산기'!$C$27+D112*'점수 계산기'!$C$29+'점수 계산기'!$C$32</f>
        <v>121.321</v>
      </c>
      <c r="G112" s="232">
        <f t="shared" si="26"/>
        <v>0.17900000000000205</v>
      </c>
      <c r="H112" s="289" t="str">
        <f t="shared" si="27"/>
        <v>진</v>
      </c>
      <c r="I112" s="278"/>
      <c r="J112" s="5">
        <v>42</v>
      </c>
      <c r="K112" s="5" t="str">
        <f t="shared" si="25"/>
        <v>t</v>
      </c>
      <c r="L112" s="63" t="str">
        <f>K112&amp;"_3 : "&amp;'수학 진위판정'!E112-0.5&amp;"≤"&amp;'수학 진위판정'!C112&amp;"x+"&amp;'수학 진위판정'!D112&amp;"y+미&lt;"&amp;'수학 진위판정'!E112+0.5</f>
        <v>t_3 : 120.5≤51x+14y+미&lt;121.5</v>
      </c>
    </row>
    <row r="113" spans="1:12" ht="21" customHeight="1">
      <c r="A113" s="4"/>
      <c r="B113" s="249" t="s">
        <v>151</v>
      </c>
      <c r="C113" s="272">
        <v>70</v>
      </c>
      <c r="D113" s="273">
        <v>13</v>
      </c>
      <c r="E113" s="273">
        <v>136</v>
      </c>
      <c r="F113" s="242">
        <f>C113*'점수 계산기'!$C$27+D113*'점수 계산기'!$C$29+'점수 계산기'!$C$32</f>
        <v>136.25</v>
      </c>
      <c r="G113" s="232">
        <f t="shared" si="26"/>
        <v>0.25</v>
      </c>
      <c r="H113" s="289" t="str">
        <f t="shared" si="27"/>
        <v>진</v>
      </c>
      <c r="I113" s="278"/>
      <c r="J113" s="5">
        <v>43</v>
      </c>
      <c r="K113" s="5" t="str">
        <f t="shared" si="25"/>
        <v>u</v>
      </c>
      <c r="L113" s="63" t="str">
        <f>K113&amp;"_3 : "&amp;'수학 진위판정'!E113-0.5&amp;"≤"&amp;'수학 진위판정'!C113&amp;"x+"&amp;'수학 진위판정'!D113&amp;"y+미&lt;"&amp;'수학 진위판정'!E113+0.5</f>
        <v>u_3 : 135.5≤70x+13y+미&lt;136.5</v>
      </c>
    </row>
    <row r="114" spans="1:12" ht="21" customHeight="1">
      <c r="A114" s="4"/>
      <c r="B114" s="249" t="s">
        <v>151</v>
      </c>
      <c r="C114" s="272">
        <v>71</v>
      </c>
      <c r="D114" s="273">
        <v>12</v>
      </c>
      <c r="E114" s="273">
        <v>136</v>
      </c>
      <c r="F114" s="242">
        <f>C114*'점수 계산기'!$C$27+D114*'점수 계산기'!$C$29+'점수 계산기'!$C$32</f>
        <v>136.221</v>
      </c>
      <c r="G114" s="232">
        <f t="shared" si="26"/>
        <v>0.27899999999999636</v>
      </c>
      <c r="H114" s="289" t="str">
        <f t="shared" si="27"/>
        <v>진</v>
      </c>
      <c r="I114" s="278"/>
      <c r="J114" s="5">
        <v>44</v>
      </c>
      <c r="K114" s="5" t="str">
        <f t="shared" si="25"/>
        <v>v</v>
      </c>
      <c r="L114" s="63" t="str">
        <f>K114&amp;"_3 : "&amp;'수학 진위판정'!E114-0.5&amp;"≤"&amp;'수학 진위판정'!C114&amp;"x+"&amp;'수학 진위판정'!D114&amp;"y+미&lt;"&amp;'수학 진위판정'!E114+0.5</f>
        <v>v_3 : 135.5≤71x+12y+미&lt;136.5</v>
      </c>
    </row>
    <row r="115" spans="1:12" ht="21" customHeight="1">
      <c r="A115" s="4"/>
      <c r="B115" s="249" t="s">
        <v>151</v>
      </c>
      <c r="C115" s="272">
        <v>70</v>
      </c>
      <c r="D115" s="273">
        <v>12</v>
      </c>
      <c r="E115" s="273">
        <v>135</v>
      </c>
      <c r="F115" s="242">
        <f>C115*'점수 계산기'!$C$27+D115*'점수 계산기'!$C$29+'점수 계산기'!$C$32</f>
        <v>135.38999999999999</v>
      </c>
      <c r="G115" s="232">
        <f t="shared" si="26"/>
        <v>0.11000000000001364</v>
      </c>
      <c r="H115" s="289" t="str">
        <f t="shared" si="27"/>
        <v>진</v>
      </c>
      <c r="I115" s="278"/>
      <c r="J115" s="5">
        <v>45</v>
      </c>
      <c r="K115" s="5" t="str">
        <f t="shared" si="25"/>
        <v>w</v>
      </c>
      <c r="L115" s="63" t="str">
        <f>K115&amp;"_3 : "&amp;'수학 진위판정'!E115-0.5&amp;"≤"&amp;'수학 진위판정'!C115&amp;"x+"&amp;'수학 진위판정'!D115&amp;"y+미&lt;"&amp;'수학 진위판정'!E115+0.5</f>
        <v>w_3 : 134.5≤70x+12y+미&lt;135.5</v>
      </c>
    </row>
    <row r="116" spans="1:12" ht="21" customHeight="1">
      <c r="A116" s="4"/>
      <c r="B116" s="249" t="s">
        <v>151</v>
      </c>
      <c r="C116" s="272">
        <v>58</v>
      </c>
      <c r="D116" s="273">
        <v>12</v>
      </c>
      <c r="E116" s="273">
        <v>125</v>
      </c>
      <c r="F116" s="242">
        <f>C116*'점수 계산기'!$C$27+D116*'점수 계산기'!$C$29+'점수 계산기'!$C$32</f>
        <v>125.41800000000001</v>
      </c>
      <c r="G116" s="232">
        <f t="shared" si="26"/>
        <v>8.1999999999993634E-2</v>
      </c>
      <c r="H116" s="289" t="str">
        <f t="shared" si="27"/>
        <v>진</v>
      </c>
      <c r="I116" s="278"/>
      <c r="J116" s="5">
        <v>46</v>
      </c>
      <c r="K116" s="5" t="str">
        <f t="shared" si="25"/>
        <v>a</v>
      </c>
      <c r="L116" s="63" t="str">
        <f>K116&amp;"_6 : "&amp;'수학 진위판정'!E116-0.5&amp;"≤"&amp;'수학 진위판정'!C116&amp;"x+"&amp;'수학 진위판정'!D116&amp;"y+미&lt;"&amp;'수학 진위판정'!E116+0.5</f>
        <v>a_6 : 124.5≤58x+12y+미&lt;125.5</v>
      </c>
    </row>
    <row r="117" spans="1:12" ht="21" customHeight="1">
      <c r="A117" s="4"/>
      <c r="B117" s="249" t="s">
        <v>151</v>
      </c>
      <c r="C117" s="272">
        <v>54</v>
      </c>
      <c r="D117" s="273">
        <v>12</v>
      </c>
      <c r="E117" s="273">
        <v>121</v>
      </c>
      <c r="F117" s="242">
        <f>C117*'점수 계산기'!$C$27+D117*'점수 계산기'!$C$29+'점수 계산기'!$C$32</f>
        <v>122.09399999999999</v>
      </c>
      <c r="G117" s="232">
        <f t="shared" si="26"/>
        <v>0.59399999999999409</v>
      </c>
      <c r="H117" s="289" t="str">
        <f t="shared" si="27"/>
        <v>위</v>
      </c>
      <c r="I117" s="278"/>
      <c r="J117" s="5"/>
      <c r="K117" s="5" t="str">
        <f t="shared" si="25"/>
        <v>a</v>
      </c>
      <c r="L117" s="63" t="str">
        <f>K117&amp;"_6 : "&amp;'수학 진위판정'!E117-0.5&amp;"≤"&amp;'수학 진위판정'!C117&amp;"x+"&amp;'수학 진위판정'!D117&amp;"y+미&lt;"&amp;'수학 진위판정'!E117+0.5</f>
        <v>a_6 : 120.5≤54x+12y+미&lt;121.5</v>
      </c>
    </row>
    <row r="118" spans="1:12" ht="21" customHeight="1">
      <c r="A118" s="4"/>
      <c r="B118" s="249" t="s">
        <v>151</v>
      </c>
      <c r="C118" s="272">
        <v>66</v>
      </c>
      <c r="D118" s="273">
        <v>11</v>
      </c>
      <c r="E118" s="273">
        <v>131</v>
      </c>
      <c r="F118" s="242">
        <f>C118*'점수 계산기'!$C$27+D118*'점수 계산기'!$C$29+'점수 계산기'!$C$32</f>
        <v>131.20600000000002</v>
      </c>
      <c r="G118" s="232">
        <f t="shared" si="26"/>
        <v>0.29399999999998272</v>
      </c>
      <c r="H118" s="289" t="str">
        <f t="shared" si="27"/>
        <v>진</v>
      </c>
      <c r="I118" s="278"/>
      <c r="J118" s="5">
        <v>47</v>
      </c>
      <c r="K118" s="5" t="str">
        <f t="shared" si="25"/>
        <v>b</v>
      </c>
      <c r="L118" s="63" t="str">
        <f>K118&amp;"_6 : "&amp;'수학 진위판정'!E118-0.5&amp;"≤"&amp;'수학 진위판정'!C118&amp;"x+"&amp;'수학 진위판정'!D118&amp;"y+미&lt;"&amp;'수학 진위판정'!E118+0.5</f>
        <v>b_6 : 130.5≤66x+11y+미&lt;131.5</v>
      </c>
    </row>
    <row r="119" spans="1:12" ht="21" customHeight="1">
      <c r="A119" s="4"/>
      <c r="B119" s="249" t="s">
        <v>151</v>
      </c>
      <c r="C119" s="272">
        <v>56</v>
      </c>
      <c r="D119" s="273">
        <v>11</v>
      </c>
      <c r="E119" s="273">
        <v>123</v>
      </c>
      <c r="F119" s="242">
        <f>C119*'점수 계산기'!$C$27+D119*'점수 계산기'!$C$29+'점수 계산기'!$C$32</f>
        <v>122.89600000000002</v>
      </c>
      <c r="G119" s="232">
        <f t="shared" si="26"/>
        <v>0.39600000000001501</v>
      </c>
      <c r="H119" s="289" t="str">
        <f t="shared" si="27"/>
        <v>진</v>
      </c>
      <c r="I119" s="278"/>
      <c r="J119" s="5">
        <v>48</v>
      </c>
      <c r="K119" s="5" t="str">
        <f t="shared" si="25"/>
        <v>c</v>
      </c>
      <c r="L119" s="63" t="str">
        <f>K119&amp;"_6 : "&amp;'수학 진위판정'!E119-0.5&amp;"≤"&amp;'수학 진위판정'!C119&amp;"x+"&amp;'수학 진위판정'!D119&amp;"y+미&lt;"&amp;'수학 진위판정'!E119+0.5</f>
        <v>c_6 : 122.5≤56x+11y+미&lt;123.5</v>
      </c>
    </row>
    <row r="120" spans="1:12" ht="21" customHeight="1">
      <c r="A120" s="4"/>
      <c r="B120" s="249" t="s">
        <v>151</v>
      </c>
      <c r="C120" s="272">
        <v>54</v>
      </c>
      <c r="D120" s="273">
        <v>11</v>
      </c>
      <c r="E120" s="273">
        <v>121</v>
      </c>
      <c r="F120" s="242">
        <f>C120*'점수 계산기'!$C$27+D120*'점수 계산기'!$C$29+'점수 계산기'!$C$32</f>
        <v>121.23400000000001</v>
      </c>
      <c r="G120" s="232">
        <f t="shared" si="26"/>
        <v>0.26599999999999113</v>
      </c>
      <c r="H120" s="289" t="str">
        <f t="shared" si="27"/>
        <v>진</v>
      </c>
      <c r="I120" s="278"/>
      <c r="J120" s="5">
        <v>49</v>
      </c>
      <c r="K120" s="5" t="str">
        <f t="shared" ref="K120:K126" si="28">CHAR(MOD(J120, 23)+97)</f>
        <v>d</v>
      </c>
      <c r="L120" s="63" t="str">
        <f>K120&amp;"_6 : "&amp;'수학 진위판정'!E120-0.5&amp;"≤"&amp;'수학 진위판정'!C120&amp;"x+"&amp;'수학 진위판정'!D120&amp;"y+미&lt;"&amp;'수학 진위판정'!E120+0.5</f>
        <v>d_6 : 120.5≤54x+11y+미&lt;121.5</v>
      </c>
    </row>
    <row r="121" spans="1:12" ht="21" customHeight="1">
      <c r="A121" s="4"/>
      <c r="B121" s="249" t="s">
        <v>151</v>
      </c>
      <c r="C121" s="272">
        <v>51</v>
      </c>
      <c r="D121" s="273">
        <v>11</v>
      </c>
      <c r="E121" s="273">
        <v>120</v>
      </c>
      <c r="F121" s="242">
        <f>C121*'점수 계산기'!$C$27+D121*'점수 계산기'!$C$29+'점수 계산기'!$C$32</f>
        <v>118.74100000000001</v>
      </c>
      <c r="G121" s="232">
        <f t="shared" si="26"/>
        <v>0.75899999999998613</v>
      </c>
      <c r="H121" s="289" t="str">
        <f t="shared" si="27"/>
        <v>위</v>
      </c>
      <c r="I121" s="278"/>
      <c r="J121" s="5"/>
      <c r="K121" s="5" t="str">
        <f t="shared" si="28"/>
        <v>a</v>
      </c>
      <c r="L121" s="63" t="str">
        <f>K121&amp;"_6 : "&amp;'수학 진위판정'!E121-0.5&amp;"≤"&amp;'수학 진위판정'!C121&amp;"x+"&amp;'수학 진위판정'!D121&amp;"y+미&lt;"&amp;'수학 진위판정'!E121+0.5</f>
        <v>a_6 : 119.5≤51x+11y+미&lt;120.5</v>
      </c>
    </row>
    <row r="122" spans="1:12" ht="21" customHeight="1">
      <c r="A122" s="4"/>
      <c r="B122" s="249" t="s">
        <v>151</v>
      </c>
      <c r="C122" s="272">
        <v>51</v>
      </c>
      <c r="D122" s="273">
        <v>11</v>
      </c>
      <c r="E122" s="273">
        <v>119</v>
      </c>
      <c r="F122" s="242">
        <f>C122*'점수 계산기'!$C$27+D122*'점수 계산기'!$C$29+'점수 계산기'!$C$32</f>
        <v>118.74100000000001</v>
      </c>
      <c r="G122" s="232">
        <f t="shared" si="26"/>
        <v>0.24100000000001387</v>
      </c>
      <c r="H122" s="289" t="str">
        <f t="shared" si="27"/>
        <v>진</v>
      </c>
      <c r="I122" s="278"/>
      <c r="J122" s="5">
        <v>50</v>
      </c>
      <c r="K122" s="5" t="str">
        <f t="shared" si="28"/>
        <v>e</v>
      </c>
      <c r="L122" s="63" t="str">
        <f>K122&amp;"_6 : "&amp;'수학 진위판정'!E122-0.5&amp;"≤"&amp;'수학 진위판정'!C122&amp;"x+"&amp;'수학 진위판정'!D122&amp;"y+미&lt;"&amp;'수학 진위판정'!E122+0.5</f>
        <v>e_6 : 118.5≤51x+11y+미&lt;119.5</v>
      </c>
    </row>
    <row r="123" spans="1:12" ht="21" customHeight="1">
      <c r="A123" s="4"/>
      <c r="B123" s="249" t="s">
        <v>151</v>
      </c>
      <c r="C123" s="272">
        <v>44</v>
      </c>
      <c r="D123" s="273">
        <v>11</v>
      </c>
      <c r="E123" s="273">
        <v>113</v>
      </c>
      <c r="F123" s="242">
        <f>C123*'점수 계산기'!$C$27+D123*'점수 계산기'!$C$29+'점수 계산기'!$C$32</f>
        <v>112.92400000000001</v>
      </c>
      <c r="G123" s="232">
        <f t="shared" si="26"/>
        <v>0.42400000000000659</v>
      </c>
      <c r="H123" s="289" t="str">
        <f t="shared" si="27"/>
        <v>진</v>
      </c>
      <c r="I123" s="278"/>
      <c r="J123" s="5">
        <v>51</v>
      </c>
      <c r="K123" s="5" t="str">
        <f t="shared" si="28"/>
        <v>f</v>
      </c>
      <c r="L123" s="63" t="str">
        <f>K123&amp;"_6 : "&amp;'수학 진위판정'!E123-0.5&amp;"≤"&amp;'수학 진위판정'!C123&amp;"x+"&amp;'수학 진위판정'!D123&amp;"y+미&lt;"&amp;'수학 진위판정'!E123+0.5</f>
        <v>f_6 : 112.5≤44x+11y+미&lt;113.5</v>
      </c>
    </row>
    <row r="124" spans="1:12" ht="21" customHeight="1">
      <c r="A124" s="4"/>
      <c r="B124" s="249" t="s">
        <v>151</v>
      </c>
      <c r="C124" s="272">
        <v>63</v>
      </c>
      <c r="D124" s="273">
        <v>8</v>
      </c>
      <c r="E124" s="273">
        <v>126</v>
      </c>
      <c r="F124" s="242">
        <f>C124*'점수 계산기'!$C$27+D124*'점수 계산기'!$C$29+'점수 계산기'!$C$32</f>
        <v>126.13300000000001</v>
      </c>
      <c r="G124" s="232">
        <f t="shared" si="26"/>
        <v>0.36699999999999022</v>
      </c>
      <c r="H124" s="289" t="str">
        <f t="shared" si="27"/>
        <v>진</v>
      </c>
      <c r="I124" s="278"/>
      <c r="J124" s="5">
        <v>52</v>
      </c>
      <c r="K124" s="5" t="str">
        <f t="shared" si="28"/>
        <v>g</v>
      </c>
      <c r="L124" s="63" t="str">
        <f>K124&amp;"_6 : "&amp;'수학 진위판정'!E124-0.5&amp;"≤"&amp;'수학 진위판정'!C124&amp;"x+"&amp;'수학 진위판정'!D124&amp;"y+미&lt;"&amp;'수학 진위판정'!E124+0.5</f>
        <v>g_6 : 125.5≤63x+8y+미&lt;126.5</v>
      </c>
    </row>
    <row r="125" spans="1:12" ht="21" customHeight="1">
      <c r="A125" s="4"/>
      <c r="B125" s="249" t="s">
        <v>151</v>
      </c>
      <c r="C125" s="272">
        <v>55</v>
      </c>
      <c r="D125" s="273">
        <v>8</v>
      </c>
      <c r="E125" s="273">
        <v>119</v>
      </c>
      <c r="F125" s="242">
        <f>C125*'점수 계산기'!$C$27+D125*'점수 계산기'!$C$29+'점수 계산기'!$C$32</f>
        <v>119.48500000000001</v>
      </c>
      <c r="G125" s="232">
        <f t="shared" si="26"/>
        <v>1.4999999999986358E-2</v>
      </c>
      <c r="H125" s="289" t="str">
        <f t="shared" si="27"/>
        <v>진</v>
      </c>
      <c r="I125" s="278"/>
      <c r="J125" s="5">
        <v>55</v>
      </c>
      <c r="K125" s="5" t="str">
        <f t="shared" si="28"/>
        <v>j</v>
      </c>
      <c r="L125" s="63" t="str">
        <f>K125&amp;"_6 : "&amp;'수학 진위판정'!E125-0.5&amp;"≤"&amp;'수학 진위판정'!C125&amp;"x+"&amp;'수학 진위판정'!D125&amp;"y+미&lt;"&amp;'수학 진위판정'!E125+0.5</f>
        <v>j_6 : 118.5≤55x+8y+미&lt;119.5</v>
      </c>
    </row>
    <row r="126" spans="1:12" ht="21" customHeight="1">
      <c r="A126" s="4"/>
      <c r="B126" s="249" t="s">
        <v>151</v>
      </c>
      <c r="C126" s="272">
        <v>43</v>
      </c>
      <c r="D126" s="273">
        <v>8</v>
      </c>
      <c r="E126" s="273">
        <v>110</v>
      </c>
      <c r="F126" s="242">
        <f>C126*'점수 계산기'!$C$27+D126*'점수 계산기'!$C$29+'점수 계산기'!$C$32</f>
        <v>109.51300000000001</v>
      </c>
      <c r="G126" s="232">
        <f t="shared" ref="G126:G127" si="29">MIN(ABS(E126-0.5-F126), ABS(E126+0.5-F126))</f>
        <v>1.300000000000523E-2</v>
      </c>
      <c r="H126" s="289" t="str">
        <f t="shared" ref="H126:H127" si="30">IF(ROUND(F126,0)=E126,"진",IF(G126&lt;0.5,"재",IF(AND(C126=0, D126=0, E126=0),"","위")))</f>
        <v>진</v>
      </c>
      <c r="I126" s="278"/>
      <c r="J126" s="5">
        <v>53</v>
      </c>
      <c r="K126" s="5" t="str">
        <f t="shared" si="28"/>
        <v>h</v>
      </c>
      <c r="L126" s="63" t="str">
        <f>K126&amp;"_6 : "&amp;'수학 진위판정'!E126-0.5&amp;"≤"&amp;'수학 진위판정'!C126&amp;"x+"&amp;'수학 진위판정'!D126&amp;"y+미&lt;"&amp;'수학 진위판정'!E126+0.5</f>
        <v>h_6 : 109.5≤43x+8y+미&lt;110.5</v>
      </c>
    </row>
    <row r="127" spans="1:12" ht="21" customHeight="1">
      <c r="A127" s="4"/>
      <c r="B127" s="249" t="s">
        <v>151</v>
      </c>
      <c r="C127" s="272"/>
      <c r="D127" s="273"/>
      <c r="E127" s="273"/>
      <c r="F127" s="242">
        <f>C127*'점수 계산기'!$C$27+D127*'점수 계산기'!$C$29+'점수 계산기'!$C$32</f>
        <v>66.900000000000006</v>
      </c>
      <c r="G127" s="232">
        <f t="shared" si="29"/>
        <v>66.400000000000006</v>
      </c>
      <c r="H127" s="289" t="str">
        <f t="shared" si="30"/>
        <v/>
      </c>
      <c r="I127" s="278"/>
      <c r="J127" s="5"/>
      <c r="K127" s="5" t="str">
        <f t="shared" ref="K127:K137" si="31">CHAR(MOD(J127, 23)+97)</f>
        <v>a</v>
      </c>
      <c r="L127" s="63" t="str">
        <f>K127&amp;"_6 : "&amp;'수학 진위판정'!E127-0.5&amp;"≤"&amp;'수학 진위판정'!C127&amp;"x+"&amp;'수학 진위판정'!D127&amp;"y+미&lt;"&amp;'수학 진위판정'!E127+0.5</f>
        <v>a_6 : -0.5≤x+y+미&lt;0.5</v>
      </c>
    </row>
    <row r="128" spans="1:12" ht="21" customHeight="1">
      <c r="A128" s="4"/>
      <c r="B128" s="249" t="s">
        <v>151</v>
      </c>
      <c r="C128" s="272"/>
      <c r="D128" s="273"/>
      <c r="E128" s="273"/>
      <c r="F128" s="242">
        <f>C128*'점수 계산기'!$C$27+D128*'점수 계산기'!$C$29+'점수 계산기'!$C$32</f>
        <v>66.900000000000006</v>
      </c>
      <c r="G128" s="232">
        <f t="shared" ref="G128:G137" si="32">MIN(ABS(E128-0.5-F128), ABS(E128+0.5-F128))</f>
        <v>66.400000000000006</v>
      </c>
      <c r="H128" s="289" t="str">
        <f t="shared" ref="H128:H137" si="33">IF(ROUND(F128,0)=E128,"진",IF(G128&lt;0.5,"재",IF(AND(C128=0, D128=0, E128=0),"","위")))</f>
        <v/>
      </c>
      <c r="I128" s="278"/>
      <c r="J128" s="5"/>
      <c r="K128" s="5" t="str">
        <f t="shared" si="31"/>
        <v>a</v>
      </c>
      <c r="L128" s="63" t="str">
        <f>K128&amp;"_6 : "&amp;'수학 진위판정'!E128-0.5&amp;"≤"&amp;'수학 진위판정'!C128&amp;"x+"&amp;'수학 진위판정'!D128&amp;"y+미&lt;"&amp;'수학 진위판정'!E128+0.5</f>
        <v>a_6 : -0.5≤x+y+미&lt;0.5</v>
      </c>
    </row>
    <row r="129" spans="1:12" ht="21" customHeight="1">
      <c r="A129" s="4"/>
      <c r="B129" s="249" t="s">
        <v>151</v>
      </c>
      <c r="C129" s="272"/>
      <c r="D129" s="273"/>
      <c r="E129" s="273"/>
      <c r="F129" s="242">
        <f>C129*'점수 계산기'!$C$27+D129*'점수 계산기'!$C$29+'점수 계산기'!$C$32</f>
        <v>66.900000000000006</v>
      </c>
      <c r="G129" s="232">
        <f t="shared" si="32"/>
        <v>66.400000000000006</v>
      </c>
      <c r="H129" s="289" t="str">
        <f t="shared" si="33"/>
        <v/>
      </c>
      <c r="I129" s="278"/>
      <c r="J129" s="5"/>
      <c r="K129" s="5" t="str">
        <f t="shared" si="31"/>
        <v>a</v>
      </c>
      <c r="L129" s="63" t="str">
        <f>K129&amp;"_6 : "&amp;'수학 진위판정'!E129-0.5&amp;"≤"&amp;'수학 진위판정'!C129&amp;"x+"&amp;'수학 진위판정'!D129&amp;"y+미&lt;"&amp;'수학 진위판정'!E129+0.5</f>
        <v>a_6 : -0.5≤x+y+미&lt;0.5</v>
      </c>
    </row>
    <row r="130" spans="1:12" ht="21" customHeight="1">
      <c r="A130" s="4"/>
      <c r="B130" s="249" t="s">
        <v>151</v>
      </c>
      <c r="C130" s="272"/>
      <c r="D130" s="273"/>
      <c r="E130" s="273"/>
      <c r="F130" s="242">
        <f>C130*'점수 계산기'!$C$27+D130*'점수 계산기'!$C$29+'점수 계산기'!$C$32</f>
        <v>66.900000000000006</v>
      </c>
      <c r="G130" s="232">
        <f t="shared" si="32"/>
        <v>66.400000000000006</v>
      </c>
      <c r="H130" s="289" t="str">
        <f t="shared" si="33"/>
        <v/>
      </c>
      <c r="I130" s="278"/>
      <c r="J130" s="5"/>
      <c r="K130" s="5" t="str">
        <f t="shared" si="31"/>
        <v>a</v>
      </c>
      <c r="L130" s="63" t="str">
        <f>K130&amp;"_6 : "&amp;'수학 진위판정'!E130-0.5&amp;"≤"&amp;'수학 진위판정'!C130&amp;"x+"&amp;'수학 진위판정'!D130&amp;"y+미&lt;"&amp;'수학 진위판정'!E130+0.5</f>
        <v>a_6 : -0.5≤x+y+미&lt;0.5</v>
      </c>
    </row>
    <row r="131" spans="1:12" ht="21" customHeight="1">
      <c r="A131" s="4"/>
      <c r="B131" s="249" t="s">
        <v>151</v>
      </c>
      <c r="C131" s="272"/>
      <c r="D131" s="273"/>
      <c r="E131" s="273"/>
      <c r="F131" s="242">
        <f>C131*'점수 계산기'!$C$27+D131*'점수 계산기'!$C$29+'점수 계산기'!$C$32</f>
        <v>66.900000000000006</v>
      </c>
      <c r="G131" s="232">
        <f t="shared" si="32"/>
        <v>66.400000000000006</v>
      </c>
      <c r="H131" s="289" t="str">
        <f t="shared" si="33"/>
        <v/>
      </c>
      <c r="I131" s="278"/>
      <c r="J131" s="5"/>
      <c r="K131" s="5" t="str">
        <f t="shared" si="31"/>
        <v>a</v>
      </c>
      <c r="L131" s="63" t="str">
        <f>K131&amp;"_6 : "&amp;'수학 진위판정'!E131-0.5&amp;"≤"&amp;'수학 진위판정'!C131&amp;"x+"&amp;'수학 진위판정'!D131&amp;"y+미&lt;"&amp;'수학 진위판정'!E131+0.5</f>
        <v>a_6 : -0.5≤x+y+미&lt;0.5</v>
      </c>
    </row>
    <row r="132" spans="1:12" ht="21" customHeight="1">
      <c r="A132" s="4"/>
      <c r="B132" s="249" t="s">
        <v>151</v>
      </c>
      <c r="C132" s="272"/>
      <c r="D132" s="273"/>
      <c r="E132" s="273"/>
      <c r="F132" s="242">
        <f>C132*'점수 계산기'!$C$27+D132*'점수 계산기'!$C$29+'점수 계산기'!$C$32</f>
        <v>66.900000000000006</v>
      </c>
      <c r="G132" s="232">
        <f t="shared" si="32"/>
        <v>66.400000000000006</v>
      </c>
      <c r="H132" s="289" t="str">
        <f t="shared" si="33"/>
        <v/>
      </c>
      <c r="I132" s="278"/>
      <c r="J132" s="5"/>
      <c r="K132" s="5" t="str">
        <f t="shared" si="31"/>
        <v>a</v>
      </c>
      <c r="L132" s="63" t="str">
        <f>K132&amp;"_6 : "&amp;'수학 진위판정'!E132-0.5&amp;"≤"&amp;'수학 진위판정'!C132&amp;"x+"&amp;'수학 진위판정'!D132&amp;"y+미&lt;"&amp;'수학 진위판정'!E132+0.5</f>
        <v>a_6 : -0.5≤x+y+미&lt;0.5</v>
      </c>
    </row>
    <row r="133" spans="1:12" ht="21" customHeight="1">
      <c r="A133" s="4"/>
      <c r="B133" s="249" t="s">
        <v>151</v>
      </c>
      <c r="C133" s="272"/>
      <c r="D133" s="273"/>
      <c r="E133" s="273"/>
      <c r="F133" s="242">
        <f>C133*'점수 계산기'!$C$27+D133*'점수 계산기'!$C$29+'점수 계산기'!$C$32</f>
        <v>66.900000000000006</v>
      </c>
      <c r="G133" s="232">
        <f t="shared" si="32"/>
        <v>66.400000000000006</v>
      </c>
      <c r="H133" s="289" t="str">
        <f t="shared" si="33"/>
        <v/>
      </c>
      <c r="I133" s="278"/>
      <c r="J133" s="5"/>
      <c r="K133" s="5" t="str">
        <f t="shared" si="31"/>
        <v>a</v>
      </c>
      <c r="L133" s="63" t="str">
        <f>K133&amp;"_6 : "&amp;'수학 진위판정'!E133-0.5&amp;"≤"&amp;'수학 진위판정'!C133&amp;"x+"&amp;'수학 진위판정'!D133&amp;"y+미&lt;"&amp;'수학 진위판정'!E133+0.5</f>
        <v>a_6 : -0.5≤x+y+미&lt;0.5</v>
      </c>
    </row>
    <row r="134" spans="1:12" ht="21" customHeight="1">
      <c r="A134" s="4"/>
      <c r="B134" s="249" t="s">
        <v>151</v>
      </c>
      <c r="C134" s="272"/>
      <c r="D134" s="273"/>
      <c r="E134" s="273"/>
      <c r="F134" s="242">
        <f>C134*'점수 계산기'!$C$27+D134*'점수 계산기'!$C$29+'점수 계산기'!$C$32</f>
        <v>66.900000000000006</v>
      </c>
      <c r="G134" s="232">
        <f t="shared" si="32"/>
        <v>66.400000000000006</v>
      </c>
      <c r="H134" s="289" t="str">
        <f t="shared" si="33"/>
        <v/>
      </c>
      <c r="I134" s="278"/>
      <c r="J134" s="5"/>
      <c r="K134" s="5" t="str">
        <f t="shared" si="31"/>
        <v>a</v>
      </c>
      <c r="L134" s="63" t="str">
        <f>K134&amp;"_6 : "&amp;'수학 진위판정'!E134-0.5&amp;"≤"&amp;'수학 진위판정'!C134&amp;"x+"&amp;'수학 진위판정'!D134&amp;"y+미&lt;"&amp;'수학 진위판정'!E134+0.5</f>
        <v>a_6 : -0.5≤x+y+미&lt;0.5</v>
      </c>
    </row>
    <row r="135" spans="1:12" ht="21" customHeight="1">
      <c r="A135" s="4"/>
      <c r="B135" s="249" t="s">
        <v>151</v>
      </c>
      <c r="C135" s="272"/>
      <c r="D135" s="273"/>
      <c r="E135" s="273"/>
      <c r="F135" s="242">
        <f>C135*'점수 계산기'!$C$27+D135*'점수 계산기'!$C$29+'점수 계산기'!$C$32</f>
        <v>66.900000000000006</v>
      </c>
      <c r="G135" s="232">
        <f t="shared" si="32"/>
        <v>66.400000000000006</v>
      </c>
      <c r="H135" s="289" t="str">
        <f t="shared" si="33"/>
        <v/>
      </c>
      <c r="I135" s="278"/>
      <c r="J135" s="5"/>
      <c r="K135" s="5" t="str">
        <f t="shared" si="31"/>
        <v>a</v>
      </c>
      <c r="L135" s="63" t="str">
        <f>K135&amp;"_6 : "&amp;'수학 진위판정'!E135-0.5&amp;"≤"&amp;'수학 진위판정'!C135&amp;"x+"&amp;'수학 진위판정'!D135&amp;"y+미&lt;"&amp;'수학 진위판정'!E135+0.5</f>
        <v>a_6 : -0.5≤x+y+미&lt;0.5</v>
      </c>
    </row>
    <row r="136" spans="1:12" ht="21" customHeight="1">
      <c r="A136" s="4"/>
      <c r="B136" s="249" t="s">
        <v>151</v>
      </c>
      <c r="C136" s="272"/>
      <c r="D136" s="273"/>
      <c r="E136" s="273"/>
      <c r="F136" s="242">
        <f>C136*'점수 계산기'!$C$27+D136*'점수 계산기'!$C$29+'점수 계산기'!$C$32</f>
        <v>66.900000000000006</v>
      </c>
      <c r="G136" s="232">
        <f t="shared" si="32"/>
        <v>66.400000000000006</v>
      </c>
      <c r="H136" s="289" t="str">
        <f t="shared" si="33"/>
        <v/>
      </c>
      <c r="I136" s="278"/>
      <c r="J136" s="5"/>
      <c r="K136" s="5" t="str">
        <f t="shared" si="31"/>
        <v>a</v>
      </c>
      <c r="L136" s="63" t="str">
        <f>K136&amp;"_6 : "&amp;'수학 진위판정'!E136-0.5&amp;"≤"&amp;'수학 진위판정'!C136&amp;"x+"&amp;'수학 진위판정'!D136&amp;"y+미&lt;"&amp;'수학 진위판정'!E136+0.5</f>
        <v>a_6 : -0.5≤x+y+미&lt;0.5</v>
      </c>
    </row>
    <row r="137" spans="1:12" ht="21" customHeight="1" thickBot="1">
      <c r="A137" s="4"/>
      <c r="B137" s="249" t="s">
        <v>151</v>
      </c>
      <c r="C137" s="272"/>
      <c r="D137" s="273"/>
      <c r="E137" s="273"/>
      <c r="F137" s="242">
        <f>C137*'점수 계산기'!$C$27+D137*'점수 계산기'!$C$29+'점수 계산기'!$C$32</f>
        <v>66.900000000000006</v>
      </c>
      <c r="G137" s="232">
        <f t="shared" si="32"/>
        <v>66.400000000000006</v>
      </c>
      <c r="H137" s="289" t="str">
        <f t="shared" si="33"/>
        <v/>
      </c>
      <c r="I137" s="278"/>
      <c r="J137" s="5"/>
      <c r="K137" s="5" t="str">
        <f t="shared" si="31"/>
        <v>a</v>
      </c>
      <c r="L137" s="63" t="str">
        <f>K137&amp;"_6 : "&amp;'수학 진위판정'!E137-0.5&amp;"≤"&amp;'수학 진위판정'!C137&amp;"x+"&amp;'수학 진위판정'!D137&amp;"y+미&lt;"&amp;'수학 진위판정'!E137+0.5</f>
        <v>a_6 : -0.5≤x+y+미&lt;0.5</v>
      </c>
    </row>
    <row r="138" spans="1:12" ht="21" customHeight="1">
      <c r="A138" s="4"/>
      <c r="B138" s="275" t="s">
        <v>152</v>
      </c>
      <c r="C138" s="221">
        <v>74</v>
      </c>
      <c r="D138" s="222">
        <v>26</v>
      </c>
      <c r="E138" s="222">
        <v>149</v>
      </c>
      <c r="F138" s="222">
        <f>C138*'점수 계산기'!$C$27+D138*'점수 계산기'!$C$30+'점수 계산기'!$C$33</f>
        <v>148.71800000000002</v>
      </c>
      <c r="G138" s="223">
        <f t="shared" ref="G138:G146" si="34">MIN(ABS(E138-0.5-F138), ABS(E138+0.5-F138))</f>
        <v>0.21800000000001774</v>
      </c>
      <c r="H138" s="289" t="str">
        <f t="shared" ref="H138:H146" si="35">IF(ROUND(F138,0)=E138,"진",IF(G138&lt;0.5,"재",IF(AND(C138=0, D138=0, E138=0),"","위")))</f>
        <v>진</v>
      </c>
      <c r="I138" s="278"/>
      <c r="J138" s="5">
        <v>0</v>
      </c>
      <c r="K138" s="5" t="str">
        <f t="shared" ref="K138:K156" si="36">CHAR(MOD(J138, 23)+97)</f>
        <v>a</v>
      </c>
      <c r="L138" s="63" t="str">
        <f>K138&amp;"_4 : "&amp;'수학 진위판정'!E138-0.5&amp;"≤"&amp;'수학 진위판정'!C138&amp;"x+"&amp;'수학 진위판정'!D138&amp;"y+기&lt;"&amp;'수학 진위판정'!E138+0.5</f>
        <v>a_4 : 148.5≤74x+26y+기&lt;149.5</v>
      </c>
    </row>
    <row r="139" spans="1:12" ht="21" customHeight="1">
      <c r="A139" s="4"/>
      <c r="B139" s="276" t="s">
        <v>152</v>
      </c>
      <c r="C139" s="230">
        <v>66</v>
      </c>
      <c r="D139" s="231">
        <v>26</v>
      </c>
      <c r="E139" s="242">
        <v>142</v>
      </c>
      <c r="F139" s="242">
        <f>C139*'점수 계산기'!$C$27+D139*'점수 계산기'!$C$30+'점수 계산기'!$C$33</f>
        <v>142.07</v>
      </c>
      <c r="G139" s="232">
        <f t="shared" si="34"/>
        <v>0.43000000000000682</v>
      </c>
      <c r="H139" s="289" t="str">
        <f t="shared" si="35"/>
        <v>진</v>
      </c>
      <c r="I139" s="278"/>
      <c r="J139" s="5">
        <v>1</v>
      </c>
      <c r="K139" s="5" t="str">
        <f t="shared" ref="K139:K149" si="37">CHAR(MOD(J139, 23)+97)</f>
        <v>b</v>
      </c>
      <c r="L139" s="63" t="str">
        <f>K139&amp;"_4 : "&amp;'수학 진위판정'!E139-0.5&amp;"≤"&amp;'수학 진위판정'!C139&amp;"x+"&amp;'수학 진위판정'!D139&amp;"y+기&lt;"&amp;'수학 진위판정'!E139+0.5</f>
        <v>b_4 : 141.5≤66x+26y+기&lt;142.5</v>
      </c>
    </row>
    <row r="140" spans="1:12" ht="21" customHeight="1">
      <c r="A140" s="4"/>
      <c r="B140" s="276" t="s">
        <v>152</v>
      </c>
      <c r="C140" s="241">
        <v>62</v>
      </c>
      <c r="D140" s="242">
        <v>26</v>
      </c>
      <c r="E140" s="242">
        <v>139</v>
      </c>
      <c r="F140" s="242">
        <f>C140*'점수 계산기'!$C$27+D140*'점수 계산기'!$C$30+'점수 계산기'!$C$33</f>
        <v>138.74599999999998</v>
      </c>
      <c r="G140" s="232">
        <f t="shared" si="34"/>
        <v>0.2459999999999809</v>
      </c>
      <c r="H140" s="289" t="str">
        <f t="shared" si="35"/>
        <v>진</v>
      </c>
      <c r="I140" s="278">
        <v>2</v>
      </c>
      <c r="J140" s="5">
        <v>2</v>
      </c>
      <c r="K140" s="5" t="str">
        <f t="shared" si="37"/>
        <v>c</v>
      </c>
      <c r="L140" s="63" t="str">
        <f>K140&amp;"_4 : "&amp;'수학 진위판정'!E140-0.5&amp;"≤"&amp;'수학 진위판정'!C140&amp;"x+"&amp;'수학 진위판정'!D140&amp;"y+기&lt;"&amp;'수학 진위판정'!E140+0.5</f>
        <v>c_4 : 138.5≤62x+26y+기&lt;139.5</v>
      </c>
    </row>
    <row r="141" spans="1:12" ht="21" customHeight="1">
      <c r="A141" s="4"/>
      <c r="B141" s="276" t="s">
        <v>152</v>
      </c>
      <c r="C141" s="241">
        <v>60</v>
      </c>
      <c r="D141" s="242">
        <v>26</v>
      </c>
      <c r="E141" s="242">
        <v>137</v>
      </c>
      <c r="F141" s="242">
        <f>C141*'점수 계산기'!$C$27+D141*'점수 계산기'!$C$30+'점수 계산기'!$C$33</f>
        <v>137.084</v>
      </c>
      <c r="G141" s="232">
        <f t="shared" si="34"/>
        <v>0.41599999999999682</v>
      </c>
      <c r="H141" s="289" t="str">
        <f t="shared" si="35"/>
        <v>진</v>
      </c>
      <c r="I141" s="278"/>
      <c r="J141" s="5">
        <v>3</v>
      </c>
      <c r="K141" s="5" t="str">
        <f t="shared" si="37"/>
        <v>d</v>
      </c>
      <c r="L141" s="63" t="str">
        <f>K141&amp;"_4 : "&amp;'수학 진위판정'!E141-0.5&amp;"≤"&amp;'수학 진위판정'!C141&amp;"x+"&amp;'수학 진위판정'!D141&amp;"y+기&lt;"&amp;'수학 진위판정'!E141+0.5</f>
        <v>d_4 : 136.5≤60x+26y+기&lt;137.5</v>
      </c>
    </row>
    <row r="142" spans="1:12" ht="21" customHeight="1">
      <c r="A142" s="4"/>
      <c r="B142" s="276" t="s">
        <v>152</v>
      </c>
      <c r="C142" s="241">
        <v>59</v>
      </c>
      <c r="D142" s="242">
        <v>26</v>
      </c>
      <c r="E142" s="242">
        <v>136</v>
      </c>
      <c r="F142" s="242">
        <f>C142*'점수 계산기'!$C$27+D142*'점수 계산기'!$C$30+'점수 계산기'!$C$33</f>
        <v>136.25299999999999</v>
      </c>
      <c r="G142" s="232">
        <f t="shared" si="34"/>
        <v>0.2470000000000141</v>
      </c>
      <c r="H142" s="289" t="str">
        <f t="shared" si="35"/>
        <v>진</v>
      </c>
      <c r="I142" s="278"/>
      <c r="J142" s="5">
        <v>4</v>
      </c>
      <c r="K142" s="5" t="str">
        <f t="shared" si="37"/>
        <v>e</v>
      </c>
      <c r="L142" s="63" t="str">
        <f>K142&amp;"_4 : "&amp;'수학 진위판정'!E142-0.5&amp;"≤"&amp;'수학 진위판정'!C142&amp;"x+"&amp;'수학 진위판정'!D142&amp;"y+기&lt;"&amp;'수학 진위판정'!E142+0.5</f>
        <v>e_4 : 135.5≤59x+26y+기&lt;136.5</v>
      </c>
    </row>
    <row r="143" spans="1:12" ht="21" customHeight="1">
      <c r="A143" s="4"/>
      <c r="B143" s="276" t="s">
        <v>152</v>
      </c>
      <c r="C143" s="241">
        <v>58</v>
      </c>
      <c r="D143" s="242">
        <v>26</v>
      </c>
      <c r="E143" s="242">
        <v>135</v>
      </c>
      <c r="F143" s="242">
        <f>C143*'점수 계산기'!$C$27+D143*'점수 계산기'!$C$30+'점수 계산기'!$C$33</f>
        <v>135.422</v>
      </c>
      <c r="G143" s="232">
        <f t="shared" si="34"/>
        <v>7.8000000000002956E-2</v>
      </c>
      <c r="H143" s="289" t="str">
        <f t="shared" si="35"/>
        <v>진</v>
      </c>
      <c r="I143" s="278"/>
      <c r="J143" s="5">
        <v>5</v>
      </c>
      <c r="K143" s="5" t="str">
        <f t="shared" si="37"/>
        <v>f</v>
      </c>
      <c r="L143" s="63" t="str">
        <f>K143&amp;"_4 : "&amp;'수학 진위판정'!E143-0.5&amp;"≤"&amp;'수학 진위판정'!C143&amp;"x+"&amp;'수학 진위판정'!D143&amp;"y+기&lt;"&amp;'수학 진위판정'!E143+0.5</f>
        <v>f_4 : 134.5≤58x+26y+기&lt;135.5</v>
      </c>
    </row>
    <row r="144" spans="1:12" ht="21" customHeight="1">
      <c r="A144" s="4"/>
      <c r="B144" s="276" t="s">
        <v>152</v>
      </c>
      <c r="C144" s="241">
        <v>66</v>
      </c>
      <c r="D144" s="242">
        <v>22</v>
      </c>
      <c r="E144" s="242">
        <v>139</v>
      </c>
      <c r="F144" s="242">
        <f>C144*'점수 계산기'!$C$27+D144*'점수 계산기'!$C$30+'점수 계산기'!$C$33</f>
        <v>138.774</v>
      </c>
      <c r="G144" s="232">
        <f t="shared" si="34"/>
        <v>0.27400000000000091</v>
      </c>
      <c r="H144" s="289" t="str">
        <f t="shared" si="35"/>
        <v>진</v>
      </c>
      <c r="I144" s="278">
        <v>3</v>
      </c>
      <c r="J144" s="5">
        <v>6</v>
      </c>
      <c r="K144" s="5" t="str">
        <f t="shared" si="37"/>
        <v>g</v>
      </c>
      <c r="L144" s="63" t="str">
        <f>K144&amp;"_4 : "&amp;'수학 진위판정'!E144-0.5&amp;"≤"&amp;'수학 진위판정'!C144&amp;"x+"&amp;'수학 진위판정'!D144&amp;"y+기&lt;"&amp;'수학 진위판정'!E144+0.5</f>
        <v>g_4 : 138.5≤66x+22y+기&lt;139.5</v>
      </c>
    </row>
    <row r="145" spans="1:12" ht="21" customHeight="1">
      <c r="A145" s="4"/>
      <c r="B145" s="276" t="s">
        <v>152</v>
      </c>
      <c r="C145" s="241">
        <v>62</v>
      </c>
      <c r="D145" s="242">
        <v>22</v>
      </c>
      <c r="E145" s="242">
        <v>135</v>
      </c>
      <c r="F145" s="242">
        <f>C145*'점수 계산기'!$C$27+D145*'점수 계산기'!$C$30+'점수 계산기'!$C$33</f>
        <v>135.44999999999999</v>
      </c>
      <c r="G145" s="232">
        <f t="shared" si="34"/>
        <v>5.0000000000011369E-2</v>
      </c>
      <c r="H145" s="289" t="str">
        <f t="shared" si="35"/>
        <v>진</v>
      </c>
      <c r="I145" s="278">
        <v>2</v>
      </c>
      <c r="J145" s="5">
        <v>7</v>
      </c>
      <c r="K145" s="5" t="str">
        <f t="shared" si="37"/>
        <v>h</v>
      </c>
      <c r="L145" s="63" t="str">
        <f>K145&amp;"_4 : "&amp;'수학 진위판정'!E145-0.5&amp;"≤"&amp;'수학 진위판정'!C145&amp;"x+"&amp;'수학 진위판정'!D145&amp;"y+기&lt;"&amp;'수학 진위판정'!E145+0.5</f>
        <v>h_4 : 134.5≤62x+22y+기&lt;135.5</v>
      </c>
    </row>
    <row r="146" spans="1:12" ht="21" customHeight="1">
      <c r="A146" s="4"/>
      <c r="B146" s="276" t="s">
        <v>152</v>
      </c>
      <c r="C146" s="241">
        <v>54</v>
      </c>
      <c r="D146" s="242">
        <v>22</v>
      </c>
      <c r="E146" s="242">
        <v>129</v>
      </c>
      <c r="F146" s="242">
        <f>C146*'점수 계산기'!$C$27+D146*'점수 계산기'!$C$30+'점수 계산기'!$C$33</f>
        <v>128.80199999999999</v>
      </c>
      <c r="G146" s="232">
        <f t="shared" si="34"/>
        <v>0.3019999999999925</v>
      </c>
      <c r="H146" s="289" t="str">
        <f t="shared" si="35"/>
        <v>진</v>
      </c>
      <c r="I146" s="278">
        <v>2</v>
      </c>
      <c r="J146" s="5">
        <v>8</v>
      </c>
      <c r="K146" s="5" t="str">
        <f t="shared" si="37"/>
        <v>i</v>
      </c>
      <c r="L146" s="63" t="str">
        <f>K146&amp;"_4 : "&amp;'수학 진위판정'!E146-0.5&amp;"≤"&amp;'수학 진위판정'!C146&amp;"x+"&amp;'수학 진위판정'!D146&amp;"y+기&lt;"&amp;'수학 진위판정'!E146+0.5</f>
        <v>i_4 : 128.5≤54x+22y+기&lt;129.5</v>
      </c>
    </row>
    <row r="147" spans="1:12" ht="21" customHeight="1">
      <c r="A147" s="4"/>
      <c r="B147" s="276" t="s">
        <v>152</v>
      </c>
      <c r="C147" s="241">
        <v>66</v>
      </c>
      <c r="D147" s="242">
        <v>19</v>
      </c>
      <c r="E147" s="242">
        <v>136</v>
      </c>
      <c r="F147" s="242">
        <f>C147*'점수 계산기'!$C$27+D147*'점수 계산기'!$C$30+'점수 계산기'!$C$33</f>
        <v>136.30199999999999</v>
      </c>
      <c r="G147" s="232">
        <f t="shared" ref="G147:G148" si="38">MIN(ABS(E147-0.5-F147), ABS(E147+0.5-F147))</f>
        <v>0.1980000000000075</v>
      </c>
      <c r="H147" s="289" t="str">
        <f t="shared" ref="H147:H148" si="39">IF(ROUND(F147,0)=E147,"진",IF(G147&lt;0.5,"재",IF(AND(C147=0, D147=0, E147=0),"","위")))</f>
        <v>진</v>
      </c>
      <c r="I147" s="278"/>
      <c r="J147" s="5">
        <v>9</v>
      </c>
      <c r="K147" s="5" t="str">
        <f t="shared" si="37"/>
        <v>j</v>
      </c>
      <c r="L147" s="63" t="str">
        <f>K147&amp;"_4 : "&amp;'수학 진위판정'!E147-0.5&amp;"≤"&amp;'수학 진위판정'!C147&amp;"x+"&amp;'수학 진위판정'!D147&amp;"y+기&lt;"&amp;'수학 진위판정'!E147+0.5</f>
        <v>j_4 : 135.5≤66x+19y+기&lt;136.5</v>
      </c>
    </row>
    <row r="148" spans="1:12" ht="21" customHeight="1">
      <c r="A148" s="4"/>
      <c r="B148" s="276" t="s">
        <v>152</v>
      </c>
      <c r="C148" s="241">
        <v>50</v>
      </c>
      <c r="D148" s="242">
        <v>19</v>
      </c>
      <c r="E148" s="242">
        <v>123</v>
      </c>
      <c r="F148" s="242">
        <f>C148*'점수 계산기'!$C$27+D148*'점수 계산기'!$C$30+'점수 계산기'!$C$33</f>
        <v>123.006</v>
      </c>
      <c r="G148" s="232">
        <f t="shared" si="38"/>
        <v>0.49399999999999977</v>
      </c>
      <c r="H148" s="289" t="str">
        <f t="shared" si="39"/>
        <v>진</v>
      </c>
      <c r="I148" s="278"/>
      <c r="J148" s="5">
        <v>10</v>
      </c>
      <c r="K148" s="5" t="str">
        <f t="shared" si="37"/>
        <v>k</v>
      </c>
      <c r="L148" s="63" t="str">
        <f>K148&amp;"_4 : "&amp;'수학 진위판정'!E148-0.5&amp;"≤"&amp;'수학 진위판정'!C148&amp;"x+"&amp;'수학 진위판정'!D148&amp;"y+기&lt;"&amp;'수학 진위판정'!E148+0.5</f>
        <v>k_4 : 122.5≤50x+19y+기&lt;123.5</v>
      </c>
    </row>
    <row r="149" spans="1:12" ht="21" customHeight="1">
      <c r="A149" s="4"/>
      <c r="B149" s="276" t="s">
        <v>152</v>
      </c>
      <c r="C149" s="241">
        <v>58</v>
      </c>
      <c r="D149" s="242">
        <v>15</v>
      </c>
      <c r="E149" s="242">
        <v>126</v>
      </c>
      <c r="F149" s="242">
        <f>C149*'점수 계산기'!$C$27+D149*'점수 계산기'!$C$30+'점수 계산기'!$C$33</f>
        <v>126.358</v>
      </c>
      <c r="G149" s="232">
        <f>MIN(ABS(E149-0.5-F149), ABS(E149+0.5-F149))</f>
        <v>0.14199999999999591</v>
      </c>
      <c r="H149" s="289" t="str">
        <f>IF(ROUND(F149,0)=E149,"진",IF(G149&lt;0.5,"재",IF(AND(C149=0, D149=0, E149=0),"","위")))</f>
        <v>진</v>
      </c>
      <c r="I149" s="278"/>
      <c r="J149" s="5">
        <v>11</v>
      </c>
      <c r="K149" s="5" t="str">
        <f t="shared" si="37"/>
        <v>l</v>
      </c>
      <c r="L149" s="63" t="str">
        <f>K149&amp;"_4 : "&amp;'수학 진위판정'!E149-0.5&amp;"≤"&amp;'수학 진위판정'!C149&amp;"x+"&amp;'수학 진위판정'!D149&amp;"y+기&lt;"&amp;'수학 진위판정'!E149+0.5</f>
        <v>l_4 : 125.5≤58x+15y+기&lt;126.5</v>
      </c>
    </row>
    <row r="150" spans="1:12" ht="21" customHeight="1">
      <c r="A150" s="4"/>
      <c r="B150" s="276" t="s">
        <v>152</v>
      </c>
      <c r="C150" s="241">
        <v>27</v>
      </c>
      <c r="D150" s="242">
        <v>2</v>
      </c>
      <c r="E150" s="242">
        <v>87</v>
      </c>
      <c r="F150" s="242">
        <f>C150*'점수 계산기'!$C$27+D150*'점수 계산기'!$C$30+'점수 계산기'!$C$33</f>
        <v>89.884999999999991</v>
      </c>
      <c r="G150" s="232">
        <f t="shared" ref="G150:G156" si="40">MIN(ABS(E150-0.5-F150), ABS(E150+0.5-F150))</f>
        <v>2.3849999999999909</v>
      </c>
      <c r="H150" s="289" t="str">
        <f t="shared" ref="H150:H156" si="41">IF(ROUND(F150,0)=E150,"진",IF(G150&lt;0.5,"재",IF(AND(C150=0, D150=0, E150=0),"","위")))</f>
        <v>위</v>
      </c>
      <c r="I150" s="278"/>
      <c r="J150" s="5"/>
      <c r="K150" s="5" t="s">
        <v>148</v>
      </c>
      <c r="L150" s="63" t="str">
        <f>K150&amp;"_4 : "&amp;'수학 진위판정'!E150-0.5&amp;"≤"&amp;'수학 진위판정'!C150&amp;"x+"&amp;'수학 진위판정'!D150&amp;"y+기&lt;"&amp;'수학 진위판정'!E150+0.5</f>
        <v>tes_4 : 86.5≤27x+2y+기&lt;87.5</v>
      </c>
    </row>
    <row r="151" spans="1:12" ht="21" customHeight="1">
      <c r="A151" s="4"/>
      <c r="B151" s="276" t="s">
        <v>152</v>
      </c>
      <c r="C151" s="241"/>
      <c r="D151" s="242"/>
      <c r="E151" s="242"/>
      <c r="F151" s="242">
        <f>C151*'점수 계산기'!$C$27+D151*'점수 계산기'!$C$30+'점수 계산기'!$C$33</f>
        <v>65.8</v>
      </c>
      <c r="G151" s="232">
        <f t="shared" si="40"/>
        <v>65.3</v>
      </c>
      <c r="H151" s="289" t="str">
        <f t="shared" si="41"/>
        <v/>
      </c>
      <c r="I151" s="278"/>
      <c r="J151" s="5"/>
      <c r="K151" s="5" t="str">
        <f t="shared" si="36"/>
        <v>a</v>
      </c>
      <c r="L151" s="63" t="str">
        <f>K151&amp;"_4 : "&amp;'수학 진위판정'!E151-0.5&amp;"≤"&amp;'수학 진위판정'!C151&amp;"x+"&amp;'수학 진위판정'!D151&amp;"y+기&lt;"&amp;'수학 진위판정'!E151+0.5</f>
        <v>a_4 : -0.5≤x+y+기&lt;0.5</v>
      </c>
    </row>
    <row r="152" spans="1:12" ht="21" customHeight="1">
      <c r="A152" s="4"/>
      <c r="B152" s="276" t="s">
        <v>152</v>
      </c>
      <c r="C152" s="241"/>
      <c r="D152" s="242"/>
      <c r="E152" s="242"/>
      <c r="F152" s="242">
        <f>C152*'점수 계산기'!$C$27+D152*'점수 계산기'!$C$30+'점수 계산기'!$C$33</f>
        <v>65.8</v>
      </c>
      <c r="G152" s="232">
        <f t="shared" si="40"/>
        <v>65.3</v>
      </c>
      <c r="H152" s="289" t="str">
        <f t="shared" si="41"/>
        <v/>
      </c>
      <c r="I152" s="278"/>
      <c r="J152" s="5"/>
      <c r="K152" s="5" t="str">
        <f t="shared" si="36"/>
        <v>a</v>
      </c>
      <c r="L152" s="63" t="str">
        <f>K152&amp;"_4 : "&amp;'수학 진위판정'!E152-0.5&amp;"≤"&amp;'수학 진위판정'!C152&amp;"x+"&amp;'수학 진위판정'!D152&amp;"y+기&lt;"&amp;'수학 진위판정'!E152+0.5</f>
        <v>a_4 : -0.5≤x+y+기&lt;0.5</v>
      </c>
    </row>
    <row r="153" spans="1:12" ht="21" customHeight="1">
      <c r="A153" s="4"/>
      <c r="B153" s="276" t="s">
        <v>152</v>
      </c>
      <c r="C153" s="241"/>
      <c r="D153" s="242"/>
      <c r="E153" s="242"/>
      <c r="F153" s="242">
        <f>C153*'점수 계산기'!$C$27+D153*'점수 계산기'!$C$30+'점수 계산기'!$C$33</f>
        <v>65.8</v>
      </c>
      <c r="G153" s="232">
        <f t="shared" si="40"/>
        <v>65.3</v>
      </c>
      <c r="H153" s="289" t="str">
        <f t="shared" si="41"/>
        <v/>
      </c>
      <c r="I153" s="278"/>
      <c r="J153" s="5"/>
      <c r="K153" s="5" t="str">
        <f t="shared" si="36"/>
        <v>a</v>
      </c>
      <c r="L153" s="63" t="str">
        <f>K153&amp;"_4 : "&amp;'수학 진위판정'!E153-0.5&amp;"≤"&amp;'수학 진위판정'!C153&amp;"x+"&amp;'수학 진위판정'!D153&amp;"y+기&lt;"&amp;'수학 진위판정'!E153+0.5</f>
        <v>a_4 : -0.5≤x+y+기&lt;0.5</v>
      </c>
    </row>
    <row r="154" spans="1:12" ht="21" customHeight="1">
      <c r="A154" s="4"/>
      <c r="B154" s="276" t="s">
        <v>152</v>
      </c>
      <c r="C154" s="241"/>
      <c r="D154" s="242"/>
      <c r="E154" s="242"/>
      <c r="F154" s="242">
        <f>C154*'점수 계산기'!$C$27+D154*'점수 계산기'!$C$30+'점수 계산기'!$C$33</f>
        <v>65.8</v>
      </c>
      <c r="G154" s="232">
        <f t="shared" si="40"/>
        <v>65.3</v>
      </c>
      <c r="H154" s="289" t="str">
        <f t="shared" si="41"/>
        <v/>
      </c>
      <c r="I154" s="278"/>
      <c r="J154" s="5"/>
      <c r="K154" s="5" t="str">
        <f t="shared" si="36"/>
        <v>a</v>
      </c>
      <c r="L154" s="63" t="str">
        <f>K154&amp;"_4 : "&amp;'수학 진위판정'!E154-0.5&amp;"≤"&amp;'수학 진위판정'!C154&amp;"x+"&amp;'수학 진위판정'!D154&amp;"y+기&lt;"&amp;'수학 진위판정'!E154+0.5</f>
        <v>a_4 : -0.5≤x+y+기&lt;0.5</v>
      </c>
    </row>
    <row r="155" spans="1:12" ht="21" customHeight="1">
      <c r="A155" s="4"/>
      <c r="B155" s="276" t="s">
        <v>152</v>
      </c>
      <c r="C155" s="241"/>
      <c r="D155" s="242"/>
      <c r="E155" s="242"/>
      <c r="F155" s="242">
        <f>C155*'점수 계산기'!$C$27+D155*'점수 계산기'!$C$30+'점수 계산기'!$C$33</f>
        <v>65.8</v>
      </c>
      <c r="G155" s="232">
        <f t="shared" si="40"/>
        <v>65.3</v>
      </c>
      <c r="H155" s="289" t="str">
        <f t="shared" si="41"/>
        <v/>
      </c>
      <c r="I155" s="278"/>
      <c r="J155" s="5"/>
      <c r="K155" s="5" t="str">
        <f t="shared" si="36"/>
        <v>a</v>
      </c>
      <c r="L155" s="63" t="str">
        <f>K155&amp;"_4 : "&amp;'수학 진위판정'!E155-0.5&amp;"≤"&amp;'수학 진위판정'!C155&amp;"x+"&amp;'수학 진위판정'!D155&amp;"y+기&lt;"&amp;'수학 진위판정'!E155+0.5</f>
        <v>a_4 : -0.5≤x+y+기&lt;0.5</v>
      </c>
    </row>
    <row r="156" spans="1:12" ht="21" customHeight="1">
      <c r="A156" s="4"/>
      <c r="B156" s="276" t="s">
        <v>152</v>
      </c>
      <c r="C156" s="241"/>
      <c r="D156" s="242"/>
      <c r="E156" s="242"/>
      <c r="F156" s="242">
        <f>C156*'점수 계산기'!$C$27+D156*'점수 계산기'!$C$30+'점수 계산기'!$C$33</f>
        <v>65.8</v>
      </c>
      <c r="G156" s="232">
        <f t="shared" si="40"/>
        <v>65.3</v>
      </c>
      <c r="H156" s="289" t="str">
        <f t="shared" si="41"/>
        <v/>
      </c>
      <c r="I156" s="278"/>
      <c r="J156" s="5"/>
      <c r="K156" s="5" t="str">
        <f t="shared" si="36"/>
        <v>a</v>
      </c>
      <c r="L156" s="63" t="str">
        <f>K156&amp;"_4 : "&amp;'수학 진위판정'!E156-0.5&amp;"≤"&amp;'수학 진위판정'!C156&amp;"x+"&amp;'수학 진위판정'!D156&amp;"y+기&lt;"&amp;'수학 진위판정'!E156+0.5</f>
        <v>a_4 : -0.5≤x+y+기&lt;0.5</v>
      </c>
    </row>
    <row r="157" spans="1:12" ht="21" customHeight="1">
      <c r="A157" s="4"/>
      <c r="B157" s="276" t="s">
        <v>152</v>
      </c>
      <c r="C157" s="241"/>
      <c r="D157" s="242"/>
      <c r="E157" s="242"/>
      <c r="F157" s="242">
        <f>C157*'점수 계산기'!$C$27+D157*'점수 계산기'!$C$30+'점수 계산기'!$C$33</f>
        <v>65.8</v>
      </c>
      <c r="G157" s="232">
        <f t="shared" si="12"/>
        <v>65.3</v>
      </c>
      <c r="H157" s="289" t="str">
        <f t="shared" ref="H157:H158" si="42">IF(ROUND(F157,0)=E157,"진",IF(G157&lt;0.5,"재",IF(AND(C157=0, D157=0, E157=0),"","위")))</f>
        <v/>
      </c>
      <c r="I157" s="278"/>
      <c r="J157" s="5"/>
      <c r="K157" s="5" t="str">
        <f t="shared" ref="K157:K163" si="43">CHAR(MOD(J157, 23)+97)</f>
        <v>a</v>
      </c>
      <c r="L157" s="63" t="str">
        <f>K157&amp;"_4 : "&amp;'수학 진위판정'!E157-0.5&amp;"≤"&amp;'수학 진위판정'!C157&amp;"x+"&amp;'수학 진위판정'!D157&amp;"y+기&lt;"&amp;'수학 진위판정'!E157+0.5</f>
        <v>a_4 : -0.5≤x+y+기&lt;0.5</v>
      </c>
    </row>
    <row r="158" spans="1:12" ht="21" customHeight="1">
      <c r="A158" s="4"/>
      <c r="B158" s="276" t="s">
        <v>152</v>
      </c>
      <c r="C158" s="241"/>
      <c r="D158" s="242"/>
      <c r="E158" s="242"/>
      <c r="F158" s="242">
        <f>C158*'점수 계산기'!$C$27+D158*'점수 계산기'!$C$30+'점수 계산기'!$C$33</f>
        <v>65.8</v>
      </c>
      <c r="G158" s="232">
        <f t="shared" ref="G158:G161" si="44">MIN(ABS(E158-0.5-F158), ABS(E158+0.5-F158))</f>
        <v>65.3</v>
      </c>
      <c r="H158" s="289" t="str">
        <f t="shared" si="42"/>
        <v/>
      </c>
      <c r="I158" s="278"/>
      <c r="J158" s="5"/>
      <c r="K158" s="5" t="str">
        <f t="shared" si="43"/>
        <v>a</v>
      </c>
      <c r="L158" s="63" t="str">
        <f>K158&amp;"_4 : "&amp;'수학 진위판정'!E158-0.5&amp;"≤"&amp;'수학 진위판정'!C158&amp;"x+"&amp;'수학 진위판정'!D158&amp;"y+기&lt;"&amp;'수학 진위판정'!E158+0.5</f>
        <v>a_4 : -0.5≤x+y+기&lt;0.5</v>
      </c>
    </row>
    <row r="159" spans="1:12" ht="21" customHeight="1">
      <c r="A159" s="4"/>
      <c r="B159" s="276" t="s">
        <v>152</v>
      </c>
      <c r="C159" s="241"/>
      <c r="D159" s="242"/>
      <c r="E159" s="242"/>
      <c r="F159" s="242">
        <f>C159*'점수 계산기'!$C$27+D159*'점수 계산기'!$C$30+'점수 계산기'!$C$33</f>
        <v>65.8</v>
      </c>
      <c r="G159" s="232">
        <f t="shared" si="44"/>
        <v>65.3</v>
      </c>
      <c r="H159" s="289" t="str">
        <f t="shared" ref="H159:H163" si="45">IF(ROUND(F159,0)=E159,"진",IF(G159&lt;0.5,"재",IF(AND(C159=0, D159=0, E159=0),"","위")))</f>
        <v/>
      </c>
      <c r="I159" s="278"/>
      <c r="J159" s="5"/>
      <c r="K159" s="5" t="str">
        <f t="shared" si="43"/>
        <v>a</v>
      </c>
      <c r="L159" s="63" t="str">
        <f>K159&amp;"_4 : "&amp;'수학 진위판정'!E159-0.5&amp;"≤"&amp;'수학 진위판정'!C159&amp;"x+"&amp;'수학 진위판정'!D159&amp;"y+기&lt;"&amp;'수학 진위판정'!E159+0.5</f>
        <v>a_4 : -0.5≤x+y+기&lt;0.5</v>
      </c>
    </row>
    <row r="160" spans="1:12" ht="21" customHeight="1">
      <c r="A160" s="4"/>
      <c r="B160" s="276" t="s">
        <v>152</v>
      </c>
      <c r="C160" s="241"/>
      <c r="D160" s="242"/>
      <c r="E160" s="242"/>
      <c r="F160" s="242">
        <f>C160*'점수 계산기'!$C$27+D160*'점수 계산기'!$C$30+'점수 계산기'!$C$33</f>
        <v>65.8</v>
      </c>
      <c r="G160" s="232">
        <f t="shared" si="44"/>
        <v>65.3</v>
      </c>
      <c r="H160" s="289" t="str">
        <f t="shared" si="45"/>
        <v/>
      </c>
      <c r="I160" s="278"/>
      <c r="J160" s="5"/>
      <c r="K160" s="5" t="str">
        <f t="shared" si="43"/>
        <v>a</v>
      </c>
      <c r="L160" s="63" t="str">
        <f>K160&amp;"_4 : "&amp;'수학 진위판정'!E160-0.5&amp;"≤"&amp;'수학 진위판정'!C160&amp;"x+"&amp;'수학 진위판정'!D160&amp;"y+기&lt;"&amp;'수학 진위판정'!E160+0.5</f>
        <v>a_4 : -0.5≤x+y+기&lt;0.5</v>
      </c>
    </row>
    <row r="161" spans="1:12" ht="21" customHeight="1">
      <c r="A161" s="4"/>
      <c r="B161" s="276" t="s">
        <v>152</v>
      </c>
      <c r="C161" s="241"/>
      <c r="D161" s="242"/>
      <c r="E161" s="242"/>
      <c r="F161" s="242">
        <f>C161*'점수 계산기'!$C$27+D161*'점수 계산기'!$C$30+'점수 계산기'!$C$33</f>
        <v>65.8</v>
      </c>
      <c r="G161" s="232">
        <f t="shared" si="44"/>
        <v>65.3</v>
      </c>
      <c r="H161" s="289" t="str">
        <f t="shared" si="45"/>
        <v/>
      </c>
      <c r="I161" s="278"/>
      <c r="J161" s="5"/>
      <c r="K161" s="5" t="str">
        <f t="shared" si="43"/>
        <v>a</v>
      </c>
      <c r="L161" s="63" t="str">
        <f>K161&amp;"_4 : "&amp;'수학 진위판정'!E161-0.5&amp;"≤"&amp;'수학 진위판정'!C161&amp;"x+"&amp;'수학 진위판정'!D161&amp;"y+기&lt;"&amp;'수학 진위판정'!E161+0.5</f>
        <v>a_4 : -0.5≤x+y+기&lt;0.5</v>
      </c>
    </row>
    <row r="162" spans="1:12" ht="21" customHeight="1">
      <c r="A162" s="4"/>
      <c r="B162" s="276" t="s">
        <v>152</v>
      </c>
      <c r="C162" s="241"/>
      <c r="D162" s="242"/>
      <c r="E162" s="242"/>
      <c r="F162" s="242">
        <f>C162*'점수 계산기'!$C$27+D162*'점수 계산기'!$C$30+'점수 계산기'!$C$33</f>
        <v>65.8</v>
      </c>
      <c r="G162" s="232">
        <f t="shared" ref="G162" si="46">MIN(ABS(E162-0.5-F162), ABS(E162+0.5-F162))</f>
        <v>65.3</v>
      </c>
      <c r="H162" s="289" t="str">
        <f t="shared" si="45"/>
        <v/>
      </c>
      <c r="I162" s="278"/>
      <c r="J162" s="5"/>
      <c r="K162" s="5" t="str">
        <f t="shared" si="43"/>
        <v>a</v>
      </c>
      <c r="L162" s="63" t="str">
        <f>K162&amp;"_4 : "&amp;'수학 진위판정'!E162-0.5&amp;"≤"&amp;'수학 진위판정'!C162&amp;"x+"&amp;'수학 진위판정'!D162&amp;"y+기&lt;"&amp;'수학 진위판정'!E162+0.5</f>
        <v>a_4 : -0.5≤x+y+기&lt;0.5</v>
      </c>
    </row>
    <row r="163" spans="1:12" ht="21" customHeight="1" thickBot="1">
      <c r="A163" s="4"/>
      <c r="B163" s="277" t="s">
        <v>152</v>
      </c>
      <c r="C163" s="244"/>
      <c r="D163" s="245"/>
      <c r="E163" s="245"/>
      <c r="F163" s="245">
        <f>C163*'점수 계산기'!$C$27+D163*'점수 계산기'!$C$30+'점수 계산기'!$C$33</f>
        <v>65.8</v>
      </c>
      <c r="G163" s="246">
        <f t="shared" ref="G163" si="47">MIN(ABS(E163-0.5-F163), ABS(E163+0.5-F163))</f>
        <v>65.3</v>
      </c>
      <c r="H163" s="289" t="str">
        <f t="shared" si="45"/>
        <v/>
      </c>
      <c r="I163" s="278"/>
      <c r="J163" s="5"/>
      <c r="K163" s="5" t="str">
        <f t="shared" si="43"/>
        <v>a</v>
      </c>
      <c r="L163" s="63" t="str">
        <f>K163&amp;"_4 : "&amp;'수학 진위판정'!E163-0.5&amp;"≤"&amp;'수학 진위판정'!C163&amp;"x+"&amp;'수학 진위판정'!D163&amp;"y+기&lt;"&amp;'수학 진위판정'!E163+0.5</f>
        <v>a_4 : -0.5≤x+y+기&lt;0.5</v>
      </c>
    </row>
    <row r="164" spans="1:12">
      <c r="A164" s="4"/>
      <c r="B164" s="3"/>
      <c r="C164" s="3"/>
      <c r="D164" s="3"/>
      <c r="E164" s="3"/>
      <c r="F164" s="95"/>
      <c r="G164" s="95"/>
      <c r="H164" s="65"/>
      <c r="I164" s="3"/>
      <c r="J164" s="5"/>
      <c r="K164" s="5"/>
      <c r="L164" s="63"/>
    </row>
    <row r="165" spans="1:12">
      <c r="A165" s="4"/>
      <c r="B165" s="3"/>
      <c r="C165" s="3"/>
      <c r="D165" s="3"/>
      <c r="E165" s="3"/>
      <c r="F165" s="95"/>
      <c r="G165" s="95"/>
      <c r="H165" s="65"/>
      <c r="I165" s="3"/>
      <c r="J165" s="5"/>
      <c r="K165" s="5"/>
      <c r="L165" s="63"/>
    </row>
    <row r="166" spans="1:12">
      <c r="F166" s="89"/>
      <c r="G166" s="89"/>
      <c r="J166" s="5"/>
      <c r="K166" s="5"/>
      <c r="L166" s="63"/>
    </row>
    <row r="167" spans="1:12">
      <c r="E167"/>
      <c r="F167" s="89"/>
      <c r="G167" s="89"/>
      <c r="H167" s="130"/>
      <c r="J167" s="5"/>
      <c r="K167" s="5"/>
      <c r="L167" s="63"/>
    </row>
    <row r="168" spans="1:12">
      <c r="F168" s="89"/>
      <c r="G168" s="89"/>
      <c r="J168" s="5"/>
      <c r="K168" s="5"/>
      <c r="L168" s="63"/>
    </row>
    <row r="169" spans="1:12">
      <c r="F169" s="89"/>
      <c r="G169" s="89"/>
      <c r="J169" s="5"/>
      <c r="K169" s="5"/>
      <c r="L169" s="63"/>
    </row>
    <row r="170" spans="1:12">
      <c r="F170" s="89"/>
      <c r="G170" s="89"/>
      <c r="J170" s="5"/>
      <c r="K170" s="5"/>
      <c r="L170" s="63"/>
    </row>
    <row r="171" spans="1:12">
      <c r="F171" s="89"/>
      <c r="G171" s="89"/>
      <c r="J171" s="5"/>
      <c r="K171" s="5"/>
      <c r="L171" s="63"/>
    </row>
    <row r="172" spans="1:12">
      <c r="F172" s="89"/>
      <c r="G172" s="89"/>
      <c r="J172" s="5"/>
      <c r="K172" s="5"/>
      <c r="L172" s="63"/>
    </row>
    <row r="173" spans="1:12">
      <c r="J173" s="5"/>
      <c r="K173" s="5"/>
      <c r="L173" s="63"/>
    </row>
    <row r="174" spans="1:12">
      <c r="J174" s="5"/>
      <c r="K174" s="5"/>
      <c r="L174" s="63"/>
    </row>
    <row r="175" spans="1:12">
      <c r="J175" s="5"/>
      <c r="K175" s="5"/>
      <c r="L175" s="63"/>
    </row>
    <row r="176" spans="1:12">
      <c r="J176" s="5"/>
      <c r="K176" s="5"/>
      <c r="L176" s="63"/>
    </row>
    <row r="177" spans="10:12">
      <c r="J177" s="5"/>
      <c r="K177" s="5"/>
      <c r="L177" s="63"/>
    </row>
    <row r="178" spans="10:12">
      <c r="J178" s="5"/>
      <c r="K178" s="5"/>
      <c r="L178" s="63"/>
    </row>
    <row r="179" spans="10:12">
      <c r="J179" s="5"/>
      <c r="K179" s="5"/>
      <c r="L179" s="63"/>
    </row>
    <row r="180" spans="10:12">
      <c r="J180" s="5"/>
      <c r="K180" s="5"/>
      <c r="L180" s="63"/>
    </row>
    <row r="181" spans="10:12">
      <c r="J181" s="5"/>
      <c r="K181" s="5"/>
      <c r="L181" s="63"/>
    </row>
    <row r="182" spans="10:12">
      <c r="J182" s="5"/>
      <c r="K182" s="5"/>
      <c r="L182" s="63"/>
    </row>
    <row r="183" spans="10:12">
      <c r="J183" s="5"/>
      <c r="K183" s="5"/>
      <c r="L183" s="63"/>
    </row>
    <row r="184" spans="10:12">
      <c r="J184" s="5"/>
      <c r="K184" s="5"/>
      <c r="L184" s="63"/>
    </row>
    <row r="185" spans="10:12">
      <c r="J185" s="5"/>
      <c r="K185" s="5"/>
      <c r="L185" s="63"/>
    </row>
    <row r="186" spans="10:12">
      <c r="J186" s="5"/>
      <c r="K186" s="5"/>
      <c r="L186" s="63"/>
    </row>
    <row r="187" spans="10:12">
      <c r="J187" s="5"/>
      <c r="K187" s="5"/>
      <c r="L187" s="63"/>
    </row>
    <row r="188" spans="10:12">
      <c r="J188" s="5"/>
      <c r="K188" s="5"/>
      <c r="L188" s="63"/>
    </row>
    <row r="189" spans="10:12">
      <c r="J189" s="5"/>
      <c r="K189" s="5"/>
      <c r="L189" s="63"/>
    </row>
    <row r="190" spans="10:12">
      <c r="J190" s="5"/>
      <c r="K190" s="5"/>
      <c r="L190" s="63"/>
    </row>
    <row r="191" spans="10:12">
      <c r="J191" s="5"/>
      <c r="K191" s="5"/>
      <c r="L191" s="63"/>
    </row>
    <row r="192" spans="10:12">
      <c r="J192" s="5"/>
      <c r="K192" s="5"/>
      <c r="L192" s="63"/>
    </row>
    <row r="193" spans="10:12">
      <c r="J193" s="5"/>
      <c r="K193" s="5"/>
      <c r="L193" s="63"/>
    </row>
    <row r="194" spans="10:12">
      <c r="J194" s="5"/>
      <c r="K194" s="5"/>
      <c r="L194" s="63"/>
    </row>
    <row r="195" spans="10:12">
      <c r="J195" s="5"/>
      <c r="K195" s="5"/>
      <c r="L195" s="63"/>
    </row>
    <row r="196" spans="10:12">
      <c r="J196" s="5"/>
      <c r="K196" s="5"/>
      <c r="L196" s="63"/>
    </row>
    <row r="197" spans="10:12">
      <c r="J197" s="5"/>
      <c r="K197" s="5"/>
      <c r="L197" s="63"/>
    </row>
    <row r="198" spans="10:12">
      <c r="J198" s="5"/>
      <c r="K198" s="5"/>
      <c r="L198" s="63"/>
    </row>
    <row r="199" spans="10:12">
      <c r="J199" s="5"/>
      <c r="K199" s="5"/>
      <c r="L199" s="63"/>
    </row>
    <row r="200" spans="10:12">
      <c r="J200" s="5"/>
      <c r="K200" s="5"/>
      <c r="L200" s="63"/>
    </row>
    <row r="201" spans="10:12">
      <c r="J201" s="5"/>
      <c r="K201" s="5"/>
      <c r="L201" s="63"/>
    </row>
    <row r="202" spans="10:12">
      <c r="J202" s="5"/>
      <c r="K202" s="5"/>
      <c r="L202" s="63"/>
    </row>
    <row r="203" spans="10:12">
      <c r="J203" s="5"/>
      <c r="K203" s="5"/>
      <c r="L203" s="63"/>
    </row>
    <row r="204" spans="10:12">
      <c r="J204" s="5"/>
      <c r="K204" s="5"/>
      <c r="L204" s="63"/>
    </row>
    <row r="205" spans="10:12">
      <c r="J205" s="5"/>
      <c r="K205" s="5"/>
      <c r="L205" s="63"/>
    </row>
  </sheetData>
  <sortState xmlns:xlrd2="http://schemas.microsoft.com/office/spreadsheetml/2017/richdata2" ref="C138:I149">
    <sortCondition descending="1" ref="D138:D149"/>
    <sortCondition descending="1" ref="C138:C149"/>
    <sortCondition descending="1" ref="E138:E149"/>
  </sortState>
  <mergeCells count="3">
    <mergeCell ref="C2:E2"/>
    <mergeCell ref="C3:E3"/>
    <mergeCell ref="O5:S5"/>
  </mergeCells>
  <phoneticPr fontId="1" type="noConversion"/>
  <conditionalFormatting sqref="H3:H166 H168:H1048576">
    <cfRule type="expression" dxfId="12" priority="1">
      <formula>$H3="재"</formula>
    </cfRule>
    <cfRule type="expression" dxfId="11" priority="2">
      <formula>$H3="위"</formula>
    </cfRule>
  </conditionalFormatting>
  <pageMargins left="0.7" right="0.7" top="0.75" bottom="0.75" header="0.3" footer="0.3"/>
  <pageSetup paperSize="9" scale="51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A101-51EA-A24B-A768-CB685D70D8FA}">
  <sheetPr>
    <tabColor rgb="FF00B050"/>
    <pageSetUpPr fitToPage="1"/>
  </sheetPr>
  <dimension ref="A1:N107"/>
  <sheetViews>
    <sheetView tabSelected="1" topLeftCell="A75" zoomScale="85" zoomScaleNormal="85" zoomScalePageLayoutView="25" workbookViewId="0">
      <selection sqref="A1:I106"/>
    </sheetView>
  </sheetViews>
  <sheetFormatPr defaultRowHeight="17"/>
  <cols>
    <col min="1" max="1" width="8.58203125" customWidth="1"/>
    <col min="2" max="2" width="14.08203125" style="159" customWidth="1"/>
    <col min="3" max="4" width="21.25" style="159" customWidth="1"/>
    <col min="5" max="9" width="14.08203125" customWidth="1"/>
    <col min="10" max="11" width="12.33203125" customWidth="1"/>
    <col min="13" max="14" width="8.58203125" customWidth="1"/>
  </cols>
  <sheetData>
    <row r="1" spans="1:14" ht="17.5" thickBot="1">
      <c r="A1" s="4"/>
      <c r="B1" s="156"/>
      <c r="C1" s="156"/>
      <c r="D1" s="156"/>
      <c r="E1" s="4"/>
      <c r="F1" s="4"/>
      <c r="G1" s="4"/>
      <c r="H1" s="4"/>
      <c r="I1" s="4"/>
    </row>
    <row r="2" spans="1:14" ht="25" customHeight="1" thickBot="1">
      <c r="A2" s="4"/>
      <c r="B2" s="406" t="s">
        <v>53</v>
      </c>
      <c r="C2" s="621" t="s">
        <v>178</v>
      </c>
      <c r="D2" s="622"/>
      <c r="E2" s="407" t="s">
        <v>54</v>
      </c>
      <c r="F2" s="408" t="s">
        <v>55</v>
      </c>
      <c r="G2" s="409" t="s">
        <v>45</v>
      </c>
      <c r="H2" s="393">
        <f>MAX('인원 입력 기능'!K:K)</f>
        <v>394074</v>
      </c>
      <c r="I2" s="4"/>
    </row>
    <row r="3" spans="1:14" ht="25" customHeight="1" thickBot="1">
      <c r="A3" s="4"/>
      <c r="B3" s="466" t="s">
        <v>8</v>
      </c>
      <c r="C3" s="623" t="s">
        <v>153</v>
      </c>
      <c r="D3" s="624"/>
      <c r="E3" s="410" t="s">
        <v>57</v>
      </c>
      <c r="F3" s="411" t="s">
        <v>55</v>
      </c>
      <c r="G3" s="396"/>
      <c r="H3" s="397"/>
      <c r="I3" s="4"/>
    </row>
    <row r="4" spans="1:14" ht="25" customHeight="1" thickBot="1">
      <c r="A4" s="4"/>
      <c r="B4" s="158"/>
      <c r="C4" s="158"/>
      <c r="D4" s="158"/>
      <c r="E4" s="3"/>
      <c r="F4" s="4"/>
      <c r="G4" s="4"/>
      <c r="H4" s="4"/>
      <c r="I4" s="4"/>
    </row>
    <row r="5" spans="1:14" s="318" customFormat="1" ht="25" customHeight="1" thickBot="1">
      <c r="A5" s="308"/>
      <c r="B5" s="373" t="s">
        <v>154</v>
      </c>
      <c r="C5" s="374" t="s">
        <v>155</v>
      </c>
      <c r="D5" s="375" t="s">
        <v>156</v>
      </c>
      <c r="E5" s="461" t="s">
        <v>61</v>
      </c>
      <c r="F5" s="477" t="s">
        <v>62</v>
      </c>
      <c r="G5" s="477" t="s">
        <v>63</v>
      </c>
      <c r="H5" s="478" t="s">
        <v>64</v>
      </c>
      <c r="I5" s="308"/>
      <c r="J5" s="313"/>
      <c r="K5" s="399"/>
    </row>
    <row r="6" spans="1:14" s="318" customFormat="1" ht="25" customHeight="1">
      <c r="A6" s="308"/>
      <c r="B6" s="365">
        <f>'인원 입력 기능'!G5</f>
        <v>146</v>
      </c>
      <c r="C6" s="366">
        <f t="shared" ref="C6:C37" si="0">IF(ROUND(B6,0)&gt;=$M$6,1,IF(ROUND(B6,0)&gt;=$M$7,2,IF(ROUND(B6,0)&gt;=$M$8,3,IF(ROUND(B6,0)&gt;=$M$9,4,IF(ROUND(B6,0)&gt;=$M$10,5,IF(ROUND(B6,0)&gt;=$M$11,6,IF(ROUND(B6,0)&gt;=$M$12,7,IF(ROUND(B6,0)&gt;=$M$13,8,9))))))))</f>
        <v>1</v>
      </c>
      <c r="D6" s="475">
        <f>100*(1-(0+G6)/2/$H$2)</f>
        <v>99.888092084227836</v>
      </c>
      <c r="E6" s="383">
        <f>'인원 입력 기능'!J5</f>
        <v>882</v>
      </c>
      <c r="F6" s="384">
        <f>E6/$H$2</f>
        <v>2.2381583154432922E-3</v>
      </c>
      <c r="G6" s="385">
        <f>E6</f>
        <v>882</v>
      </c>
      <c r="H6" s="386">
        <f>G6/$H$2</f>
        <v>2.2381583154432922E-3</v>
      </c>
      <c r="I6" s="308"/>
      <c r="K6" s="377"/>
      <c r="L6" s="377">
        <v>1</v>
      </c>
      <c r="M6" s="691">
        <v>134</v>
      </c>
      <c r="N6" s="377"/>
    </row>
    <row r="7" spans="1:14" s="318" customFormat="1" ht="25" customHeight="1">
      <c r="A7" s="308"/>
      <c r="B7" s="367">
        <f>'인원 입력 기능'!G6</f>
        <v>145</v>
      </c>
      <c r="C7" s="401">
        <f t="shared" si="0"/>
        <v>1</v>
      </c>
      <c r="D7" s="368">
        <f>100*(1-(G6+G7)/2/$H$2)</f>
        <v>99.770220821470076</v>
      </c>
      <c r="E7" s="369">
        <f>'인원 입력 기능'!J6</f>
        <v>47</v>
      </c>
      <c r="F7" s="412">
        <f t="shared" ref="F7:F70" si="1">E7/$H$2</f>
        <v>1.1926693971183078E-4</v>
      </c>
      <c r="G7" s="402">
        <f>E7+G6</f>
        <v>929</v>
      </c>
      <c r="H7" s="419">
        <f t="shared" ref="H7:H70" si="2">G7/$H$2</f>
        <v>2.357425255155123E-3</v>
      </c>
      <c r="I7" s="308"/>
      <c r="K7" s="377"/>
      <c r="L7" s="377">
        <v>2</v>
      </c>
      <c r="M7" s="692">
        <v>126</v>
      </c>
      <c r="N7" s="377"/>
    </row>
    <row r="8" spans="1:14" s="318" customFormat="1" ht="25" customHeight="1">
      <c r="A8" s="308"/>
      <c r="B8" s="367">
        <f>'인원 입력 기능'!G7</f>
        <v>144</v>
      </c>
      <c r="C8" s="401">
        <f t="shared" si="0"/>
        <v>1</v>
      </c>
      <c r="D8" s="368">
        <f t="shared" ref="D8:D71" si="3">100*(1-(G7+G8)/2/$H$2)</f>
        <v>99.749920065774447</v>
      </c>
      <c r="E8" s="369">
        <f>'인원 입력 기능'!J7</f>
        <v>113</v>
      </c>
      <c r="F8" s="412">
        <f t="shared" si="1"/>
        <v>2.8674817420078463E-4</v>
      </c>
      <c r="G8" s="402">
        <f t="shared" ref="G8:G71" si="4">E8+G7</f>
        <v>1042</v>
      </c>
      <c r="H8" s="419">
        <f t="shared" si="2"/>
        <v>2.6441734293559077E-3</v>
      </c>
      <c r="I8" s="308"/>
      <c r="K8" s="377"/>
      <c r="L8" s="377">
        <v>3</v>
      </c>
      <c r="M8" s="692">
        <v>118</v>
      </c>
      <c r="N8" s="377"/>
    </row>
    <row r="9" spans="1:14" s="318" customFormat="1" ht="25" customHeight="1">
      <c r="A9" s="308"/>
      <c r="B9" s="367">
        <f>'인원 입력 기능'!G8</f>
        <v>143</v>
      </c>
      <c r="C9" s="401">
        <f t="shared" si="0"/>
        <v>1</v>
      </c>
      <c r="D9" s="368">
        <f t="shared" si="3"/>
        <v>99.549450103280094</v>
      </c>
      <c r="E9" s="369">
        <f>'인원 입력 기능'!J8</f>
        <v>1467</v>
      </c>
      <c r="F9" s="412">
        <f t="shared" si="1"/>
        <v>3.7226510756862923E-3</v>
      </c>
      <c r="G9" s="402">
        <f t="shared" si="4"/>
        <v>2509</v>
      </c>
      <c r="H9" s="419">
        <f t="shared" si="2"/>
        <v>6.3668245050422E-3</v>
      </c>
      <c r="I9" s="308"/>
      <c r="K9" s="377"/>
      <c r="L9" s="377">
        <v>4</v>
      </c>
      <c r="M9" s="692">
        <v>108</v>
      </c>
      <c r="N9" s="377"/>
    </row>
    <row r="10" spans="1:14" s="318" customFormat="1" ht="25" customHeight="1">
      <c r="A10" s="308"/>
      <c r="B10" s="367">
        <f>'인원 입력 기능'!G9</f>
        <v>142</v>
      </c>
      <c r="C10" s="401">
        <f t="shared" si="0"/>
        <v>1</v>
      </c>
      <c r="D10" s="368">
        <f t="shared" si="3"/>
        <v>99.343524312692537</v>
      </c>
      <c r="E10" s="369">
        <f>'인원 입력 기능'!J9</f>
        <v>156</v>
      </c>
      <c r="F10" s="412">
        <f t="shared" si="1"/>
        <v>3.9586473606479999E-4</v>
      </c>
      <c r="G10" s="402">
        <f t="shared" si="4"/>
        <v>2665</v>
      </c>
      <c r="H10" s="419">
        <f t="shared" si="2"/>
        <v>6.7626892411070004E-3</v>
      </c>
      <c r="I10" s="308"/>
      <c r="K10" s="377"/>
      <c r="L10" s="377">
        <v>5</v>
      </c>
      <c r="M10" s="692">
        <v>91</v>
      </c>
      <c r="N10" s="377"/>
    </row>
    <row r="11" spans="1:14" s="318" customFormat="1" ht="25" customHeight="1">
      <c r="A11" s="308"/>
      <c r="B11" s="367">
        <f>'인원 입력 기능'!G10</f>
        <v>141</v>
      </c>
      <c r="C11" s="401">
        <f t="shared" si="0"/>
        <v>1</v>
      </c>
      <c r="D11" s="368">
        <f t="shared" si="3"/>
        <v>99.289346670929817</v>
      </c>
      <c r="E11" s="369">
        <f>'인원 입력 기능'!J10</f>
        <v>271</v>
      </c>
      <c r="F11" s="412">
        <f t="shared" si="1"/>
        <v>6.8768809918949233E-4</v>
      </c>
      <c r="G11" s="402">
        <f t="shared" si="4"/>
        <v>2936</v>
      </c>
      <c r="H11" s="419">
        <f t="shared" si="2"/>
        <v>7.4503773402964926E-3</v>
      </c>
      <c r="I11" s="308"/>
      <c r="K11" s="377"/>
      <c r="L11" s="377">
        <v>6</v>
      </c>
      <c r="M11" s="692">
        <v>79</v>
      </c>
      <c r="N11" s="377"/>
    </row>
    <row r="12" spans="1:14" s="318" customFormat="1" ht="25" customHeight="1">
      <c r="A12" s="308"/>
      <c r="B12" s="367">
        <f>'인원 입력 기능'!G11</f>
        <v>140</v>
      </c>
      <c r="C12" s="401">
        <f t="shared" si="0"/>
        <v>1</v>
      </c>
      <c r="D12" s="368">
        <f t="shared" si="3"/>
        <v>98.940173672964974</v>
      </c>
      <c r="E12" s="369">
        <f>'인원 입력 기능'!J11</f>
        <v>2481</v>
      </c>
      <c r="F12" s="412">
        <f t="shared" si="1"/>
        <v>6.2957718601074925E-3</v>
      </c>
      <c r="G12" s="402">
        <f t="shared" si="4"/>
        <v>5417</v>
      </c>
      <c r="H12" s="419">
        <f t="shared" si="2"/>
        <v>1.3746149200403984E-2</v>
      </c>
      <c r="I12" s="308"/>
      <c r="K12" s="377"/>
      <c r="L12" s="377">
        <v>7</v>
      </c>
      <c r="M12" s="692">
        <v>75</v>
      </c>
      <c r="N12" s="377"/>
    </row>
    <row r="13" spans="1:14" s="318" customFormat="1" ht="25" customHeight="1">
      <c r="A13" s="308"/>
      <c r="B13" s="367">
        <f>'인원 입력 기능'!G12</f>
        <v>139</v>
      </c>
      <c r="C13" s="401">
        <f t="shared" si="0"/>
        <v>1</v>
      </c>
      <c r="D13" s="368">
        <f t="shared" si="3"/>
        <v>98.575394469059106</v>
      </c>
      <c r="E13" s="369">
        <f>'인원 입력 기능'!J12</f>
        <v>394</v>
      </c>
      <c r="F13" s="412">
        <f t="shared" si="1"/>
        <v>9.9981221800981538E-4</v>
      </c>
      <c r="G13" s="402">
        <f t="shared" si="4"/>
        <v>5811</v>
      </c>
      <c r="H13" s="419">
        <f t="shared" si="2"/>
        <v>1.47459614184138E-2</v>
      </c>
      <c r="I13" s="308"/>
      <c r="K13" s="377"/>
      <c r="L13" s="377">
        <v>8</v>
      </c>
      <c r="M13" s="692">
        <v>72</v>
      </c>
      <c r="N13" s="377"/>
    </row>
    <row r="14" spans="1:14" s="318" customFormat="1" ht="25" customHeight="1" thickBot="1">
      <c r="A14" s="308"/>
      <c r="B14" s="367">
        <f>'인원 입력 기능'!G13</f>
        <v>138</v>
      </c>
      <c r="C14" s="401">
        <f t="shared" si="0"/>
        <v>1</v>
      </c>
      <c r="D14" s="368">
        <f t="shared" si="3"/>
        <v>98.496094642123055</v>
      </c>
      <c r="E14" s="369">
        <f>'인원 입력 기능'!J13</f>
        <v>231</v>
      </c>
      <c r="F14" s="412">
        <f t="shared" si="1"/>
        <v>5.8618432071133846E-4</v>
      </c>
      <c r="G14" s="402">
        <f t="shared" si="4"/>
        <v>6042</v>
      </c>
      <c r="H14" s="419">
        <f t="shared" si="2"/>
        <v>1.533214573912514E-2</v>
      </c>
      <c r="I14" s="308"/>
      <c r="K14" s="377"/>
      <c r="L14" s="377">
        <v>9</v>
      </c>
      <c r="M14" s="693" t="s">
        <v>177</v>
      </c>
    </row>
    <row r="15" spans="1:14" s="318" customFormat="1" ht="25" customHeight="1">
      <c r="A15" s="308"/>
      <c r="B15" s="367">
        <f>'인원 입력 기능'!G14</f>
        <v>137</v>
      </c>
      <c r="C15" s="401">
        <f t="shared" si="0"/>
        <v>1</v>
      </c>
      <c r="D15" s="368">
        <f t="shared" si="3"/>
        <v>97.963961083451338</v>
      </c>
      <c r="E15" s="369">
        <f>'인원 입력 기능'!J14</f>
        <v>3963</v>
      </c>
      <c r="F15" s="412">
        <f t="shared" si="1"/>
        <v>1.0056486852723093E-2</v>
      </c>
      <c r="G15" s="402">
        <f t="shared" si="4"/>
        <v>10005</v>
      </c>
      <c r="H15" s="419">
        <f t="shared" si="2"/>
        <v>2.5388632591848231E-2</v>
      </c>
      <c r="I15" s="308"/>
      <c r="K15" s="377"/>
    </row>
    <row r="16" spans="1:14" s="318" customFormat="1" ht="25" customHeight="1">
      <c r="A16" s="308"/>
      <c r="B16" s="367">
        <f>'인원 입력 기능'!G15</f>
        <v>136</v>
      </c>
      <c r="C16" s="401">
        <f t="shared" si="0"/>
        <v>1</v>
      </c>
      <c r="D16" s="368">
        <f t="shared" si="3"/>
        <v>97.386277704187535</v>
      </c>
      <c r="E16" s="369">
        <f>'인원 입력 기능'!J15</f>
        <v>590</v>
      </c>
      <c r="F16" s="412">
        <f t="shared" si="1"/>
        <v>1.4971807325527692E-3</v>
      </c>
      <c r="G16" s="402">
        <f t="shared" si="4"/>
        <v>10595</v>
      </c>
      <c r="H16" s="419">
        <f t="shared" si="2"/>
        <v>2.6885813324401001E-2</v>
      </c>
      <c r="I16" s="308"/>
      <c r="K16" s="377"/>
    </row>
    <row r="17" spans="1:11" s="318" customFormat="1" ht="25" customHeight="1">
      <c r="A17" s="308"/>
      <c r="B17" s="367">
        <f>'인원 입력 기능'!G16</f>
        <v>135</v>
      </c>
      <c r="C17" s="401">
        <f t="shared" si="0"/>
        <v>1</v>
      </c>
      <c r="D17" s="368">
        <f t="shared" si="3"/>
        <v>97.240112263179</v>
      </c>
      <c r="E17" s="369">
        <f>'인원 입력 기능'!J16</f>
        <v>562</v>
      </c>
      <c r="F17" s="412">
        <f t="shared" si="1"/>
        <v>1.4261280876180615E-3</v>
      </c>
      <c r="G17" s="402">
        <f t="shared" si="4"/>
        <v>11157</v>
      </c>
      <c r="H17" s="419">
        <f t="shared" si="2"/>
        <v>2.8311941412019061E-2</v>
      </c>
      <c r="I17" s="308"/>
      <c r="K17" s="377"/>
    </row>
    <row r="18" spans="1:11" s="318" customFormat="1" ht="25" customHeight="1">
      <c r="A18" s="308"/>
      <c r="B18" s="367">
        <f>'인원 입력 기능'!G17</f>
        <v>134</v>
      </c>
      <c r="C18" s="401">
        <f t="shared" si="0"/>
        <v>1</v>
      </c>
      <c r="D18" s="368">
        <f t="shared" si="3"/>
        <v>96.475661931515404</v>
      </c>
      <c r="E18" s="369">
        <f>'인원 입력 기능'!J17</f>
        <v>5463</v>
      </c>
      <c r="F18" s="412">
        <f t="shared" si="1"/>
        <v>1.3862878545653863E-2</v>
      </c>
      <c r="G18" s="402">
        <f t="shared" si="4"/>
        <v>16620</v>
      </c>
      <c r="H18" s="419">
        <f t="shared" si="2"/>
        <v>4.2174819957672922E-2</v>
      </c>
      <c r="I18" s="308"/>
      <c r="K18" s="377"/>
    </row>
    <row r="19" spans="1:11" s="318" customFormat="1" ht="25" customHeight="1">
      <c r="A19" s="308"/>
      <c r="B19" s="367">
        <f>'인원 입력 기능'!G18</f>
        <v>133</v>
      </c>
      <c r="C19" s="401">
        <f t="shared" si="0"/>
        <v>2</v>
      </c>
      <c r="D19" s="368">
        <f t="shared" si="3"/>
        <v>95.66464674147494</v>
      </c>
      <c r="E19" s="369">
        <f>'인원 입력 기능'!J18</f>
        <v>929</v>
      </c>
      <c r="F19" s="412">
        <f t="shared" si="1"/>
        <v>2.357425255155123E-3</v>
      </c>
      <c r="G19" s="402">
        <f t="shared" si="4"/>
        <v>17549</v>
      </c>
      <c r="H19" s="419">
        <f t="shared" si="2"/>
        <v>4.4532245212828045E-2</v>
      </c>
      <c r="I19" s="308"/>
      <c r="K19" s="377"/>
    </row>
    <row r="20" spans="1:11" s="318" customFormat="1" ht="25" customHeight="1">
      <c r="A20" s="308"/>
      <c r="B20" s="367">
        <f>'인원 입력 기능'!G19</f>
        <v>132</v>
      </c>
      <c r="C20" s="401">
        <f t="shared" si="0"/>
        <v>2</v>
      </c>
      <c r="D20" s="368">
        <f t="shared" si="3"/>
        <v>95.372188979734773</v>
      </c>
      <c r="E20" s="369">
        <f>'인원 입력 기능'!J19</f>
        <v>1376</v>
      </c>
      <c r="F20" s="412">
        <f t="shared" si="1"/>
        <v>3.4917299796484924E-3</v>
      </c>
      <c r="G20" s="402">
        <f t="shared" si="4"/>
        <v>18925</v>
      </c>
      <c r="H20" s="419">
        <f t="shared" si="2"/>
        <v>4.8023975192476538E-2</v>
      </c>
      <c r="I20" s="308"/>
      <c r="K20" s="377"/>
    </row>
    <row r="21" spans="1:11" s="318" customFormat="1" ht="25" customHeight="1">
      <c r="A21" s="308"/>
      <c r="B21" s="367">
        <f>'인원 입력 기능'!G20</f>
        <v>131</v>
      </c>
      <c r="C21" s="401">
        <f t="shared" si="0"/>
        <v>2</v>
      </c>
      <c r="D21" s="368">
        <f t="shared" si="3"/>
        <v>94.829270644599745</v>
      </c>
      <c r="E21" s="369">
        <f>'인원 입력 기능'!J20</f>
        <v>2903</v>
      </c>
      <c r="F21" s="412">
        <f t="shared" si="1"/>
        <v>7.366636723052016E-3</v>
      </c>
      <c r="G21" s="402">
        <f t="shared" si="4"/>
        <v>21828</v>
      </c>
      <c r="H21" s="419">
        <f t="shared" si="2"/>
        <v>5.5390611915528555E-2</v>
      </c>
      <c r="I21" s="308"/>
      <c r="K21" s="377"/>
    </row>
    <row r="22" spans="1:11" s="318" customFormat="1" ht="25" customHeight="1">
      <c r="A22" s="308"/>
      <c r="B22" s="367">
        <f>'인원 입력 기능'!G21</f>
        <v>130</v>
      </c>
      <c r="C22" s="401">
        <f t="shared" si="0"/>
        <v>2</v>
      </c>
      <c r="D22" s="368">
        <f t="shared" si="3"/>
        <v>93.779340935966331</v>
      </c>
      <c r="E22" s="369">
        <f>'인원 입력 기능'!J21</f>
        <v>5372</v>
      </c>
      <c r="F22" s="412">
        <f t="shared" si="1"/>
        <v>1.3631957449616061E-2</v>
      </c>
      <c r="G22" s="402">
        <f t="shared" si="4"/>
        <v>27200</v>
      </c>
      <c r="H22" s="419">
        <f t="shared" si="2"/>
        <v>6.9022569365144615E-2</v>
      </c>
      <c r="I22" s="308"/>
      <c r="K22" s="377"/>
    </row>
    <row r="23" spans="1:11" s="318" customFormat="1" ht="25" customHeight="1">
      <c r="A23" s="308"/>
      <c r="B23" s="367">
        <f>'인원 입력 기능'!G22</f>
        <v>129</v>
      </c>
      <c r="C23" s="401">
        <f t="shared" si="0"/>
        <v>2</v>
      </c>
      <c r="D23" s="368">
        <f t="shared" si="3"/>
        <v>92.705177200221272</v>
      </c>
      <c r="E23" s="369">
        <f>'인원 입력 기능'!J22</f>
        <v>3094</v>
      </c>
      <c r="F23" s="412">
        <f t="shared" si="1"/>
        <v>7.8513172652852001E-3</v>
      </c>
      <c r="G23" s="402">
        <f t="shared" si="4"/>
        <v>30294</v>
      </c>
      <c r="H23" s="419">
        <f t="shared" si="2"/>
        <v>7.6873886630429822E-2</v>
      </c>
      <c r="I23" s="308"/>
      <c r="K23" s="377"/>
    </row>
    <row r="24" spans="1:11" s="318" customFormat="1" ht="25" customHeight="1">
      <c r="A24" s="308"/>
      <c r="B24" s="367">
        <f>'인원 입력 기능'!G23</f>
        <v>128</v>
      </c>
      <c r="C24" s="401">
        <f t="shared" si="0"/>
        <v>2</v>
      </c>
      <c r="D24" s="368">
        <f t="shared" si="3"/>
        <v>91.879697721747689</v>
      </c>
      <c r="E24" s="369">
        <f>'인원 입력 기능'!J23</f>
        <v>3412</v>
      </c>
      <c r="F24" s="412">
        <f t="shared" si="1"/>
        <v>8.658272304186523E-3</v>
      </c>
      <c r="G24" s="402">
        <f t="shared" si="4"/>
        <v>33706</v>
      </c>
      <c r="H24" s="419">
        <f t="shared" si="2"/>
        <v>8.553215893461634E-2</v>
      </c>
      <c r="I24" s="308"/>
      <c r="K24" s="377"/>
    </row>
    <row r="25" spans="1:11" s="318" customFormat="1" ht="25" customHeight="1">
      <c r="A25" s="308"/>
      <c r="B25" s="367">
        <f>'인원 입력 기능'!G24</f>
        <v>127</v>
      </c>
      <c r="C25" s="401">
        <f t="shared" si="0"/>
        <v>2</v>
      </c>
      <c r="D25" s="368">
        <f t="shared" si="3"/>
        <v>90.577404243872977</v>
      </c>
      <c r="E25" s="369">
        <f>'인원 입력 기능'!J24</f>
        <v>6852</v>
      </c>
      <c r="F25" s="412">
        <f t="shared" si="1"/>
        <v>1.7387597253307754E-2</v>
      </c>
      <c r="G25" s="402">
        <f t="shared" si="4"/>
        <v>40558</v>
      </c>
      <c r="H25" s="419">
        <f t="shared" si="2"/>
        <v>0.10291975618792409</v>
      </c>
      <c r="I25" s="308"/>
      <c r="K25" s="377"/>
    </row>
    <row r="26" spans="1:11" s="318" customFormat="1" ht="25" customHeight="1">
      <c r="A26" s="308"/>
      <c r="B26" s="367">
        <f>'인원 입력 기능'!G25</f>
        <v>126</v>
      </c>
      <c r="C26" s="401">
        <f t="shared" si="0"/>
        <v>2</v>
      </c>
      <c r="D26" s="368">
        <f t="shared" si="3"/>
        <v>89.131990438344062</v>
      </c>
      <c r="E26" s="369">
        <f>'인원 입력 기능'!J25</f>
        <v>4540</v>
      </c>
      <c r="F26" s="412">
        <f t="shared" si="1"/>
        <v>1.1520678857270462E-2</v>
      </c>
      <c r="G26" s="402">
        <f t="shared" si="4"/>
        <v>45098</v>
      </c>
      <c r="H26" s="419">
        <f t="shared" si="2"/>
        <v>0.11444043504519456</v>
      </c>
      <c r="I26" s="308"/>
      <c r="K26" s="377"/>
    </row>
    <row r="27" spans="1:11" s="318" customFormat="1" ht="25" customHeight="1">
      <c r="A27" s="308"/>
      <c r="B27" s="367">
        <f>'인원 입력 기능'!G26</f>
        <v>125</v>
      </c>
      <c r="C27" s="401">
        <f t="shared" si="0"/>
        <v>3</v>
      </c>
      <c r="D27" s="368">
        <f t="shared" si="3"/>
        <v>87.893771220633681</v>
      </c>
      <c r="E27" s="369">
        <f>'인원 입력 기능'!J26</f>
        <v>5219</v>
      </c>
      <c r="F27" s="412">
        <f t="shared" si="1"/>
        <v>1.3243705496937123E-2</v>
      </c>
      <c r="G27" s="402">
        <f t="shared" si="4"/>
        <v>50317</v>
      </c>
      <c r="H27" s="419">
        <f t="shared" si="2"/>
        <v>0.12768414054213167</v>
      </c>
      <c r="I27" s="308"/>
      <c r="K27" s="377"/>
    </row>
    <row r="28" spans="1:11" s="318" customFormat="1" ht="25" customHeight="1">
      <c r="A28" s="308"/>
      <c r="B28" s="367">
        <f>'인원 입력 기능'!G27</f>
        <v>124</v>
      </c>
      <c r="C28" s="401">
        <f t="shared" si="0"/>
        <v>3</v>
      </c>
      <c r="D28" s="368">
        <f t="shared" si="3"/>
        <v>86.391007780264616</v>
      </c>
      <c r="E28" s="369">
        <f>'인원 입력 기능'!J27</f>
        <v>6625</v>
      </c>
      <c r="F28" s="412">
        <f t="shared" si="1"/>
        <v>1.6811563310444231E-2</v>
      </c>
      <c r="G28" s="402">
        <f t="shared" si="4"/>
        <v>56942</v>
      </c>
      <c r="H28" s="419">
        <f t="shared" si="2"/>
        <v>0.1444957038525759</v>
      </c>
      <c r="I28" s="308"/>
      <c r="K28" s="377"/>
    </row>
    <row r="29" spans="1:11" s="318" customFormat="1" ht="25" customHeight="1">
      <c r="A29" s="308"/>
      <c r="B29" s="367">
        <f>'인원 입력 기능'!G28</f>
        <v>123</v>
      </c>
      <c r="C29" s="401">
        <f t="shared" si="0"/>
        <v>3</v>
      </c>
      <c r="D29" s="368">
        <f t="shared" si="3"/>
        <v>84.718606150113942</v>
      </c>
      <c r="E29" s="369">
        <f>'인원 입력 기능'!J28</f>
        <v>6556</v>
      </c>
      <c r="F29" s="412">
        <f t="shared" si="1"/>
        <v>1.6636469292569418E-2</v>
      </c>
      <c r="G29" s="402">
        <f t="shared" si="4"/>
        <v>63498</v>
      </c>
      <c r="H29" s="419">
        <f t="shared" si="2"/>
        <v>0.16113217314514533</v>
      </c>
      <c r="I29" s="308"/>
      <c r="K29" s="377"/>
    </row>
    <row r="30" spans="1:11" s="318" customFormat="1" ht="25" customHeight="1">
      <c r="A30" s="308"/>
      <c r="B30" s="367">
        <f>'인원 입력 기능'!G29</f>
        <v>122</v>
      </c>
      <c r="C30" s="401">
        <f t="shared" si="0"/>
        <v>3</v>
      </c>
      <c r="D30" s="368">
        <f t="shared" si="3"/>
        <v>83.125504346899319</v>
      </c>
      <c r="E30" s="369">
        <f>'인원 입력 기능'!J29</f>
        <v>6000</v>
      </c>
      <c r="F30" s="412">
        <f t="shared" si="1"/>
        <v>1.5225566771723077E-2</v>
      </c>
      <c r="G30" s="402">
        <f t="shared" si="4"/>
        <v>69498</v>
      </c>
      <c r="H30" s="419">
        <f t="shared" si="2"/>
        <v>0.1763577399168684</v>
      </c>
      <c r="I30" s="308"/>
      <c r="K30" s="377"/>
    </row>
    <row r="31" spans="1:11" s="318" customFormat="1" ht="25" customHeight="1">
      <c r="A31" s="308"/>
      <c r="B31" s="367">
        <f>'인원 입력 기능'!G30</f>
        <v>121</v>
      </c>
      <c r="C31" s="401">
        <f t="shared" si="0"/>
        <v>3</v>
      </c>
      <c r="D31" s="368">
        <f t="shared" si="3"/>
        <v>81.484695767799948</v>
      </c>
      <c r="E31" s="369">
        <f>'인원 입력 기능'!J30</f>
        <v>6932</v>
      </c>
      <c r="F31" s="412">
        <f t="shared" si="1"/>
        <v>1.7590604810264063E-2</v>
      </c>
      <c r="G31" s="402">
        <f t="shared" si="4"/>
        <v>76430</v>
      </c>
      <c r="H31" s="419">
        <f t="shared" si="2"/>
        <v>0.19394834472713246</v>
      </c>
      <c r="I31" s="308"/>
      <c r="K31" s="377"/>
    </row>
    <row r="32" spans="1:11" s="318" customFormat="1" ht="25" customHeight="1">
      <c r="A32" s="308"/>
      <c r="B32" s="367">
        <f>'인원 입력 기능'!G31</f>
        <v>120</v>
      </c>
      <c r="C32" s="401">
        <f t="shared" si="0"/>
        <v>3</v>
      </c>
      <c r="D32" s="368">
        <f t="shared" si="3"/>
        <v>79.765856158995518</v>
      </c>
      <c r="E32" s="369">
        <f>'인원 입력 기능'!J31</f>
        <v>6615</v>
      </c>
      <c r="F32" s="412">
        <f t="shared" si="1"/>
        <v>1.6786187365824694E-2</v>
      </c>
      <c r="G32" s="402">
        <f t="shared" si="4"/>
        <v>83045</v>
      </c>
      <c r="H32" s="419">
        <f t="shared" si="2"/>
        <v>0.21073453209295717</v>
      </c>
      <c r="I32" s="308"/>
      <c r="K32" s="377"/>
    </row>
    <row r="33" spans="1:11" s="318" customFormat="1" ht="25" customHeight="1">
      <c r="A33" s="308"/>
      <c r="B33" s="367">
        <f>'인원 입력 기능'!G32</f>
        <v>119</v>
      </c>
      <c r="C33" s="401">
        <f t="shared" si="0"/>
        <v>3</v>
      </c>
      <c r="D33" s="368">
        <f t="shared" si="3"/>
        <v>78.022909402802526</v>
      </c>
      <c r="E33" s="369">
        <f>'인원 입력 기능'!J32</f>
        <v>7122</v>
      </c>
      <c r="F33" s="412">
        <f t="shared" si="1"/>
        <v>1.8072747758035294E-2</v>
      </c>
      <c r="G33" s="402">
        <f t="shared" si="4"/>
        <v>90167</v>
      </c>
      <c r="H33" s="419">
        <f t="shared" si="2"/>
        <v>0.22880727985099245</v>
      </c>
      <c r="I33" s="308"/>
      <c r="K33" s="377"/>
    </row>
    <row r="34" spans="1:11" s="318" customFormat="1" ht="25" customHeight="1">
      <c r="A34" s="308"/>
      <c r="B34" s="367">
        <f>'인원 입력 기능'!G33</f>
        <v>118</v>
      </c>
      <c r="C34" s="401">
        <f t="shared" si="0"/>
        <v>3</v>
      </c>
      <c r="D34" s="368">
        <f t="shared" si="3"/>
        <v>76.478910052426713</v>
      </c>
      <c r="E34" s="369">
        <f>'인원 입력 기능'!J33</f>
        <v>5047</v>
      </c>
      <c r="F34" s="412">
        <f t="shared" si="1"/>
        <v>1.2807239249481062E-2</v>
      </c>
      <c r="G34" s="402">
        <f t="shared" si="4"/>
        <v>95214</v>
      </c>
      <c r="H34" s="419">
        <f t="shared" si="2"/>
        <v>0.24161451910047352</v>
      </c>
      <c r="I34" s="308"/>
      <c r="K34" s="377"/>
    </row>
    <row r="35" spans="1:11" s="318" customFormat="1" ht="25" customHeight="1">
      <c r="A35" s="308"/>
      <c r="B35" s="367">
        <f>'인원 입력 기능'!G34</f>
        <v>117</v>
      </c>
      <c r="C35" s="401">
        <f t="shared" si="0"/>
        <v>4</v>
      </c>
      <c r="D35" s="368">
        <f t="shared" si="3"/>
        <v>75.083233098352082</v>
      </c>
      <c r="E35" s="369">
        <f>'인원 입력 기능'!J34</f>
        <v>5953</v>
      </c>
      <c r="F35" s="412">
        <f t="shared" si="1"/>
        <v>1.5106299832011246E-2</v>
      </c>
      <c r="G35" s="402">
        <f t="shared" si="4"/>
        <v>101167</v>
      </c>
      <c r="H35" s="419">
        <f t="shared" si="2"/>
        <v>0.25672081893248477</v>
      </c>
      <c r="I35" s="308"/>
      <c r="K35" s="377"/>
    </row>
    <row r="36" spans="1:11" s="318" customFormat="1" ht="25" customHeight="1">
      <c r="A36" s="308"/>
      <c r="B36" s="367">
        <f>'인원 입력 기능'!G35</f>
        <v>116</v>
      </c>
      <c r="C36" s="401">
        <f t="shared" si="0"/>
        <v>4</v>
      </c>
      <c r="D36" s="368">
        <f t="shared" si="3"/>
        <v>73.347010967483257</v>
      </c>
      <c r="E36" s="369">
        <f>'인원 입력 기능'!J35</f>
        <v>7731</v>
      </c>
      <c r="F36" s="412">
        <f t="shared" si="1"/>
        <v>1.9618142785365184E-2</v>
      </c>
      <c r="G36" s="402">
        <f t="shared" si="4"/>
        <v>108898</v>
      </c>
      <c r="H36" s="419">
        <f t="shared" si="2"/>
        <v>0.27633896171784994</v>
      </c>
      <c r="I36" s="308"/>
      <c r="K36" s="377"/>
    </row>
    <row r="37" spans="1:11" s="318" customFormat="1" ht="25" customHeight="1">
      <c r="A37" s="308"/>
      <c r="B37" s="367">
        <f>'인원 입력 기능'!G36</f>
        <v>115</v>
      </c>
      <c r="C37" s="401">
        <f t="shared" si="0"/>
        <v>4</v>
      </c>
      <c r="D37" s="368">
        <f t="shared" si="3"/>
        <v>71.520577353491973</v>
      </c>
      <c r="E37" s="369">
        <f>'인원 입력 기능'!J36</f>
        <v>6664</v>
      </c>
      <c r="F37" s="412">
        <f t="shared" si="1"/>
        <v>1.6910529494460431E-2</v>
      </c>
      <c r="G37" s="402">
        <f t="shared" si="4"/>
        <v>115562</v>
      </c>
      <c r="H37" s="419">
        <f t="shared" si="2"/>
        <v>0.29324949121231036</v>
      </c>
      <c r="I37" s="308"/>
      <c r="K37" s="377"/>
    </row>
    <row r="38" spans="1:11" s="318" customFormat="1" ht="25" customHeight="1">
      <c r="A38" s="308"/>
      <c r="B38" s="367">
        <f>'인원 입력 기능'!G37</f>
        <v>114</v>
      </c>
      <c r="C38" s="401">
        <f t="shared" ref="C38:C69" si="5">IF(ROUND(B38,0)&gt;=$M$6,1,IF(ROUND(B38,0)&gt;=$M$7,2,IF(ROUND(B38,0)&gt;=$M$8,3,IF(ROUND(B38,0)&gt;=$M$9,4,IF(ROUND(B38,0)&gt;=$M$10,5,IF(ROUND(B38,0)&gt;=$M$11,6,IF(ROUND(B38,0)&gt;=$M$12,7,IF(ROUND(B38,0)&gt;=$M$13,8,9))))))))</f>
        <v>4</v>
      </c>
      <c r="D38" s="368">
        <f t="shared" si="3"/>
        <v>69.909966148489872</v>
      </c>
      <c r="E38" s="369">
        <f>'인원 입력 기능'!J37</f>
        <v>6030</v>
      </c>
      <c r="F38" s="412">
        <f t="shared" si="1"/>
        <v>1.5301694605581694E-2</v>
      </c>
      <c r="G38" s="402">
        <f t="shared" si="4"/>
        <v>121592</v>
      </c>
      <c r="H38" s="419">
        <f t="shared" si="2"/>
        <v>0.30855118581789209</v>
      </c>
      <c r="I38" s="308"/>
      <c r="K38" s="377"/>
    </row>
    <row r="39" spans="1:11" s="318" customFormat="1" ht="25" customHeight="1">
      <c r="A39" s="308"/>
      <c r="B39" s="367">
        <f>'인원 입력 기능'!G38</f>
        <v>113</v>
      </c>
      <c r="C39" s="401">
        <f t="shared" si="5"/>
        <v>4</v>
      </c>
      <c r="D39" s="368">
        <f t="shared" si="3"/>
        <v>68.277658510838066</v>
      </c>
      <c r="E39" s="369">
        <f>'인원 입력 기능'!J38</f>
        <v>6835</v>
      </c>
      <c r="F39" s="412">
        <f t="shared" si="1"/>
        <v>1.7344458147454538E-2</v>
      </c>
      <c r="G39" s="402">
        <f t="shared" si="4"/>
        <v>128427</v>
      </c>
      <c r="H39" s="419">
        <f t="shared" si="2"/>
        <v>0.32589564396534659</v>
      </c>
      <c r="I39" s="308"/>
      <c r="K39" s="377"/>
    </row>
    <row r="40" spans="1:11" s="318" customFormat="1" ht="25" customHeight="1">
      <c r="A40" s="308"/>
      <c r="B40" s="367">
        <f>'인원 입력 기능'!G39</f>
        <v>112</v>
      </c>
      <c r="C40" s="401">
        <f t="shared" si="5"/>
        <v>4</v>
      </c>
      <c r="D40" s="368">
        <f t="shared" si="3"/>
        <v>66.611600866842267</v>
      </c>
      <c r="E40" s="369">
        <f>'인원 입력 기능'!J39</f>
        <v>6296</v>
      </c>
      <c r="F40" s="412">
        <f t="shared" si="1"/>
        <v>1.5976694732461418E-2</v>
      </c>
      <c r="G40" s="402">
        <f t="shared" si="4"/>
        <v>134723</v>
      </c>
      <c r="H40" s="419">
        <f t="shared" si="2"/>
        <v>0.34187233869780803</v>
      </c>
      <c r="I40" s="308"/>
      <c r="K40" s="377"/>
    </row>
    <row r="41" spans="1:11" s="318" customFormat="1" ht="25" customHeight="1">
      <c r="A41" s="308"/>
      <c r="B41" s="367">
        <f>'인원 입력 기능'!G40</f>
        <v>111</v>
      </c>
      <c r="C41" s="401">
        <f t="shared" si="5"/>
        <v>4</v>
      </c>
      <c r="D41" s="368">
        <f t="shared" si="3"/>
        <v>65.029918238706429</v>
      </c>
      <c r="E41" s="369">
        <f>'인원 입력 기능'!J40</f>
        <v>6170</v>
      </c>
      <c r="F41" s="412">
        <f t="shared" si="1"/>
        <v>1.5656957830255232E-2</v>
      </c>
      <c r="G41" s="402">
        <f t="shared" si="4"/>
        <v>140893</v>
      </c>
      <c r="H41" s="419">
        <f t="shared" si="2"/>
        <v>0.35752929652806326</v>
      </c>
      <c r="I41" s="308"/>
      <c r="K41" s="377"/>
    </row>
    <row r="42" spans="1:11" s="318" customFormat="1" ht="25" customHeight="1">
      <c r="A42" s="308"/>
      <c r="B42" s="367">
        <f>'인원 입력 기능'!G41</f>
        <v>110</v>
      </c>
      <c r="C42" s="401">
        <f t="shared" si="5"/>
        <v>4</v>
      </c>
      <c r="D42" s="368">
        <f t="shared" si="3"/>
        <v>63.457751589802939</v>
      </c>
      <c r="E42" s="369">
        <f>'인원 입력 기능'!J41</f>
        <v>6221</v>
      </c>
      <c r="F42" s="412">
        <f t="shared" si="1"/>
        <v>1.5786375147814877E-2</v>
      </c>
      <c r="G42" s="402">
        <f t="shared" si="4"/>
        <v>147114</v>
      </c>
      <c r="H42" s="419">
        <f t="shared" si="2"/>
        <v>0.37331567167587815</v>
      </c>
      <c r="I42" s="308"/>
      <c r="K42" s="377"/>
    </row>
    <row r="43" spans="1:11" s="318" customFormat="1" ht="25" customHeight="1">
      <c r="A43" s="308"/>
      <c r="B43" s="367">
        <f>'인원 입력 기능'!G42</f>
        <v>109</v>
      </c>
      <c r="C43" s="401">
        <f t="shared" si="5"/>
        <v>4</v>
      </c>
      <c r="D43" s="368">
        <f t="shared" si="3"/>
        <v>61.851834934555441</v>
      </c>
      <c r="E43" s="369">
        <f>'인원 입력 기능'!J42</f>
        <v>6436</v>
      </c>
      <c r="F43" s="412">
        <f t="shared" si="1"/>
        <v>1.6331957957134956E-2</v>
      </c>
      <c r="G43" s="402">
        <f t="shared" si="4"/>
        <v>153550</v>
      </c>
      <c r="H43" s="419">
        <f t="shared" si="2"/>
        <v>0.38964762963301308</v>
      </c>
      <c r="I43" s="308"/>
      <c r="K43" s="377"/>
    </row>
    <row r="44" spans="1:11" s="318" customFormat="1" ht="25" customHeight="1">
      <c r="A44" s="308"/>
      <c r="B44" s="367">
        <f>'인원 입력 기능'!G43</f>
        <v>108</v>
      </c>
      <c r="C44" s="401">
        <f t="shared" si="5"/>
        <v>4</v>
      </c>
      <c r="D44" s="368">
        <f t="shared" si="3"/>
        <v>60.288803625714962</v>
      </c>
      <c r="E44" s="369">
        <f>'인원 입력 기능'!J43</f>
        <v>5883</v>
      </c>
      <c r="F44" s="412">
        <f t="shared" si="1"/>
        <v>1.4928668219674477E-2</v>
      </c>
      <c r="G44" s="402">
        <f t="shared" si="4"/>
        <v>159433</v>
      </c>
      <c r="H44" s="419">
        <f t="shared" si="2"/>
        <v>0.40457629785268756</v>
      </c>
      <c r="I44" s="308"/>
      <c r="K44" s="377"/>
    </row>
    <row r="45" spans="1:11" s="318" customFormat="1" ht="25" customHeight="1">
      <c r="A45" s="308"/>
      <c r="B45" s="367">
        <f>'인원 입력 기능'!G44</f>
        <v>107</v>
      </c>
      <c r="C45" s="401">
        <f t="shared" si="5"/>
        <v>5</v>
      </c>
      <c r="D45" s="368">
        <f t="shared" si="3"/>
        <v>58.876505427914559</v>
      </c>
      <c r="E45" s="369">
        <f>'인원 입력 기능'!J44</f>
        <v>5248</v>
      </c>
      <c r="F45" s="412">
        <f t="shared" si="1"/>
        <v>1.3317295736333785E-2</v>
      </c>
      <c r="G45" s="402">
        <f t="shared" si="4"/>
        <v>164681</v>
      </c>
      <c r="H45" s="419">
        <f t="shared" si="2"/>
        <v>0.41789359358902134</v>
      </c>
      <c r="I45" s="308"/>
      <c r="K45" s="377"/>
    </row>
    <row r="46" spans="1:11" s="318" customFormat="1" ht="25" customHeight="1">
      <c r="A46" s="308"/>
      <c r="B46" s="367">
        <f>'인원 입력 기능'!G45</f>
        <v>106</v>
      </c>
      <c r="C46" s="401">
        <f t="shared" si="5"/>
        <v>5</v>
      </c>
      <c r="D46" s="368">
        <f t="shared" si="3"/>
        <v>57.638159330481074</v>
      </c>
      <c r="E46" s="369">
        <f>'인원 입력 기능'!J45</f>
        <v>4512</v>
      </c>
      <c r="F46" s="412">
        <f t="shared" si="1"/>
        <v>1.1449626212335754E-2</v>
      </c>
      <c r="G46" s="402">
        <f t="shared" si="4"/>
        <v>169193</v>
      </c>
      <c r="H46" s="419">
        <f t="shared" si="2"/>
        <v>0.42934321980135709</v>
      </c>
      <c r="I46" s="308"/>
      <c r="K46" s="377"/>
    </row>
    <row r="47" spans="1:11" s="318" customFormat="1" ht="25" customHeight="1">
      <c r="A47" s="308"/>
      <c r="B47" s="367">
        <f>'인원 입력 기능'!G46</f>
        <v>105</v>
      </c>
      <c r="C47" s="401">
        <f t="shared" si="5"/>
        <v>5</v>
      </c>
      <c r="D47" s="368">
        <f t="shared" si="3"/>
        <v>56.223323538218708</v>
      </c>
      <c r="E47" s="369">
        <f>'인원 입력 기능'!J46</f>
        <v>6639</v>
      </c>
      <c r="F47" s="412">
        <f t="shared" si="1"/>
        <v>1.6847089632911587E-2</v>
      </c>
      <c r="G47" s="402">
        <f t="shared" si="4"/>
        <v>175832</v>
      </c>
      <c r="H47" s="419">
        <f t="shared" si="2"/>
        <v>0.44619030943426868</v>
      </c>
      <c r="I47" s="308"/>
      <c r="K47" s="377"/>
    </row>
    <row r="48" spans="1:11" s="318" customFormat="1" ht="25" customHeight="1">
      <c r="A48" s="308"/>
      <c r="B48" s="367">
        <f>'인원 입력 기능'!G47</f>
        <v>104</v>
      </c>
      <c r="C48" s="401">
        <f t="shared" si="5"/>
        <v>5</v>
      </c>
      <c r="D48" s="368">
        <f t="shared" si="3"/>
        <v>54.690489603475491</v>
      </c>
      <c r="E48" s="369">
        <f>'인원 입력 기능'!J47</f>
        <v>5442</v>
      </c>
      <c r="F48" s="412">
        <f t="shared" si="1"/>
        <v>1.3809589061952831E-2</v>
      </c>
      <c r="G48" s="402">
        <f t="shared" si="4"/>
        <v>181274</v>
      </c>
      <c r="H48" s="419">
        <f t="shared" si="2"/>
        <v>0.45999989849622153</v>
      </c>
      <c r="I48" s="308"/>
      <c r="K48" s="377"/>
    </row>
    <row r="49" spans="1:11" s="318" customFormat="1" ht="25" customHeight="1">
      <c r="A49" s="308"/>
      <c r="B49" s="367">
        <f>'인원 입력 기능'!G48</f>
        <v>103</v>
      </c>
      <c r="C49" s="401">
        <f t="shared" si="5"/>
        <v>5</v>
      </c>
      <c r="D49" s="368">
        <f t="shared" si="3"/>
        <v>53.419281657759711</v>
      </c>
      <c r="E49" s="369">
        <f>'인원 입력 기능'!J48</f>
        <v>4577</v>
      </c>
      <c r="F49" s="412">
        <f t="shared" si="1"/>
        <v>1.1614569852362755E-2</v>
      </c>
      <c r="G49" s="402">
        <f t="shared" si="4"/>
        <v>185851</v>
      </c>
      <c r="H49" s="419">
        <f t="shared" si="2"/>
        <v>0.47161446834858428</v>
      </c>
      <c r="I49" s="308"/>
      <c r="K49" s="377"/>
    </row>
    <row r="50" spans="1:11" s="318" customFormat="1" ht="25" customHeight="1">
      <c r="A50" s="308"/>
      <c r="B50" s="367">
        <f>'인원 입력 기능'!G49</f>
        <v>102</v>
      </c>
      <c r="C50" s="401">
        <f t="shared" si="5"/>
        <v>5</v>
      </c>
      <c r="D50" s="368">
        <f t="shared" si="3"/>
        <v>52.171546460817012</v>
      </c>
      <c r="E50" s="369">
        <f>'인원 입력 기능'!J49</f>
        <v>5257</v>
      </c>
      <c r="F50" s="412">
        <f t="shared" si="1"/>
        <v>1.334013408649137E-2</v>
      </c>
      <c r="G50" s="402">
        <f t="shared" si="4"/>
        <v>191108</v>
      </c>
      <c r="H50" s="419">
        <f t="shared" si="2"/>
        <v>0.48495460243507565</v>
      </c>
      <c r="I50" s="308"/>
      <c r="K50" s="377"/>
    </row>
    <row r="51" spans="1:11" s="318" customFormat="1" ht="25" customHeight="1">
      <c r="A51" s="308"/>
      <c r="B51" s="367">
        <f>'인원 입력 기능'!G50</f>
        <v>101</v>
      </c>
      <c r="C51" s="401">
        <f t="shared" si="5"/>
        <v>5</v>
      </c>
      <c r="D51" s="368">
        <f t="shared" si="3"/>
        <v>50.827636433766244</v>
      </c>
      <c r="E51" s="369">
        <f>'인원 입력 기능'!J50</f>
        <v>5335</v>
      </c>
      <c r="F51" s="412">
        <f t="shared" si="1"/>
        <v>1.3538066454523769E-2</v>
      </c>
      <c r="G51" s="402">
        <f t="shared" si="4"/>
        <v>196443</v>
      </c>
      <c r="H51" s="419">
        <f t="shared" si="2"/>
        <v>0.49849266888959942</v>
      </c>
      <c r="I51" s="308"/>
      <c r="K51" s="377"/>
    </row>
    <row r="52" spans="1:11" s="318" customFormat="1" ht="25" customHeight="1">
      <c r="A52" s="308"/>
      <c r="B52" s="367">
        <f>'인원 입력 기능'!G51</f>
        <v>100</v>
      </c>
      <c r="C52" s="401">
        <f t="shared" si="5"/>
        <v>5</v>
      </c>
      <c r="D52" s="368">
        <f t="shared" si="3"/>
        <v>49.55706288666596</v>
      </c>
      <c r="E52" s="369">
        <f>'인원 입력 기능'!J51</f>
        <v>4679</v>
      </c>
      <c r="F52" s="412">
        <f t="shared" si="1"/>
        <v>1.1873404487482047E-2</v>
      </c>
      <c r="G52" s="402">
        <f t="shared" si="4"/>
        <v>201122</v>
      </c>
      <c r="H52" s="419">
        <f t="shared" si="2"/>
        <v>0.51036607337708151</v>
      </c>
      <c r="I52" s="308"/>
      <c r="K52" s="377"/>
    </row>
    <row r="53" spans="1:11" s="318" customFormat="1" ht="25" customHeight="1">
      <c r="A53" s="308"/>
      <c r="B53" s="367">
        <f>'인원 입력 기능'!G52</f>
        <v>99</v>
      </c>
      <c r="C53" s="401">
        <f t="shared" si="5"/>
        <v>5</v>
      </c>
      <c r="D53" s="368">
        <f t="shared" si="3"/>
        <v>48.4003004511843</v>
      </c>
      <c r="E53" s="369">
        <f>'인원 입력 기능'!J52</f>
        <v>4438</v>
      </c>
      <c r="F53" s="412">
        <f t="shared" si="1"/>
        <v>1.1261844222151169E-2</v>
      </c>
      <c r="G53" s="402">
        <f t="shared" si="4"/>
        <v>205560</v>
      </c>
      <c r="H53" s="419">
        <f t="shared" si="2"/>
        <v>0.52162791759923266</v>
      </c>
      <c r="I53" s="308"/>
      <c r="K53" s="377"/>
    </row>
    <row r="54" spans="1:11" s="318" customFormat="1" ht="25" customHeight="1">
      <c r="A54" s="308"/>
      <c r="B54" s="367">
        <f>'인원 입력 기능'!G53</f>
        <v>98</v>
      </c>
      <c r="C54" s="401">
        <f t="shared" si="5"/>
        <v>5</v>
      </c>
      <c r="D54" s="368">
        <f t="shared" si="3"/>
        <v>47.319285210391961</v>
      </c>
      <c r="E54" s="369">
        <f>'인원 입력 기능'!J53</f>
        <v>4082</v>
      </c>
      <c r="F54" s="412">
        <f t="shared" si="1"/>
        <v>1.03584605936956E-2</v>
      </c>
      <c r="G54" s="402">
        <f t="shared" si="4"/>
        <v>209642</v>
      </c>
      <c r="H54" s="419">
        <f t="shared" si="2"/>
        <v>0.53198637819292827</v>
      </c>
      <c r="I54" s="308"/>
      <c r="K54" s="377"/>
    </row>
    <row r="55" spans="1:11" s="318" customFormat="1" ht="25" customHeight="1">
      <c r="A55" s="308"/>
      <c r="B55" s="367">
        <f>'인원 입력 기능'!G54</f>
        <v>97</v>
      </c>
      <c r="C55" s="401">
        <f t="shared" si="5"/>
        <v>5</v>
      </c>
      <c r="D55" s="368">
        <f t="shared" si="3"/>
        <v>46.215939138334427</v>
      </c>
      <c r="E55" s="369">
        <f>'인원 입력 기능'!J54</f>
        <v>4614</v>
      </c>
      <c r="F55" s="412">
        <f t="shared" si="1"/>
        <v>1.1708460847455046E-2</v>
      </c>
      <c r="G55" s="402">
        <f t="shared" si="4"/>
        <v>214256</v>
      </c>
      <c r="H55" s="419">
        <f t="shared" si="2"/>
        <v>0.54369483904038329</v>
      </c>
      <c r="I55" s="308"/>
      <c r="K55" s="377"/>
    </row>
    <row r="56" spans="1:11" s="318" customFormat="1" ht="25" customHeight="1">
      <c r="A56" s="308"/>
      <c r="B56" s="367">
        <f>'인원 입력 기능'!G55</f>
        <v>96</v>
      </c>
      <c r="C56" s="401">
        <f t="shared" si="5"/>
        <v>5</v>
      </c>
      <c r="D56" s="368">
        <f t="shared" si="3"/>
        <v>45.072372194054921</v>
      </c>
      <c r="E56" s="369">
        <f>'인원 입력 기능'!J55</f>
        <v>4399</v>
      </c>
      <c r="F56" s="412">
        <f t="shared" si="1"/>
        <v>1.116287803813497E-2</v>
      </c>
      <c r="G56" s="402">
        <f t="shared" si="4"/>
        <v>218655</v>
      </c>
      <c r="H56" s="419">
        <f t="shared" si="2"/>
        <v>0.55485771707851828</v>
      </c>
      <c r="I56" s="308"/>
      <c r="K56" s="377"/>
    </row>
    <row r="57" spans="1:11" s="318" customFormat="1" ht="25" customHeight="1">
      <c r="A57" s="308"/>
      <c r="B57" s="367">
        <f>'인원 입력 기능'!G56</f>
        <v>95</v>
      </c>
      <c r="C57" s="401">
        <f t="shared" si="5"/>
        <v>5</v>
      </c>
      <c r="D57" s="368">
        <f t="shared" si="3"/>
        <v>44.00582124169572</v>
      </c>
      <c r="E57" s="369">
        <f>'인원 입력 기능'!J56</f>
        <v>4007</v>
      </c>
      <c r="F57" s="412">
        <f t="shared" si="1"/>
        <v>1.0168141009049062E-2</v>
      </c>
      <c r="G57" s="402">
        <f t="shared" si="4"/>
        <v>222662</v>
      </c>
      <c r="H57" s="419">
        <f t="shared" si="2"/>
        <v>0.56502585808756733</v>
      </c>
      <c r="I57" s="308"/>
      <c r="K57" s="377"/>
    </row>
    <row r="58" spans="1:11" s="318" customFormat="1" ht="25" customHeight="1">
      <c r="A58" s="308"/>
      <c r="B58" s="367">
        <f>'인원 입력 기능'!G57</f>
        <v>94</v>
      </c>
      <c r="C58" s="401">
        <f t="shared" si="5"/>
        <v>5</v>
      </c>
      <c r="D58" s="368">
        <f t="shared" si="3"/>
        <v>42.965280632571549</v>
      </c>
      <c r="E58" s="369">
        <f>'인원 입력 기능'!J57</f>
        <v>4194</v>
      </c>
      <c r="F58" s="412">
        <f t="shared" si="1"/>
        <v>1.0642671173434431E-2</v>
      </c>
      <c r="G58" s="402">
        <f t="shared" si="4"/>
        <v>226856</v>
      </c>
      <c r="H58" s="419">
        <f t="shared" si="2"/>
        <v>0.57566852926100176</v>
      </c>
      <c r="I58" s="308"/>
      <c r="K58" s="377"/>
    </row>
    <row r="59" spans="1:11" s="318" customFormat="1" ht="25" customHeight="1">
      <c r="A59" s="308"/>
      <c r="B59" s="367">
        <f>'인원 입력 기능'!G58</f>
        <v>93</v>
      </c>
      <c r="C59" s="401">
        <f t="shared" si="5"/>
        <v>5</v>
      </c>
      <c r="D59" s="368">
        <f t="shared" si="3"/>
        <v>41.880585879809374</v>
      </c>
      <c r="E59" s="369">
        <f>'인원 입력 기능'!J58</f>
        <v>4355</v>
      </c>
      <c r="F59" s="412">
        <f t="shared" si="1"/>
        <v>1.1051223881809E-2</v>
      </c>
      <c r="G59" s="402">
        <f t="shared" si="4"/>
        <v>231211</v>
      </c>
      <c r="H59" s="419">
        <f t="shared" si="2"/>
        <v>0.58671975314281077</v>
      </c>
      <c r="I59" s="308"/>
      <c r="K59" s="377"/>
    </row>
    <row r="60" spans="1:11" s="318" customFormat="1" ht="25" customHeight="1">
      <c r="A60" s="308"/>
      <c r="B60" s="367">
        <f>'인원 입력 기능'!G59</f>
        <v>92</v>
      </c>
      <c r="C60" s="401">
        <f t="shared" si="5"/>
        <v>5</v>
      </c>
      <c r="D60" s="368">
        <f t="shared" si="3"/>
        <v>40.815684363850444</v>
      </c>
      <c r="E60" s="369">
        <f>'인원 입력 기능'!J59</f>
        <v>4038</v>
      </c>
      <c r="F60" s="412">
        <f t="shared" si="1"/>
        <v>1.0246806437369631E-2</v>
      </c>
      <c r="G60" s="402">
        <f t="shared" si="4"/>
        <v>235249</v>
      </c>
      <c r="H60" s="419">
        <f t="shared" si="2"/>
        <v>0.59696655958018041</v>
      </c>
      <c r="I60" s="308"/>
      <c r="K60" s="377"/>
    </row>
    <row r="61" spans="1:11" s="318" customFormat="1" ht="25" customHeight="1">
      <c r="A61" s="308"/>
      <c r="B61" s="367">
        <f>'인원 입력 기능'!G60</f>
        <v>91</v>
      </c>
      <c r="C61" s="401">
        <f t="shared" si="5"/>
        <v>5</v>
      </c>
      <c r="D61" s="368">
        <f t="shared" si="3"/>
        <v>39.759537548785254</v>
      </c>
      <c r="E61" s="369">
        <f>'인원 입력 기능'!J60</f>
        <v>4286</v>
      </c>
      <c r="F61" s="412">
        <f t="shared" si="1"/>
        <v>1.0876129863934185E-2</v>
      </c>
      <c r="G61" s="402">
        <f t="shared" si="4"/>
        <v>239535</v>
      </c>
      <c r="H61" s="419">
        <f t="shared" si="2"/>
        <v>0.60784268944411457</v>
      </c>
      <c r="I61" s="308"/>
      <c r="K61" s="377"/>
    </row>
    <row r="62" spans="1:11" s="318" customFormat="1" ht="25" customHeight="1">
      <c r="A62" s="308"/>
      <c r="B62" s="367">
        <f>'인원 입력 기능'!G61</f>
        <v>90</v>
      </c>
      <c r="C62" s="401">
        <f t="shared" si="5"/>
        <v>6</v>
      </c>
      <c r="D62" s="368">
        <f t="shared" si="3"/>
        <v>38.695777950334197</v>
      </c>
      <c r="E62" s="369">
        <f>'인원 입력 기능'!J61</f>
        <v>4098</v>
      </c>
      <c r="F62" s="412">
        <f t="shared" si="1"/>
        <v>1.0399062105086862E-2</v>
      </c>
      <c r="G62" s="402">
        <f t="shared" si="4"/>
        <v>243633</v>
      </c>
      <c r="H62" s="419">
        <f t="shared" si="2"/>
        <v>0.61824175154920147</v>
      </c>
      <c r="I62" s="308"/>
      <c r="K62" s="377"/>
    </row>
    <row r="63" spans="1:11" s="318" customFormat="1" ht="25" customHeight="1">
      <c r="A63" s="308"/>
      <c r="B63" s="367">
        <f>'인원 입력 기능'!G62</f>
        <v>89</v>
      </c>
      <c r="C63" s="401">
        <f t="shared" si="5"/>
        <v>6</v>
      </c>
      <c r="D63" s="368">
        <f t="shared" si="3"/>
        <v>37.651430949517092</v>
      </c>
      <c r="E63" s="369">
        <f>'인원 입력 기능'!J62</f>
        <v>4133</v>
      </c>
      <c r="F63" s="412">
        <f t="shared" si="1"/>
        <v>1.0487877911255246E-2</v>
      </c>
      <c r="G63" s="402">
        <f t="shared" si="4"/>
        <v>247766</v>
      </c>
      <c r="H63" s="419">
        <f t="shared" si="2"/>
        <v>0.62872962946045663</v>
      </c>
      <c r="I63" s="308"/>
      <c r="K63" s="377"/>
    </row>
    <row r="64" spans="1:11" s="318" customFormat="1" ht="25" customHeight="1">
      <c r="A64" s="308"/>
      <c r="B64" s="367">
        <f>'인원 입력 기능'!G63</f>
        <v>88</v>
      </c>
      <c r="C64" s="401">
        <f t="shared" si="5"/>
        <v>6</v>
      </c>
      <c r="D64" s="368">
        <f t="shared" si="3"/>
        <v>36.558869653922862</v>
      </c>
      <c r="E64" s="369">
        <f>'인원 입력 기능'!J63</f>
        <v>4478</v>
      </c>
      <c r="F64" s="412">
        <f t="shared" si="1"/>
        <v>1.1363348000629324E-2</v>
      </c>
      <c r="G64" s="402">
        <f t="shared" si="4"/>
        <v>252244</v>
      </c>
      <c r="H64" s="419">
        <f t="shared" si="2"/>
        <v>0.64009297746108595</v>
      </c>
      <c r="I64" s="308"/>
      <c r="K64" s="377"/>
    </row>
    <row r="65" spans="1:11" s="318" customFormat="1" ht="25" customHeight="1">
      <c r="A65" s="308"/>
      <c r="B65" s="367">
        <f>'인원 입력 기능'!G64</f>
        <v>87</v>
      </c>
      <c r="C65" s="401">
        <f t="shared" si="5"/>
        <v>6</v>
      </c>
      <c r="D65" s="368">
        <f t="shared" si="3"/>
        <v>35.41758654465913</v>
      </c>
      <c r="E65" s="369">
        <f>'인원 입력 기능'!J64</f>
        <v>4517</v>
      </c>
      <c r="F65" s="412">
        <f t="shared" si="1"/>
        <v>1.1462314184645524E-2</v>
      </c>
      <c r="G65" s="402">
        <f t="shared" si="4"/>
        <v>256761</v>
      </c>
      <c r="H65" s="419">
        <f t="shared" si="2"/>
        <v>0.65155529164573156</v>
      </c>
      <c r="I65" s="308"/>
      <c r="K65" s="377"/>
    </row>
    <row r="66" spans="1:11" s="318" customFormat="1" ht="25" customHeight="1">
      <c r="A66" s="308"/>
      <c r="B66" s="367">
        <f>'인원 입력 기능'!G65</f>
        <v>86</v>
      </c>
      <c r="C66" s="401">
        <f t="shared" si="5"/>
        <v>6</v>
      </c>
      <c r="D66" s="368">
        <f t="shared" si="3"/>
        <v>34.194085374828077</v>
      </c>
      <c r="E66" s="369">
        <f>'인원 입력 기능'!J65</f>
        <v>5126</v>
      </c>
      <c r="F66" s="412">
        <f t="shared" si="1"/>
        <v>1.3007709211975416E-2</v>
      </c>
      <c r="G66" s="402">
        <f t="shared" si="4"/>
        <v>261887</v>
      </c>
      <c r="H66" s="419">
        <f t="shared" si="2"/>
        <v>0.66456300085770692</v>
      </c>
      <c r="I66" s="308"/>
      <c r="K66" s="377"/>
    </row>
    <row r="67" spans="1:11" s="318" customFormat="1" ht="25" customHeight="1">
      <c r="A67" s="308"/>
      <c r="B67" s="367">
        <f>'인원 입력 기능'!G66</f>
        <v>85</v>
      </c>
      <c r="C67" s="401">
        <f t="shared" si="5"/>
        <v>6</v>
      </c>
      <c r="D67" s="368">
        <f t="shared" si="3"/>
        <v>32.832285306820538</v>
      </c>
      <c r="E67" s="369">
        <f>'인원 입력 기능'!J66</f>
        <v>5607</v>
      </c>
      <c r="F67" s="412">
        <f t="shared" si="1"/>
        <v>1.4228292148175215E-2</v>
      </c>
      <c r="G67" s="402">
        <f t="shared" si="4"/>
        <v>267494</v>
      </c>
      <c r="H67" s="419">
        <f t="shared" si="2"/>
        <v>0.67879129300588215</v>
      </c>
      <c r="I67" s="308"/>
      <c r="K67" s="377"/>
    </row>
    <row r="68" spans="1:11" s="318" customFormat="1" ht="25" customHeight="1">
      <c r="A68" s="308"/>
      <c r="B68" s="367">
        <f>'인원 입력 기능'!G67</f>
        <v>84</v>
      </c>
      <c r="C68" s="401">
        <f t="shared" si="5"/>
        <v>6</v>
      </c>
      <c r="D68" s="368">
        <f t="shared" si="3"/>
        <v>31.464521891827424</v>
      </c>
      <c r="E68" s="369">
        <f>'인원 입력 기능'!J67</f>
        <v>5173</v>
      </c>
      <c r="F68" s="412">
        <f t="shared" si="1"/>
        <v>1.3126976151687246E-2</v>
      </c>
      <c r="G68" s="402">
        <f t="shared" si="4"/>
        <v>272667</v>
      </c>
      <c r="H68" s="419">
        <f t="shared" si="2"/>
        <v>0.69191826915756938</v>
      </c>
      <c r="I68" s="308"/>
      <c r="K68" s="377"/>
    </row>
    <row r="69" spans="1:11" s="318" customFormat="1" ht="25" customHeight="1">
      <c r="A69" s="308"/>
      <c r="B69" s="367">
        <f>'인원 입력 기능'!G68</f>
        <v>83</v>
      </c>
      <c r="C69" s="401">
        <f t="shared" si="5"/>
        <v>6</v>
      </c>
      <c r="D69" s="368">
        <f t="shared" si="3"/>
        <v>29.972416348198561</v>
      </c>
      <c r="E69" s="369">
        <f>'인원 입력 기능'!J68</f>
        <v>6587</v>
      </c>
      <c r="F69" s="412">
        <f t="shared" si="1"/>
        <v>1.6715134720889986E-2</v>
      </c>
      <c r="G69" s="402">
        <f t="shared" si="4"/>
        <v>279254</v>
      </c>
      <c r="H69" s="419">
        <f t="shared" si="2"/>
        <v>0.70863340387845941</v>
      </c>
      <c r="I69" s="308"/>
      <c r="K69" s="377"/>
    </row>
    <row r="70" spans="1:11" s="318" customFormat="1" ht="25" customHeight="1">
      <c r="A70" s="308"/>
      <c r="B70" s="367">
        <f>'인원 입력 기능'!G69</f>
        <v>82</v>
      </c>
      <c r="C70" s="401">
        <f t="shared" ref="C70:C85" si="6">IF(ROUND(B70,0)&gt;=$M$6,1,IF(ROUND(B70,0)&gt;=$M$7,2,IF(ROUND(B70,0)&gt;=$M$8,3,IF(ROUND(B70,0)&gt;=$M$9,4,IF(ROUND(B70,0)&gt;=$M$10,5,IF(ROUND(B70,0)&gt;=$M$11,6,IF(ROUND(B70,0)&gt;=$M$12,7,IF(ROUND(B70,0)&gt;=$M$13,8,9))))))))</f>
        <v>6</v>
      </c>
      <c r="D70" s="368">
        <f t="shared" si="3"/>
        <v>28.177068266366213</v>
      </c>
      <c r="E70" s="369">
        <f>'인원 입력 기능'!J69</f>
        <v>7563</v>
      </c>
      <c r="F70" s="412">
        <f t="shared" si="1"/>
        <v>1.9191826915756938E-2</v>
      </c>
      <c r="G70" s="402">
        <f t="shared" si="4"/>
        <v>286817</v>
      </c>
      <c r="H70" s="419">
        <f t="shared" si="2"/>
        <v>0.72782523079421635</v>
      </c>
      <c r="I70" s="308"/>
      <c r="K70" s="377"/>
    </row>
    <row r="71" spans="1:11" s="318" customFormat="1" ht="25" customHeight="1">
      <c r="A71" s="308"/>
      <c r="B71" s="367">
        <f>'인원 입력 기능'!G70</f>
        <v>81</v>
      </c>
      <c r="C71" s="401">
        <f t="shared" si="6"/>
        <v>6</v>
      </c>
      <c r="D71" s="368">
        <f t="shared" si="3"/>
        <v>26.251160949466346</v>
      </c>
      <c r="E71" s="369">
        <f>'인원 입력 기능'!J70</f>
        <v>7616</v>
      </c>
      <c r="F71" s="412">
        <f t="shared" ref="F71:F105" si="7">E71/$H$2</f>
        <v>1.9326319422240494E-2</v>
      </c>
      <c r="G71" s="402">
        <f t="shared" si="4"/>
        <v>294433</v>
      </c>
      <c r="H71" s="419">
        <f t="shared" ref="H71:H105" si="8">G71/$H$2</f>
        <v>0.74715155021645685</v>
      </c>
      <c r="I71" s="308"/>
      <c r="K71" s="377"/>
    </row>
    <row r="72" spans="1:11" s="318" customFormat="1" ht="25" customHeight="1">
      <c r="A72" s="308"/>
      <c r="B72" s="367">
        <f>'인원 입력 기능'!G71</f>
        <v>80</v>
      </c>
      <c r="C72" s="401">
        <f t="shared" si="6"/>
        <v>6</v>
      </c>
      <c r="D72" s="368">
        <f t="shared" ref="D72:D105" si="9">100*(1-(G71+G72)/2/$H$2)</f>
        <v>24.24582692590732</v>
      </c>
      <c r="E72" s="369">
        <f>'인원 입력 기능'!J71</f>
        <v>8189</v>
      </c>
      <c r="F72" s="412">
        <f t="shared" si="7"/>
        <v>2.0780361048940047E-2</v>
      </c>
      <c r="G72" s="402">
        <f t="shared" ref="G72:G80" si="10">E72+G71</f>
        <v>302622</v>
      </c>
      <c r="H72" s="419">
        <f t="shared" si="8"/>
        <v>0.76793191126539684</v>
      </c>
      <c r="I72" s="308"/>
      <c r="K72" s="377"/>
    </row>
    <row r="73" spans="1:11" s="318" customFormat="1" ht="25" customHeight="1">
      <c r="A73" s="308"/>
      <c r="B73" s="367">
        <f>'인원 입력 기능'!G72</f>
        <v>79</v>
      </c>
      <c r="C73" s="401">
        <f t="shared" si="6"/>
        <v>6</v>
      </c>
      <c r="D73" s="368">
        <f t="shared" si="9"/>
        <v>21.917457127341567</v>
      </c>
      <c r="E73" s="369">
        <f>'인원 입력 기능'!J72</f>
        <v>10162</v>
      </c>
      <c r="F73" s="412">
        <f t="shared" si="7"/>
        <v>2.5787034922374986E-2</v>
      </c>
      <c r="G73" s="402">
        <f t="shared" si="10"/>
        <v>312784</v>
      </c>
      <c r="H73" s="419">
        <f t="shared" si="8"/>
        <v>0.79371894618777183</v>
      </c>
      <c r="I73" s="308"/>
      <c r="K73" s="377"/>
    </row>
    <row r="74" spans="1:11" s="318" customFormat="1" ht="25" customHeight="1">
      <c r="A74" s="308"/>
      <c r="B74" s="367">
        <f>'인원 입력 기능'!G73</f>
        <v>78</v>
      </c>
      <c r="C74" s="401">
        <f t="shared" si="6"/>
        <v>7</v>
      </c>
      <c r="D74" s="368">
        <f t="shared" si="9"/>
        <v>18.047244933692653</v>
      </c>
      <c r="E74" s="369">
        <f>'인원 입력 기능'!J73</f>
        <v>20341</v>
      </c>
      <c r="F74" s="412">
        <f t="shared" si="7"/>
        <v>5.1617208950603184E-2</v>
      </c>
      <c r="G74" s="402">
        <f t="shared" si="10"/>
        <v>333125</v>
      </c>
      <c r="H74" s="419">
        <f t="shared" si="8"/>
        <v>0.84533615513837501</v>
      </c>
      <c r="I74" s="308"/>
      <c r="K74" s="377"/>
    </row>
    <row r="75" spans="1:11" s="318" customFormat="1" ht="25" customHeight="1">
      <c r="A75" s="308"/>
      <c r="B75" s="367">
        <f>'인원 입력 기능'!G74</f>
        <v>77</v>
      </c>
      <c r="C75" s="401">
        <f t="shared" si="6"/>
        <v>7</v>
      </c>
      <c r="D75" s="368">
        <f t="shared" si="9"/>
        <v>14.574293153062623</v>
      </c>
      <c r="E75" s="369">
        <f>'인원 입력 기능'!J74</f>
        <v>7031</v>
      </c>
      <c r="F75" s="412">
        <f t="shared" si="7"/>
        <v>1.7841826661997493E-2</v>
      </c>
      <c r="G75" s="402">
        <f t="shared" si="10"/>
        <v>340156</v>
      </c>
      <c r="H75" s="419">
        <f t="shared" si="8"/>
        <v>0.86317798180037253</v>
      </c>
      <c r="I75" s="308"/>
      <c r="K75" s="377"/>
    </row>
    <row r="76" spans="1:11" s="318" customFormat="1" ht="25" customHeight="1">
      <c r="A76" s="308"/>
      <c r="B76" s="367">
        <f>'인원 입력 기능'!G75</f>
        <v>76</v>
      </c>
      <c r="C76" s="401">
        <f t="shared" si="6"/>
        <v>7</v>
      </c>
      <c r="D76" s="368">
        <f t="shared" si="9"/>
        <v>12.764353903074044</v>
      </c>
      <c r="E76" s="369">
        <f>'인원 입력 기능'!J75</f>
        <v>7234</v>
      </c>
      <c r="F76" s="412">
        <f t="shared" si="7"/>
        <v>1.8356958337774124E-2</v>
      </c>
      <c r="G76" s="402">
        <f t="shared" si="10"/>
        <v>347390</v>
      </c>
      <c r="H76" s="419">
        <f t="shared" si="8"/>
        <v>0.88153494013814659</v>
      </c>
      <c r="I76" s="308"/>
      <c r="K76" s="377"/>
    </row>
    <row r="77" spans="1:11" s="318" customFormat="1" ht="25" customHeight="1">
      <c r="A77" s="308"/>
      <c r="B77" s="367">
        <f>'인원 입력 기능'!G76</f>
        <v>75</v>
      </c>
      <c r="C77" s="401">
        <f t="shared" si="6"/>
        <v>7</v>
      </c>
      <c r="D77" s="368">
        <f t="shared" si="9"/>
        <v>10.344630703877955</v>
      </c>
      <c r="E77" s="369">
        <f>'인원 입력 기능'!J76</f>
        <v>11837</v>
      </c>
      <c r="F77" s="412">
        <f t="shared" si="7"/>
        <v>3.003750564614768E-2</v>
      </c>
      <c r="G77" s="402">
        <f t="shared" si="10"/>
        <v>359227</v>
      </c>
      <c r="H77" s="419">
        <f t="shared" si="8"/>
        <v>0.91157244578429431</v>
      </c>
      <c r="I77" s="308"/>
      <c r="K77" s="377"/>
    </row>
    <row r="78" spans="1:11" s="318" customFormat="1" ht="25" customHeight="1">
      <c r="A78" s="308"/>
      <c r="B78" s="367">
        <f>'인원 입력 기능'!G77</f>
        <v>74</v>
      </c>
      <c r="C78" s="401">
        <f t="shared" si="6"/>
        <v>8</v>
      </c>
      <c r="D78" s="368">
        <f t="shared" si="9"/>
        <v>8.0407486918700588</v>
      </c>
      <c r="E78" s="369">
        <f>'인원 입력 기능'!J77</f>
        <v>6321</v>
      </c>
      <c r="F78" s="412">
        <f t="shared" si="7"/>
        <v>1.6040134594010262E-2</v>
      </c>
      <c r="G78" s="402">
        <f t="shared" si="10"/>
        <v>365548</v>
      </c>
      <c r="H78" s="419">
        <f t="shared" si="8"/>
        <v>0.92761258037830463</v>
      </c>
      <c r="I78" s="308"/>
      <c r="K78" s="377"/>
    </row>
    <row r="79" spans="1:11" s="318" customFormat="1" ht="25" customHeight="1">
      <c r="A79" s="308"/>
      <c r="B79" s="367">
        <f>'인원 입력 기능'!G78</f>
        <v>73</v>
      </c>
      <c r="C79" s="401">
        <f t="shared" si="6"/>
        <v>8</v>
      </c>
      <c r="D79" s="368">
        <f t="shared" si="9"/>
        <v>6.4977643792790136</v>
      </c>
      <c r="E79" s="369">
        <f>'인원 입력 기능'!J78</f>
        <v>5840</v>
      </c>
      <c r="F79" s="412">
        <f t="shared" si="7"/>
        <v>1.4819551657810463E-2</v>
      </c>
      <c r="G79" s="402">
        <f t="shared" si="10"/>
        <v>371388</v>
      </c>
      <c r="H79" s="419">
        <f t="shared" si="8"/>
        <v>0.94243213203611509</v>
      </c>
      <c r="I79" s="308"/>
      <c r="K79" s="377"/>
    </row>
    <row r="80" spans="1:11" s="318" customFormat="1" ht="25" customHeight="1">
      <c r="A80" s="308"/>
      <c r="B80" s="367">
        <f>'인원 입력 기능'!G79</f>
        <v>72</v>
      </c>
      <c r="C80" s="401">
        <f t="shared" si="6"/>
        <v>8</v>
      </c>
      <c r="D80" s="368">
        <f t="shared" si="9"/>
        <v>4.567416272070723</v>
      </c>
      <c r="E80" s="369">
        <f>'인원 입력 기능'!J79</f>
        <v>9374</v>
      </c>
      <c r="F80" s="412">
        <f t="shared" si="7"/>
        <v>2.3787410486355354E-2</v>
      </c>
      <c r="G80" s="402">
        <f t="shared" si="10"/>
        <v>380762</v>
      </c>
      <c r="H80" s="419">
        <f t="shared" si="8"/>
        <v>0.96621954252247044</v>
      </c>
      <c r="I80" s="308"/>
      <c r="K80" s="377"/>
    </row>
    <row r="81" spans="1:11" s="318" customFormat="1" ht="25" customHeight="1">
      <c r="A81" s="308"/>
      <c r="B81" s="367">
        <f>'인원 입력 기능'!G80</f>
        <v>71</v>
      </c>
      <c r="C81" s="401">
        <f t="shared" si="6"/>
        <v>9</v>
      </c>
      <c r="D81" s="368">
        <f t="shared" si="9"/>
        <v>2.7534168709430262</v>
      </c>
      <c r="E81" s="369">
        <f>'인원 입력 기능'!J80</f>
        <v>4923</v>
      </c>
      <c r="F81" s="412">
        <f t="shared" si="7"/>
        <v>1.2492577536198785E-2</v>
      </c>
      <c r="G81" s="402">
        <f>E81+G80</f>
        <v>385685</v>
      </c>
      <c r="H81" s="419">
        <f t="shared" si="8"/>
        <v>0.97871212005866914</v>
      </c>
      <c r="I81" s="308"/>
      <c r="K81" s="377"/>
    </row>
    <row r="82" spans="1:11" s="318" customFormat="1" ht="25" customHeight="1">
      <c r="A82" s="308"/>
      <c r="B82" s="367">
        <f>'인원 입력 기능'!G81</f>
        <v>70</v>
      </c>
      <c r="C82" s="401">
        <f t="shared" si="6"/>
        <v>9</v>
      </c>
      <c r="D82" s="368">
        <f t="shared" si="9"/>
        <v>1.8257992153757896</v>
      </c>
      <c r="E82" s="369">
        <f>'인원 입력 기능'!J81</f>
        <v>2388</v>
      </c>
      <c r="F82" s="412">
        <f t="shared" si="7"/>
        <v>6.059775575145785E-3</v>
      </c>
      <c r="G82" s="402">
        <f t="shared" ref="G82:G85" si="11">E82+G81</f>
        <v>388073</v>
      </c>
      <c r="H82" s="419">
        <f t="shared" si="8"/>
        <v>0.98477189563381495</v>
      </c>
      <c r="I82" s="308"/>
      <c r="K82" s="377"/>
    </row>
    <row r="83" spans="1:11" s="318" customFormat="1" ht="25" customHeight="1">
      <c r="A83" s="308"/>
      <c r="B83" s="367">
        <f>'인원 입력 기능'!G82</f>
        <v>69</v>
      </c>
      <c r="C83" s="401">
        <f t="shared" si="6"/>
        <v>9</v>
      </c>
      <c r="D83" s="368">
        <f t="shared" si="9"/>
        <v>1.2506534305739558</v>
      </c>
      <c r="E83" s="369">
        <f>'인원 입력 기능'!J82</f>
        <v>2145</v>
      </c>
      <c r="F83" s="412">
        <f t="shared" si="7"/>
        <v>5.4431401208910003E-3</v>
      </c>
      <c r="G83" s="402">
        <f t="shared" si="11"/>
        <v>390218</v>
      </c>
      <c r="H83" s="419">
        <f t="shared" si="8"/>
        <v>0.99021503575470593</v>
      </c>
      <c r="I83" s="308"/>
      <c r="K83" s="377"/>
    </row>
    <row r="84" spans="1:11" s="318" customFormat="1" ht="25" customHeight="1">
      <c r="A84" s="308"/>
      <c r="B84" s="367">
        <f>'인원 입력 기능'!G83</f>
        <v>68</v>
      </c>
      <c r="C84" s="401">
        <f t="shared" si="6"/>
        <v>9</v>
      </c>
      <c r="D84" s="368">
        <f t="shared" si="9"/>
        <v>0.82294188401162982</v>
      </c>
      <c r="E84" s="369">
        <f>'인원 입력 기능'!J83</f>
        <v>1226</v>
      </c>
      <c r="F84" s="412">
        <f t="shared" si="7"/>
        <v>3.1110908103554155E-3</v>
      </c>
      <c r="G84" s="402">
        <f t="shared" si="11"/>
        <v>391444</v>
      </c>
      <c r="H84" s="419">
        <f t="shared" si="8"/>
        <v>0.99332612656506136</v>
      </c>
      <c r="I84" s="308"/>
      <c r="K84" s="377"/>
    </row>
    <row r="85" spans="1:11" s="318" customFormat="1" ht="25" customHeight="1">
      <c r="A85" s="308"/>
      <c r="B85" s="367">
        <f>'인원 입력 기능'!G84</f>
        <v>67</v>
      </c>
      <c r="C85" s="401">
        <f t="shared" si="6"/>
        <v>9</v>
      </c>
      <c r="D85" s="368">
        <f t="shared" si="9"/>
        <v>0.52020686470053423</v>
      </c>
      <c r="E85" s="369">
        <f>'인원 입력 기능'!J84</f>
        <v>1160</v>
      </c>
      <c r="F85" s="412">
        <f t="shared" si="7"/>
        <v>2.9436095758664615E-3</v>
      </c>
      <c r="G85" s="402">
        <f t="shared" si="11"/>
        <v>392604</v>
      </c>
      <c r="H85" s="419">
        <f t="shared" si="8"/>
        <v>0.99626973614092784</v>
      </c>
      <c r="I85" s="308"/>
      <c r="K85" s="377"/>
    </row>
    <row r="86" spans="1:11" s="318" customFormat="1" ht="25" customHeight="1">
      <c r="A86" s="308"/>
      <c r="B86" s="367">
        <f>'인원 입력 기능'!G85</f>
        <v>66</v>
      </c>
      <c r="C86" s="401">
        <f t="shared" ref="C86:C91" si="12">IF(ROUND(B86,0)&gt;=$M$6,1,IF(ROUND(B86,0)&gt;=$M$7,2,IF(ROUND(B86,0)&gt;=$M$8,3,IF(ROUND(B86,0)&gt;=$M$9,4,IF(ROUND(B86,0)&gt;=$M$10,5,IF(ROUND(B86,0)&gt;=$M$11,6,IF(ROUND(B86,0)&gt;=$M$12,7,IF(ROUND(B86,0)&gt;=$M$13,8,9))))))))</f>
        <v>9</v>
      </c>
      <c r="D86" s="368">
        <f t="shared" ref="D86:D91" si="13">100*(1-(G85+G86)/2/$H$2)</f>
        <v>0.32633464780726928</v>
      </c>
      <c r="E86" s="369">
        <f>'인원 입력 기능'!J85</f>
        <v>368</v>
      </c>
      <c r="F86" s="412">
        <f t="shared" ref="F86:F91" si="14">E86/$H$2</f>
        <v>9.3383476199901546E-4</v>
      </c>
      <c r="G86" s="402">
        <f t="shared" ref="G86:G91" si="15">E86+G85</f>
        <v>392972</v>
      </c>
      <c r="H86" s="419">
        <f t="shared" ref="H86:H91" si="16">G86/$H$2</f>
        <v>0.99720357090292688</v>
      </c>
      <c r="I86" s="308"/>
      <c r="K86" s="377"/>
    </row>
    <row r="87" spans="1:11" ht="25" customHeight="1" thickBot="1">
      <c r="A87" s="4"/>
      <c r="B87" s="483">
        <f>'인원 입력 기능'!G86</f>
        <v>65</v>
      </c>
      <c r="C87" s="484">
        <f t="shared" si="12"/>
        <v>9</v>
      </c>
      <c r="D87" s="485">
        <f t="shared" si="13"/>
        <v>0.13982145485366138</v>
      </c>
      <c r="E87" s="509">
        <f>'인원 입력 기능'!J86</f>
        <v>1102</v>
      </c>
      <c r="F87" s="656">
        <f t="shared" si="14"/>
        <v>2.7964290970731386E-3</v>
      </c>
      <c r="G87" s="510">
        <f t="shared" si="15"/>
        <v>394074</v>
      </c>
      <c r="H87" s="654">
        <f t="shared" si="16"/>
        <v>1</v>
      </c>
      <c r="I87" s="4"/>
      <c r="K87" s="5"/>
    </row>
    <row r="88" spans="1:11" ht="25" hidden="1" customHeight="1">
      <c r="A88" s="4"/>
      <c r="B88" s="427">
        <f>'인원 입력 기능'!G87</f>
        <v>0</v>
      </c>
      <c r="C88" s="659">
        <f t="shared" si="12"/>
        <v>9</v>
      </c>
      <c r="D88" s="428">
        <f t="shared" si="13"/>
        <v>0</v>
      </c>
      <c r="E88" s="429">
        <f>'인원 입력 기능'!J87</f>
        <v>0</v>
      </c>
      <c r="F88" s="381">
        <f t="shared" si="14"/>
        <v>0</v>
      </c>
      <c r="G88" s="658">
        <f t="shared" si="15"/>
        <v>394074</v>
      </c>
      <c r="H88" s="382">
        <f t="shared" si="16"/>
        <v>1</v>
      </c>
      <c r="I88" s="4"/>
      <c r="K88" s="5"/>
    </row>
    <row r="89" spans="1:11" ht="25" hidden="1" customHeight="1">
      <c r="A89" s="4"/>
      <c r="B89" s="367">
        <f>'인원 입력 기능'!G88</f>
        <v>0</v>
      </c>
      <c r="C89" s="401">
        <f t="shared" si="12"/>
        <v>9</v>
      </c>
      <c r="D89" s="368">
        <f t="shared" si="13"/>
        <v>0</v>
      </c>
      <c r="E89" s="369">
        <f>'인원 입력 기능'!J88</f>
        <v>0</v>
      </c>
      <c r="F89" s="412">
        <f t="shared" si="14"/>
        <v>0</v>
      </c>
      <c r="G89" s="402">
        <f t="shared" si="15"/>
        <v>394074</v>
      </c>
      <c r="H89" s="419">
        <f t="shared" si="16"/>
        <v>1</v>
      </c>
      <c r="I89" s="4"/>
      <c r="K89" s="5"/>
    </row>
    <row r="90" spans="1:11" ht="25" hidden="1" customHeight="1">
      <c r="A90" s="4"/>
      <c r="B90" s="367">
        <f>'인원 입력 기능'!G89</f>
        <v>0</v>
      </c>
      <c r="C90" s="401">
        <f t="shared" si="12"/>
        <v>9</v>
      </c>
      <c r="D90" s="368">
        <f t="shared" si="13"/>
        <v>0</v>
      </c>
      <c r="E90" s="369">
        <f>'인원 입력 기능'!J89</f>
        <v>0</v>
      </c>
      <c r="F90" s="412">
        <f t="shared" si="14"/>
        <v>0</v>
      </c>
      <c r="G90" s="402">
        <f t="shared" si="15"/>
        <v>394074</v>
      </c>
      <c r="H90" s="419">
        <f t="shared" si="16"/>
        <v>1</v>
      </c>
      <c r="I90" s="4"/>
      <c r="K90" s="5"/>
    </row>
    <row r="91" spans="1:11" ht="25" hidden="1" customHeight="1" thickBot="1">
      <c r="A91" s="4"/>
      <c r="B91" s="371">
        <f>'인원 입력 기능'!G90</f>
        <v>0</v>
      </c>
      <c r="C91" s="404">
        <f t="shared" si="12"/>
        <v>9</v>
      </c>
      <c r="D91" s="476">
        <f t="shared" si="13"/>
        <v>0</v>
      </c>
      <c r="E91" s="372">
        <f>'인원 입력 기능'!J90</f>
        <v>0</v>
      </c>
      <c r="F91" s="413">
        <f t="shared" si="14"/>
        <v>0</v>
      </c>
      <c r="G91" s="405">
        <f t="shared" si="15"/>
        <v>394074</v>
      </c>
      <c r="H91" s="420">
        <f t="shared" si="16"/>
        <v>1</v>
      </c>
      <c r="I91" s="4"/>
      <c r="K91" s="5"/>
    </row>
    <row r="92" spans="1:11" ht="21" hidden="1" customHeight="1">
      <c r="A92" s="4"/>
      <c r="B92" s="176">
        <f>'인원 입력 기능'!G91</f>
        <v>0</v>
      </c>
      <c r="C92" s="256">
        <f t="shared" ref="C92:C96" si="17">IF(ROUND(B92,0)&gt;=$M$6,1,IF(ROUND(B92,0)&gt;=$M$7,2,IF(ROUND(B92,0)&gt;=$M$8,3,IF(ROUND(B92,0)&gt;=$M$9,4,IF(ROUND(B92,0)&gt;=$M$10,5,IF(ROUND(B92,0)&gt;=$M$11,6,IF(ROUND(B92,0)&gt;=$M$12,7,IF(ROUND(B92,0)&gt;=$M$13,8,9))))))))</f>
        <v>9</v>
      </c>
      <c r="D92" s="281">
        <f t="shared" si="9"/>
        <v>0</v>
      </c>
      <c r="E92" s="126">
        <f>'인원 입력 기능'!J91</f>
        <v>0</v>
      </c>
      <c r="F92" s="414">
        <f t="shared" si="7"/>
        <v>0</v>
      </c>
      <c r="G92" s="99">
        <f t="shared" ref="G92:G96" si="18">E92+G91</f>
        <v>394074</v>
      </c>
      <c r="H92" s="421">
        <f t="shared" si="8"/>
        <v>1</v>
      </c>
      <c r="I92" s="4"/>
      <c r="K92" s="5"/>
    </row>
    <row r="93" spans="1:11" ht="21" hidden="1" customHeight="1">
      <c r="A93" s="4"/>
      <c r="B93" s="173">
        <f>'인원 입력 기능'!G92</f>
        <v>0</v>
      </c>
      <c r="C93" s="252">
        <f t="shared" si="17"/>
        <v>9</v>
      </c>
      <c r="D93" s="174">
        <f t="shared" si="9"/>
        <v>0</v>
      </c>
      <c r="E93" s="127">
        <f>'인원 입력 기능'!J92</f>
        <v>0</v>
      </c>
      <c r="F93" s="415">
        <f t="shared" si="7"/>
        <v>0</v>
      </c>
      <c r="G93" s="97">
        <f t="shared" si="18"/>
        <v>394074</v>
      </c>
      <c r="H93" s="422">
        <f t="shared" si="8"/>
        <v>1</v>
      </c>
      <c r="I93" s="4"/>
      <c r="K93" s="5"/>
    </row>
    <row r="94" spans="1:11" ht="21" hidden="1" customHeight="1">
      <c r="A94" s="4"/>
      <c r="B94" s="173">
        <f>'인원 입력 기능'!G93</f>
        <v>0</v>
      </c>
      <c r="C94" s="252">
        <f t="shared" si="17"/>
        <v>9</v>
      </c>
      <c r="D94" s="174">
        <f t="shared" si="9"/>
        <v>0</v>
      </c>
      <c r="E94" s="127">
        <f>'인원 입력 기능'!J93</f>
        <v>0</v>
      </c>
      <c r="F94" s="415">
        <f t="shared" si="7"/>
        <v>0</v>
      </c>
      <c r="G94" s="97">
        <f t="shared" si="18"/>
        <v>394074</v>
      </c>
      <c r="H94" s="422">
        <f t="shared" si="8"/>
        <v>1</v>
      </c>
      <c r="I94" s="4"/>
      <c r="K94" s="5"/>
    </row>
    <row r="95" spans="1:11" ht="21" hidden="1" customHeight="1">
      <c r="A95" s="4"/>
      <c r="B95" s="173">
        <f>'인원 입력 기능'!G94</f>
        <v>0</v>
      </c>
      <c r="C95" s="252">
        <f t="shared" si="17"/>
        <v>9</v>
      </c>
      <c r="D95" s="174">
        <f t="shared" si="9"/>
        <v>0</v>
      </c>
      <c r="E95" s="127">
        <f>'인원 입력 기능'!J94</f>
        <v>0</v>
      </c>
      <c r="F95" s="415">
        <f t="shared" si="7"/>
        <v>0</v>
      </c>
      <c r="G95" s="97">
        <f t="shared" si="18"/>
        <v>394074</v>
      </c>
      <c r="H95" s="422">
        <f t="shared" si="8"/>
        <v>1</v>
      </c>
      <c r="I95" s="4"/>
      <c r="K95" s="5"/>
    </row>
    <row r="96" spans="1:11" ht="21" hidden="1" customHeight="1">
      <c r="A96" s="4"/>
      <c r="B96" s="173">
        <f>'인원 입력 기능'!G95</f>
        <v>0</v>
      </c>
      <c r="C96" s="252">
        <f t="shared" si="17"/>
        <v>9</v>
      </c>
      <c r="D96" s="174">
        <f t="shared" si="9"/>
        <v>0</v>
      </c>
      <c r="E96" s="127">
        <f>'인원 입력 기능'!J95</f>
        <v>0</v>
      </c>
      <c r="F96" s="415">
        <f t="shared" si="7"/>
        <v>0</v>
      </c>
      <c r="G96" s="97">
        <f t="shared" si="18"/>
        <v>394074</v>
      </c>
      <c r="H96" s="422">
        <f t="shared" si="8"/>
        <v>1</v>
      </c>
      <c r="I96" s="4"/>
      <c r="K96" s="5"/>
    </row>
    <row r="97" spans="1:11" ht="21" hidden="1" customHeight="1">
      <c r="A97" s="4"/>
      <c r="B97" s="173">
        <f>'인원 입력 기능'!G96</f>
        <v>0</v>
      </c>
      <c r="C97" s="252">
        <f t="shared" ref="C97:C103" si="19">IF(ROUND(B97,0)&gt;=$M$6,1,IF(ROUND(B97,0)&gt;=$M$7,2,IF(ROUND(B97,0)&gt;=$M$8,3,IF(ROUND(B97,0)&gt;=$M$9,4,IF(ROUND(B97,0)&gt;=$M$10,5,IF(ROUND(B97,0)&gt;=$M$11,6,IF(ROUND(B97,0)&gt;=$M$12,7,IF(ROUND(B97,0)&gt;=$M$13,8,9))))))))</f>
        <v>9</v>
      </c>
      <c r="D97" s="174">
        <f t="shared" si="9"/>
        <v>0</v>
      </c>
      <c r="E97" s="127">
        <f>'인원 입력 기능'!J96</f>
        <v>0</v>
      </c>
      <c r="F97" s="415">
        <f t="shared" si="7"/>
        <v>0</v>
      </c>
      <c r="G97" s="97">
        <f t="shared" ref="G97:G103" si="20">E97+G96</f>
        <v>394074</v>
      </c>
      <c r="H97" s="422">
        <f t="shared" si="8"/>
        <v>1</v>
      </c>
      <c r="I97" s="4"/>
      <c r="K97" s="5"/>
    </row>
    <row r="98" spans="1:11" ht="21" hidden="1" customHeight="1">
      <c r="A98" s="4"/>
      <c r="B98" s="173">
        <f>'인원 입력 기능'!G97</f>
        <v>0</v>
      </c>
      <c r="C98" s="252">
        <f t="shared" si="19"/>
        <v>9</v>
      </c>
      <c r="D98" s="174">
        <f t="shared" si="9"/>
        <v>0</v>
      </c>
      <c r="E98" s="127">
        <f>'인원 입력 기능'!J97</f>
        <v>0</v>
      </c>
      <c r="F98" s="415">
        <f t="shared" si="7"/>
        <v>0</v>
      </c>
      <c r="G98" s="97">
        <f t="shared" si="20"/>
        <v>394074</v>
      </c>
      <c r="H98" s="422">
        <f t="shared" si="8"/>
        <v>1</v>
      </c>
      <c r="I98" s="4"/>
      <c r="K98" s="5"/>
    </row>
    <row r="99" spans="1:11" ht="21" hidden="1" customHeight="1">
      <c r="A99" s="4"/>
      <c r="B99" s="173">
        <f>'인원 입력 기능'!G98</f>
        <v>0</v>
      </c>
      <c r="C99" s="252">
        <f t="shared" si="19"/>
        <v>9</v>
      </c>
      <c r="D99" s="174">
        <f t="shared" si="9"/>
        <v>0</v>
      </c>
      <c r="E99" s="127">
        <f>'인원 입력 기능'!J98</f>
        <v>0</v>
      </c>
      <c r="F99" s="415">
        <f t="shared" si="7"/>
        <v>0</v>
      </c>
      <c r="G99" s="97">
        <f t="shared" si="20"/>
        <v>394074</v>
      </c>
      <c r="H99" s="422">
        <f t="shared" si="8"/>
        <v>1</v>
      </c>
      <c r="I99" s="4"/>
      <c r="K99" s="5"/>
    </row>
    <row r="100" spans="1:11" ht="21" hidden="1" customHeight="1" thickBot="1">
      <c r="A100" s="4"/>
      <c r="B100" s="175">
        <f>'인원 입력 기능'!G99</f>
        <v>0</v>
      </c>
      <c r="C100" s="253">
        <f t="shared" si="19"/>
        <v>9</v>
      </c>
      <c r="D100" s="174">
        <f t="shared" si="9"/>
        <v>0</v>
      </c>
      <c r="E100" s="127">
        <f>'인원 입력 기능'!J99</f>
        <v>0</v>
      </c>
      <c r="F100" s="415">
        <f t="shared" si="7"/>
        <v>0</v>
      </c>
      <c r="G100" s="97">
        <f t="shared" si="20"/>
        <v>394074</v>
      </c>
      <c r="H100" s="422">
        <f t="shared" si="8"/>
        <v>1</v>
      </c>
      <c r="I100" s="4"/>
      <c r="K100" s="5"/>
    </row>
    <row r="101" spans="1:11" ht="21" hidden="1" customHeight="1" thickBot="1">
      <c r="A101" s="4"/>
      <c r="B101" s="254">
        <f>'인원 입력 기능'!G100</f>
        <v>0</v>
      </c>
      <c r="C101" s="255">
        <f t="shared" si="19"/>
        <v>9</v>
      </c>
      <c r="D101" s="174">
        <f t="shared" si="9"/>
        <v>0</v>
      </c>
      <c r="E101" s="128">
        <f>'인원 입력 기능'!J100</f>
        <v>0</v>
      </c>
      <c r="F101" s="416">
        <f t="shared" si="7"/>
        <v>0</v>
      </c>
      <c r="G101" s="100">
        <f t="shared" si="20"/>
        <v>394074</v>
      </c>
      <c r="H101" s="423">
        <f t="shared" si="8"/>
        <v>1</v>
      </c>
      <c r="I101" s="4"/>
      <c r="K101" s="5"/>
    </row>
    <row r="102" spans="1:11" ht="21" hidden="1" customHeight="1">
      <c r="A102" s="4"/>
      <c r="B102" s="176">
        <f>'인원 입력 기능'!G101</f>
        <v>0</v>
      </c>
      <c r="C102" s="256">
        <f t="shared" si="19"/>
        <v>9</v>
      </c>
      <c r="D102" s="174">
        <f t="shared" si="9"/>
        <v>0</v>
      </c>
      <c r="E102" s="98">
        <f>'인원 입력 기능'!J101</f>
        <v>0</v>
      </c>
      <c r="F102" s="414">
        <f t="shared" si="7"/>
        <v>0</v>
      </c>
      <c r="G102" s="99">
        <f t="shared" si="20"/>
        <v>394074</v>
      </c>
      <c r="H102" s="421">
        <f t="shared" si="8"/>
        <v>1</v>
      </c>
      <c r="I102" s="4"/>
      <c r="K102" s="5"/>
    </row>
    <row r="103" spans="1:11" ht="21" hidden="1" customHeight="1">
      <c r="A103" s="4"/>
      <c r="B103" s="173">
        <f>'인원 입력 기능'!G102</f>
        <v>0</v>
      </c>
      <c r="C103" s="252">
        <f t="shared" si="19"/>
        <v>9</v>
      </c>
      <c r="D103" s="174">
        <f t="shared" si="9"/>
        <v>0</v>
      </c>
      <c r="E103" s="96">
        <f>'인원 입력 기능'!J102</f>
        <v>0</v>
      </c>
      <c r="F103" s="415">
        <f t="shared" si="7"/>
        <v>0</v>
      </c>
      <c r="G103" s="97">
        <f t="shared" si="20"/>
        <v>394074</v>
      </c>
      <c r="H103" s="422">
        <f t="shared" si="8"/>
        <v>1</v>
      </c>
      <c r="I103" s="4"/>
      <c r="K103" s="5"/>
    </row>
    <row r="104" spans="1:11" ht="21" hidden="1" customHeight="1">
      <c r="A104" s="4"/>
      <c r="B104" s="257" t="e">
        <f>'인원 입력 기능'!#REF!</f>
        <v>#REF!</v>
      </c>
      <c r="C104" s="258" t="e">
        <f t="shared" ref="C104:C105" si="21">IF(ROUND(B104,0)&gt;=$M$6,1,IF(ROUND(B104,0)&gt;=$M$7,2,IF(ROUND(B104,0)&gt;=$M$8,3,IF(ROUND(B104,0)&gt;=$M$9,4,IF(ROUND(B104,0)&gt;=$M$10,5,IF(ROUND(B104,0)&gt;=$M$11,6,IF(ROUND(B104,0)&gt;=$M$12,7,IF(ROUND(B104,0)&gt;=$M$13,8,9))))))))</f>
        <v>#REF!</v>
      </c>
      <c r="D104" s="174" t="e">
        <f t="shared" si="9"/>
        <v>#REF!</v>
      </c>
      <c r="E104" s="11" t="e">
        <f>'인원 입력 기능'!#REF!</f>
        <v>#REF!</v>
      </c>
      <c r="F104" s="417" t="e">
        <f t="shared" si="7"/>
        <v>#REF!</v>
      </c>
      <c r="G104" s="10" t="e">
        <f t="shared" ref="G104:G105" si="22">E104+G103</f>
        <v>#REF!</v>
      </c>
      <c r="H104" s="424" t="e">
        <f t="shared" si="8"/>
        <v>#REF!</v>
      </c>
      <c r="I104" s="4"/>
    </row>
    <row r="105" spans="1:11" ht="21" hidden="1" customHeight="1" thickBot="1">
      <c r="A105" s="4"/>
      <c r="B105" s="259" t="e">
        <f>'인원 입력 기능'!#REF!</f>
        <v>#REF!</v>
      </c>
      <c r="C105" s="260" t="e">
        <f t="shared" si="21"/>
        <v>#REF!</v>
      </c>
      <c r="D105" s="174" t="e">
        <f t="shared" si="9"/>
        <v>#REF!</v>
      </c>
      <c r="E105" s="12" t="e">
        <f>'인원 입력 기능'!#REF!</f>
        <v>#REF!</v>
      </c>
      <c r="F105" s="418" t="e">
        <f t="shared" si="7"/>
        <v>#REF!</v>
      </c>
      <c r="G105" s="10" t="e">
        <f t="shared" si="22"/>
        <v>#REF!</v>
      </c>
      <c r="H105" s="425" t="e">
        <f t="shared" si="8"/>
        <v>#REF!</v>
      </c>
      <c r="I105" s="4"/>
    </row>
    <row r="106" spans="1:11" ht="21" customHeight="1">
      <c r="A106" s="4"/>
      <c r="B106" s="156"/>
      <c r="C106" s="156"/>
      <c r="D106" s="156"/>
      <c r="E106" s="4"/>
      <c r="F106" s="4"/>
      <c r="G106" s="4"/>
      <c r="H106" s="4"/>
      <c r="I106" s="4"/>
    </row>
    <row r="107" spans="1:11" ht="21" customHeight="1"/>
  </sheetData>
  <mergeCells count="2">
    <mergeCell ref="C2:D2"/>
    <mergeCell ref="C3:D3"/>
  </mergeCells>
  <phoneticPr fontId="1" type="noConversion"/>
  <conditionalFormatting sqref="B6:B105">
    <cfRule type="expression" dxfId="10" priority="1">
      <formula>$B6=$B7</formula>
    </cfRule>
  </conditionalFormatting>
  <conditionalFormatting sqref="B90 B97">
    <cfRule type="expression" dxfId="9" priority="12">
      <formula>$B90=#REF!</formula>
    </cfRule>
  </conditionalFormatting>
  <conditionalFormatting sqref="B6:H105">
    <cfRule type="expression" dxfId="8" priority="2">
      <formula>OR($B6=$M$6:$M$13)</formula>
    </cfRule>
  </conditionalFormatting>
  <pageMargins left="0.7" right="0.7" top="0.75" bottom="0.75" header="0.3" footer="0.3"/>
  <pageSetup paperSize="9" scale="35" orientation="portrait" r:id="rId1"/>
  <headerFooter>
    <oddHeader xml:space="preserve">&amp;L
                             &amp;G&amp;C
</oddHeader>
  </headerFooter>
  <drawing r:id="rId2"/>
  <legacyDrawingHF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1B8F-B98B-884A-9264-AF827B58C631}">
  <sheetPr>
    <tabColor rgb="FF00B050"/>
    <pageSetUpPr fitToPage="1"/>
  </sheetPr>
  <dimension ref="A1:AH107"/>
  <sheetViews>
    <sheetView topLeftCell="A39" zoomScale="85" zoomScaleNormal="85" workbookViewId="0">
      <selection activeCell="A45" sqref="A45:XFD45"/>
    </sheetView>
  </sheetViews>
  <sheetFormatPr defaultRowHeight="17"/>
  <cols>
    <col min="2" max="2" width="14.08203125" style="35" customWidth="1"/>
    <col min="3" max="27" width="14.08203125" customWidth="1"/>
    <col min="29" max="30" width="8.58203125" hidden="1" customWidth="1"/>
    <col min="31" max="34" width="0" hidden="1" customWidth="1"/>
  </cols>
  <sheetData>
    <row r="1" spans="1:34" ht="17.5" thickBot="1">
      <c r="A1" s="4"/>
      <c r="B1" s="25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34" ht="21" customHeight="1">
      <c r="A2" s="4"/>
      <c r="B2" s="2" t="s">
        <v>6</v>
      </c>
      <c r="C2" s="612" t="s">
        <v>66</v>
      </c>
      <c r="D2" s="613"/>
      <c r="E2" s="61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34" ht="21" customHeight="1" thickBot="1">
      <c r="A3" s="4"/>
      <c r="B3" s="1" t="s">
        <v>8</v>
      </c>
      <c r="C3" s="615" t="s">
        <v>157</v>
      </c>
      <c r="D3" s="616"/>
      <c r="E3" s="61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34" ht="21" customHeight="1" thickBot="1">
      <c r="A4" s="4"/>
      <c r="B4" s="26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34" s="35" customFormat="1" ht="21" customHeight="1" thickBot="1">
      <c r="A5" s="25"/>
      <c r="B5" s="27" t="s">
        <v>158</v>
      </c>
      <c r="C5" s="36">
        <v>26</v>
      </c>
      <c r="D5" s="37">
        <v>24</v>
      </c>
      <c r="E5" s="37">
        <v>23</v>
      </c>
      <c r="F5" s="37">
        <v>22</v>
      </c>
      <c r="G5" s="37">
        <v>21</v>
      </c>
      <c r="H5" s="37">
        <v>20</v>
      </c>
      <c r="I5" s="37">
        <v>19</v>
      </c>
      <c r="J5" s="37">
        <v>18</v>
      </c>
      <c r="K5" s="37">
        <v>17</v>
      </c>
      <c r="L5" s="37">
        <v>16</v>
      </c>
      <c r="M5" s="37">
        <v>15</v>
      </c>
      <c r="N5" s="37">
        <v>14</v>
      </c>
      <c r="O5" s="37">
        <v>13</v>
      </c>
      <c r="P5" s="37">
        <v>12</v>
      </c>
      <c r="Q5" s="37">
        <v>11</v>
      </c>
      <c r="R5" s="37">
        <v>10</v>
      </c>
      <c r="S5" s="37">
        <v>9</v>
      </c>
      <c r="T5" s="37">
        <v>8</v>
      </c>
      <c r="U5" s="37">
        <v>7</v>
      </c>
      <c r="V5" s="37">
        <v>6</v>
      </c>
      <c r="W5" s="37">
        <v>5</v>
      </c>
      <c r="X5" s="37">
        <v>4</v>
      </c>
      <c r="Y5" s="37">
        <v>3</v>
      </c>
      <c r="Z5" s="37">
        <v>2</v>
      </c>
      <c r="AA5" s="38">
        <v>0</v>
      </c>
      <c r="AC5" s="459" t="s">
        <v>69</v>
      </c>
      <c r="AD5" s="459" t="s">
        <v>70</v>
      </c>
      <c r="AE5" s="459" t="s">
        <v>71</v>
      </c>
      <c r="AF5" s="460" t="s">
        <v>72</v>
      </c>
      <c r="AG5" s="460" t="s">
        <v>73</v>
      </c>
      <c r="AH5" s="460" t="s">
        <v>74</v>
      </c>
    </row>
    <row r="6" spans="1:34" ht="21" customHeight="1">
      <c r="A6" s="4"/>
      <c r="B6" s="28">
        <v>100</v>
      </c>
      <c r="C6" s="13">
        <f>IF(OR($B6-C$5&gt;74, $B6-C$5=73, $B6-C$5=1, $B6-C$5&lt;0),"",ROUND(($B6-C$5)*'점수 계산기'!$C$27+C$5*'점수 계산기'!$C$28+'점수 계산기'!$C$31,0))</f>
        <v>143</v>
      </c>
      <c r="D6" s="13" t="str">
        <f>IF(OR($B6-D$5&gt;74, $B6-D$5=73, $B6-D$5=1, $B6-D$5&lt;0),"",ROUND(($B6-D$5)*'점수 계산기'!$C$27+D$5*'점수 계산기'!$C$28+'점수 계산기'!$C$31,0))</f>
        <v/>
      </c>
      <c r="E6" s="13" t="str">
        <f>IF(OR($B6-E$5&gt;74, $B6-E$5=73, $B6-E$5=1, $B6-E$5&lt;0),"",ROUND(($B6-E$5)*'점수 계산기'!$C$27+E$5*'점수 계산기'!$C$28+'점수 계산기'!$C$31,0))</f>
        <v/>
      </c>
      <c r="F6" s="13" t="str">
        <f>IF(OR($B6-F$5&gt;74, $B6-F$5=73, $B6-F$5=1, $B6-F$5&lt;0),"",ROUND(($B6-F$5)*'점수 계산기'!$C$27+F$5*'점수 계산기'!$C$28+'점수 계산기'!$C$31,0))</f>
        <v/>
      </c>
      <c r="G6" s="13" t="str">
        <f>IF(OR($B6-G$5&gt;74, $B6-G$5=73, $B6-G$5=1, $B6-G$5&lt;0),"",ROUND(($B6-G$5)*'점수 계산기'!$C$27+G$5*'점수 계산기'!$C$28+'점수 계산기'!$C$31,0))</f>
        <v/>
      </c>
      <c r="H6" s="13" t="str">
        <f>IF(OR($B6-H$5&gt;74, $B6-H$5=73, $B6-H$5=1, $B6-H$5&lt;0),"",ROUND(($B6-H$5)*'점수 계산기'!$C$27+H$5*'점수 계산기'!$C$28+'점수 계산기'!$C$31,0))</f>
        <v/>
      </c>
      <c r="I6" s="13" t="str">
        <f>IF(OR($B6-I$5&gt;74, $B6-I$5=73, $B6-I$5=1, $B6-I$5&lt;0),"",ROUND(($B6-I$5)*'점수 계산기'!$C$27+I$5*'점수 계산기'!$C$28+'점수 계산기'!$C$31,0))</f>
        <v/>
      </c>
      <c r="J6" s="13" t="str">
        <f>IF(OR($B6-J$5&gt;74, $B6-J$5=73, $B6-J$5=1, $B6-J$5&lt;0),"",ROUND(($B6-J$5)*'점수 계산기'!$C$27+J$5*'점수 계산기'!$C$28+'점수 계산기'!$C$31,0))</f>
        <v/>
      </c>
      <c r="K6" s="13" t="str">
        <f>IF(OR($B6-K$5&gt;74, $B6-K$5=73, $B6-K$5=1, $B6-K$5&lt;0),"",ROUND(($B6-K$5)*'점수 계산기'!$C$27+K$5*'점수 계산기'!$C$28+'점수 계산기'!$C$31,0))</f>
        <v/>
      </c>
      <c r="L6" s="13" t="str">
        <f>IF(OR($B6-L$5&gt;74, $B6-L$5=73, $B6-L$5=1, $B6-L$5&lt;0),"",ROUND(($B6-L$5)*'점수 계산기'!$C$27+L$5*'점수 계산기'!$C$28+'점수 계산기'!$C$31,0))</f>
        <v/>
      </c>
      <c r="M6" s="13" t="str">
        <f>IF(OR($B6-M$5&gt;74, $B6-M$5=73, $B6-M$5=1, $B6-M$5&lt;0),"",ROUND(($B6-M$5)*'점수 계산기'!$C$27+M$5*'점수 계산기'!$C$28+'점수 계산기'!$C$31,0))</f>
        <v/>
      </c>
      <c r="N6" s="13" t="str">
        <f>IF(OR($B6-N$5&gt;74, $B6-N$5=73, $B6-N$5=1, $B6-N$5&lt;0),"",ROUND(($B6-N$5)*'점수 계산기'!$C$27+N$5*'점수 계산기'!$C$28+'점수 계산기'!$C$31,0))</f>
        <v/>
      </c>
      <c r="O6" s="13" t="str">
        <f>IF(OR($B6-O$5&gt;74, $B6-O$5=73, $B6-O$5=1, $B6-O$5&lt;0),"",ROUND(($B6-O$5)*'점수 계산기'!$C$27+O$5*'점수 계산기'!$C$28+'점수 계산기'!$C$31,0))</f>
        <v/>
      </c>
      <c r="P6" s="13" t="str">
        <f>IF(OR($B6-P$5&gt;74, $B6-P$5=73, $B6-P$5=1, $B6-P$5&lt;0),"",ROUND(($B6-P$5)*'점수 계산기'!$C$27+P$5*'점수 계산기'!$C$28+'점수 계산기'!$C$31,0))</f>
        <v/>
      </c>
      <c r="Q6" s="13" t="str">
        <f>IF(OR($B6-Q$5&gt;74, $B6-Q$5=73, $B6-Q$5=1, $B6-Q$5&lt;0),"",ROUND(($B6-Q$5)*'점수 계산기'!$C$27+Q$5*'점수 계산기'!$C$28+'점수 계산기'!$C$31,0))</f>
        <v/>
      </c>
      <c r="R6" s="13" t="str">
        <f>IF(OR($B6-R$5&gt;74, $B6-R$5=73, $B6-R$5=1, $B6-R$5&lt;0),"",ROUND(($B6-R$5)*'점수 계산기'!$C$27+R$5*'점수 계산기'!$C$28+'점수 계산기'!$C$31,0))</f>
        <v/>
      </c>
      <c r="S6" s="13" t="str">
        <f>IF(OR($B6-S$5&gt;74, $B6-S$5=73, $B6-S$5=1, $B6-S$5&lt;0),"",ROUND(($B6-S$5)*'점수 계산기'!$C$27+S$5*'점수 계산기'!$C$28+'점수 계산기'!$C$31,0))</f>
        <v/>
      </c>
      <c r="T6" s="13" t="str">
        <f>IF(OR($B6-T$5&gt;74, $B6-T$5=73, $B6-T$5=1, $B6-T$5&lt;0),"",ROUND(($B6-T$5)*'점수 계산기'!$C$27+T$5*'점수 계산기'!$C$28+'점수 계산기'!$C$31,0))</f>
        <v/>
      </c>
      <c r="U6" s="13" t="str">
        <f>IF(OR($B6-U$5&gt;74, $B6-U$5=73, $B6-U$5=1, $B6-U$5&lt;0),"",ROUND(($B6-U$5)*'점수 계산기'!$C$27+U$5*'점수 계산기'!$C$28+'점수 계산기'!$C$31,0))</f>
        <v/>
      </c>
      <c r="V6" s="13" t="str">
        <f>IF(OR($B6-V$5&gt;74, $B6-V$5=73, $B6-V$5=1, $B6-V$5&lt;0),"",ROUND(($B6-V$5)*'점수 계산기'!$C$27+V$5*'점수 계산기'!$C$28+'점수 계산기'!$C$31,0))</f>
        <v/>
      </c>
      <c r="W6" s="13" t="str">
        <f>IF(OR($B6-W$5&gt;74, $B6-W$5=73, $B6-W$5=1, $B6-W$5&lt;0),"",ROUND(($B6-W$5)*'점수 계산기'!$C$27+W$5*'점수 계산기'!$C$28+'점수 계산기'!$C$31,0))</f>
        <v/>
      </c>
      <c r="X6" s="13" t="str">
        <f>IF(OR($B6-X$5&gt;74, $B6-X$5=73, $B6-X$5=1, $B6-X$5&lt;0),"",ROUND(($B6-X$5)*'점수 계산기'!$C$27+X$5*'점수 계산기'!$C$28+'점수 계산기'!$C$31,0))</f>
        <v/>
      </c>
      <c r="Y6" s="13" t="str">
        <f>IF(OR($B6-Y$5&gt;74, $B6-Y$5=73, $B6-Y$5=1, $B6-Y$5&lt;0),"",ROUND(($B6-Y$5)*'점수 계산기'!$C$27+Y$5*'점수 계산기'!$C$28+'점수 계산기'!$C$31,0))</f>
        <v/>
      </c>
      <c r="Z6" s="13" t="str">
        <f>IF(OR($B6-Z$5&gt;74, $B6-Z$5=73, $B6-Z$5=1, $B6-Z$5&lt;0),"",ROUND(($B6-Z$5)*'점수 계산기'!$C$27+Z$5*'점수 계산기'!$C$28+'점수 계산기'!$C$31,0))</f>
        <v/>
      </c>
      <c r="AA6" s="14" t="str">
        <f>IF(OR($B6-AA$5&gt;74, $B6-AA$5=73, $B6-AA$5=1, $B6-AA$5&lt;0),"",ROUND(($B6-AA$5)*'점수 계산기'!$C$27+AA$5*'점수 계산기'!$C$28+'점수 계산기'!$C$31,0))</f>
        <v/>
      </c>
      <c r="AC6" s="195">
        <v>101</v>
      </c>
      <c r="AD6" s="195">
        <f>MIN(C6:AA6)</f>
        <v>143</v>
      </c>
      <c r="AE6" s="195" cm="1">
        <f t="array" ref="AE6">INDEX($AF$6:$AF$106, AC6, 1)</f>
        <v>64</v>
      </c>
      <c r="AF6" s="195">
        <f>MAX(C6:AA6)</f>
        <v>143</v>
      </c>
      <c r="AG6" s="195">
        <v>100</v>
      </c>
      <c r="AH6" s="195">
        <v>0</v>
      </c>
    </row>
    <row r="7" spans="1:34" ht="21" customHeight="1">
      <c r="A7" s="4"/>
      <c r="B7" s="29">
        <v>99</v>
      </c>
      <c r="C7" s="13" t="str">
        <f>IF(OR($B7-C$5&gt;74, $B7-C$5=73, $B7-C$5=1, $B7-C$5&lt;0),"",ROUND(($B7-C$5)*'점수 계산기'!$C$27+C$5*'점수 계산기'!$C$28+'점수 계산기'!$C$31,0))</f>
        <v/>
      </c>
      <c r="D7" s="13" t="str">
        <f>IF(OR($B7-D$5&gt;74, $B7-D$5=73, $B7-D$5=1, $B7-D$5&lt;0),"",ROUND(($B7-D$5)*'점수 계산기'!$C$27+D$5*'점수 계산기'!$C$28+'점수 계산기'!$C$31,0))</f>
        <v/>
      </c>
      <c r="E7" s="13" t="str">
        <f>IF(OR($B7-E$5&gt;74, $B7-E$5=73, $B7-E$5=1, $B7-E$5&lt;0),"",ROUND(($B7-E$5)*'점수 계산기'!$C$27+E$5*'점수 계산기'!$C$28+'점수 계산기'!$C$31,0))</f>
        <v/>
      </c>
      <c r="F7" s="13" t="str">
        <f>IF(OR($B7-F$5&gt;74, $B7-F$5=73, $B7-F$5=1, $B7-F$5&lt;0),"",ROUND(($B7-F$5)*'점수 계산기'!$C$27+F$5*'점수 계산기'!$C$28+'점수 계산기'!$C$31,0))</f>
        <v/>
      </c>
      <c r="G7" s="13" t="str">
        <f>IF(OR($B7-G$5&gt;74, $B7-G$5=73, $B7-G$5=1, $B7-G$5&lt;0),"",ROUND(($B7-G$5)*'점수 계산기'!$C$27+G$5*'점수 계산기'!$C$28+'점수 계산기'!$C$31,0))</f>
        <v/>
      </c>
      <c r="H7" s="13" t="str">
        <f>IF(OR($B7-H$5&gt;74, $B7-H$5=73, $B7-H$5=1, $B7-H$5&lt;0),"",ROUND(($B7-H$5)*'점수 계산기'!$C$27+H$5*'점수 계산기'!$C$28+'점수 계산기'!$C$31,0))</f>
        <v/>
      </c>
      <c r="I7" s="13" t="str">
        <f>IF(OR($B7-I$5&gt;74, $B7-I$5=73, $B7-I$5=1, $B7-I$5&lt;0),"",ROUND(($B7-I$5)*'점수 계산기'!$C$27+I$5*'점수 계산기'!$C$28+'점수 계산기'!$C$31,0))</f>
        <v/>
      </c>
      <c r="J7" s="13" t="str">
        <f>IF(OR($B7-J$5&gt;74, $B7-J$5=73, $B7-J$5=1, $B7-J$5&lt;0),"",ROUND(($B7-J$5)*'점수 계산기'!$C$27+J$5*'점수 계산기'!$C$28+'점수 계산기'!$C$31,0))</f>
        <v/>
      </c>
      <c r="K7" s="13" t="str">
        <f>IF(OR($B7-K$5&gt;74, $B7-K$5=73, $B7-K$5=1, $B7-K$5&lt;0),"",ROUND(($B7-K$5)*'점수 계산기'!$C$27+K$5*'점수 계산기'!$C$28+'점수 계산기'!$C$31,0))</f>
        <v/>
      </c>
      <c r="L7" s="13" t="str">
        <f>IF(OR($B7-L$5&gt;74, $B7-L$5=73, $B7-L$5=1, $B7-L$5&lt;0),"",ROUND(($B7-L$5)*'점수 계산기'!$C$27+L$5*'점수 계산기'!$C$28+'점수 계산기'!$C$31,0))</f>
        <v/>
      </c>
      <c r="M7" s="13" t="str">
        <f>IF(OR($B7-M$5&gt;74, $B7-M$5=73, $B7-M$5=1, $B7-M$5&lt;0),"",ROUND(($B7-M$5)*'점수 계산기'!$C$27+M$5*'점수 계산기'!$C$28+'점수 계산기'!$C$31,0))</f>
        <v/>
      </c>
      <c r="N7" s="13" t="str">
        <f>IF(OR($B7-N$5&gt;74, $B7-N$5=73, $B7-N$5=1, $B7-N$5&lt;0),"",ROUND(($B7-N$5)*'점수 계산기'!$C$27+N$5*'점수 계산기'!$C$28+'점수 계산기'!$C$31,0))</f>
        <v/>
      </c>
      <c r="O7" s="13" t="str">
        <f>IF(OR($B7-O$5&gt;74, $B7-O$5=73, $B7-O$5=1, $B7-O$5&lt;0),"",ROUND(($B7-O$5)*'점수 계산기'!$C$27+O$5*'점수 계산기'!$C$28+'점수 계산기'!$C$31,0))</f>
        <v/>
      </c>
      <c r="P7" s="13" t="str">
        <f>IF(OR($B7-P$5&gt;74, $B7-P$5=73, $B7-P$5=1, $B7-P$5&lt;0),"",ROUND(($B7-P$5)*'점수 계산기'!$C$27+P$5*'점수 계산기'!$C$28+'점수 계산기'!$C$31,0))</f>
        <v/>
      </c>
      <c r="Q7" s="13" t="str">
        <f>IF(OR($B7-Q$5&gt;74, $B7-Q$5=73, $B7-Q$5=1, $B7-Q$5&lt;0),"",ROUND(($B7-Q$5)*'점수 계산기'!$C$27+Q$5*'점수 계산기'!$C$28+'점수 계산기'!$C$31,0))</f>
        <v/>
      </c>
      <c r="R7" s="13" t="str">
        <f>IF(OR($B7-R$5&gt;74, $B7-R$5=73, $B7-R$5=1, $B7-R$5&lt;0),"",ROUND(($B7-R$5)*'점수 계산기'!$C$27+R$5*'점수 계산기'!$C$28+'점수 계산기'!$C$31,0))</f>
        <v/>
      </c>
      <c r="S7" s="13" t="str">
        <f>IF(OR($B7-S$5&gt;74, $B7-S$5=73, $B7-S$5=1, $B7-S$5&lt;0),"",ROUND(($B7-S$5)*'점수 계산기'!$C$27+S$5*'점수 계산기'!$C$28+'점수 계산기'!$C$31,0))</f>
        <v/>
      </c>
      <c r="T7" s="13" t="str">
        <f>IF(OR($B7-T$5&gt;74, $B7-T$5=73, $B7-T$5=1, $B7-T$5&lt;0),"",ROUND(($B7-T$5)*'점수 계산기'!$C$27+T$5*'점수 계산기'!$C$28+'점수 계산기'!$C$31,0))</f>
        <v/>
      </c>
      <c r="U7" s="13" t="str">
        <f>IF(OR($B7-U$5&gt;74, $B7-U$5=73, $B7-U$5=1, $B7-U$5&lt;0),"",ROUND(($B7-U$5)*'점수 계산기'!$C$27+U$5*'점수 계산기'!$C$28+'점수 계산기'!$C$31,0))</f>
        <v/>
      </c>
      <c r="V7" s="13" t="str">
        <f>IF(OR($B7-V$5&gt;74, $B7-V$5=73, $B7-V$5=1, $B7-V$5&lt;0),"",ROUND(($B7-V$5)*'점수 계산기'!$C$27+V$5*'점수 계산기'!$C$28+'점수 계산기'!$C$31,0))</f>
        <v/>
      </c>
      <c r="W7" s="13" t="str">
        <f>IF(OR($B7-W$5&gt;74, $B7-W$5=73, $B7-W$5=1, $B7-W$5&lt;0),"",ROUND(($B7-W$5)*'점수 계산기'!$C$27+W$5*'점수 계산기'!$C$28+'점수 계산기'!$C$31,0))</f>
        <v/>
      </c>
      <c r="X7" s="13" t="str">
        <f>IF(OR($B7-X$5&gt;74, $B7-X$5=73, $B7-X$5=1, $B7-X$5&lt;0),"",ROUND(($B7-X$5)*'점수 계산기'!$C$27+X$5*'점수 계산기'!$C$28+'점수 계산기'!$C$31,0))</f>
        <v/>
      </c>
      <c r="Y7" s="13" t="str">
        <f>IF(OR($B7-Y$5&gt;74, $B7-Y$5=73, $B7-Y$5=1, $B7-Y$5&lt;0),"",ROUND(($B7-Y$5)*'점수 계산기'!$C$27+Y$5*'점수 계산기'!$C$28+'점수 계산기'!$C$31,0))</f>
        <v/>
      </c>
      <c r="Z7" s="13" t="str">
        <f>IF(OR($B7-Z$5&gt;74, $B7-Z$5=73, $B7-Z$5=1, $B7-Z$5&lt;0),"",ROUND(($B7-Z$5)*'점수 계산기'!$C$27+Z$5*'점수 계산기'!$C$28+'점수 계산기'!$C$31,0))</f>
        <v/>
      </c>
      <c r="AA7" s="14" t="str">
        <f>IF(OR($B7-AA$5&gt;74, $B7-AA$5=73, $B7-AA$5=1, $B7-AA$5&lt;0),"",ROUND(($B7-AA$5)*'점수 계산기'!$C$27+AA$5*'점수 계산기'!$C$28+'점수 계산기'!$C$31,0))</f>
        <v/>
      </c>
      <c r="AC7" s="195">
        <v>100</v>
      </c>
      <c r="AD7" s="195">
        <f t="shared" ref="AD7:AD70" si="0">MIN(C7:AA7)</f>
        <v>0</v>
      </c>
      <c r="AE7" s="195" cm="1">
        <f t="array" ref="AE7">INDEX($AF$6:$AF$106, AC7, 1)</f>
        <v>0</v>
      </c>
      <c r="AF7" s="195">
        <f t="shared" ref="AF7:AF70" si="1">MAX(C7:AA7)</f>
        <v>0</v>
      </c>
      <c r="AG7" s="195">
        <v>99</v>
      </c>
      <c r="AH7" s="195">
        <v>1</v>
      </c>
    </row>
    <row r="8" spans="1:34" ht="21" customHeight="1">
      <c r="A8" s="4"/>
      <c r="B8" s="29">
        <v>98</v>
      </c>
      <c r="C8" s="13">
        <f>IF(OR($B8-C$5&gt;74, $B8-C$5=73, $B8-C$5=1, $B8-C$5&lt;0),"",ROUND(($B8-C$5)*'점수 계산기'!$C$27+C$5*'점수 계산기'!$C$28+'점수 계산기'!$C$31,0))</f>
        <v>141</v>
      </c>
      <c r="D8" s="13">
        <f>IF(OR($B8-D$5&gt;74, $B8-D$5=73, $B8-D$5=1, $B8-D$5&lt;0),"",ROUND(($B8-D$5)*'점수 계산기'!$C$27+D$5*'점수 계산기'!$C$28+'점수 계산기'!$C$31,0))</f>
        <v>141</v>
      </c>
      <c r="E8" s="13" t="str">
        <f>IF(OR($B8-E$5&gt;74, $B8-E$5=73, $B8-E$5=1, $B8-E$5&lt;0),"",ROUND(($B8-E$5)*'점수 계산기'!$C$27+E$5*'점수 계산기'!$C$28+'점수 계산기'!$C$31,0))</f>
        <v/>
      </c>
      <c r="F8" s="13" t="str">
        <f>IF(OR($B8-F$5&gt;74, $B8-F$5=73, $B8-F$5=1, $B8-F$5&lt;0),"",ROUND(($B8-F$5)*'점수 계산기'!$C$27+F$5*'점수 계산기'!$C$28+'점수 계산기'!$C$31,0))</f>
        <v/>
      </c>
      <c r="G8" s="13" t="str">
        <f>IF(OR($B8-G$5&gt;74, $B8-G$5=73, $B8-G$5=1, $B8-G$5&lt;0),"",ROUND(($B8-G$5)*'점수 계산기'!$C$27+G$5*'점수 계산기'!$C$28+'점수 계산기'!$C$31,0))</f>
        <v/>
      </c>
      <c r="H8" s="13" t="str">
        <f>IF(OR($B8-H$5&gt;74, $B8-H$5=73, $B8-H$5=1, $B8-H$5&lt;0),"",ROUND(($B8-H$5)*'점수 계산기'!$C$27+H$5*'점수 계산기'!$C$28+'점수 계산기'!$C$31,0))</f>
        <v/>
      </c>
      <c r="I8" s="13" t="str">
        <f>IF(OR($B8-I$5&gt;74, $B8-I$5=73, $B8-I$5=1, $B8-I$5&lt;0),"",ROUND(($B8-I$5)*'점수 계산기'!$C$27+I$5*'점수 계산기'!$C$28+'점수 계산기'!$C$31,0))</f>
        <v/>
      </c>
      <c r="J8" s="13" t="str">
        <f>IF(OR($B8-J$5&gt;74, $B8-J$5=73, $B8-J$5=1, $B8-J$5&lt;0),"",ROUND(($B8-J$5)*'점수 계산기'!$C$27+J$5*'점수 계산기'!$C$28+'점수 계산기'!$C$31,0))</f>
        <v/>
      </c>
      <c r="K8" s="13" t="str">
        <f>IF(OR($B8-K$5&gt;74, $B8-K$5=73, $B8-K$5=1, $B8-K$5&lt;0),"",ROUND(($B8-K$5)*'점수 계산기'!$C$27+K$5*'점수 계산기'!$C$28+'점수 계산기'!$C$31,0))</f>
        <v/>
      </c>
      <c r="L8" s="13" t="str">
        <f>IF(OR($B8-L$5&gt;74, $B8-L$5=73, $B8-L$5=1, $B8-L$5&lt;0),"",ROUND(($B8-L$5)*'점수 계산기'!$C$27+L$5*'점수 계산기'!$C$28+'점수 계산기'!$C$31,0))</f>
        <v/>
      </c>
      <c r="M8" s="13" t="str">
        <f>IF(OR($B8-M$5&gt;74, $B8-M$5=73, $B8-M$5=1, $B8-M$5&lt;0),"",ROUND(($B8-M$5)*'점수 계산기'!$C$27+M$5*'점수 계산기'!$C$28+'점수 계산기'!$C$31,0))</f>
        <v/>
      </c>
      <c r="N8" s="13" t="str">
        <f>IF(OR($B8-N$5&gt;74, $B8-N$5=73, $B8-N$5=1, $B8-N$5&lt;0),"",ROUND(($B8-N$5)*'점수 계산기'!$C$27+N$5*'점수 계산기'!$C$28+'점수 계산기'!$C$31,0))</f>
        <v/>
      </c>
      <c r="O8" s="13" t="str">
        <f>IF(OR($B8-O$5&gt;74, $B8-O$5=73, $B8-O$5=1, $B8-O$5&lt;0),"",ROUND(($B8-O$5)*'점수 계산기'!$C$27+O$5*'점수 계산기'!$C$28+'점수 계산기'!$C$31,0))</f>
        <v/>
      </c>
      <c r="P8" s="13" t="str">
        <f>IF(OR($B8-P$5&gt;74, $B8-P$5=73, $B8-P$5=1, $B8-P$5&lt;0),"",ROUND(($B8-P$5)*'점수 계산기'!$C$27+P$5*'점수 계산기'!$C$28+'점수 계산기'!$C$31,0))</f>
        <v/>
      </c>
      <c r="Q8" s="13" t="str">
        <f>IF(OR($B8-Q$5&gt;74, $B8-Q$5=73, $B8-Q$5=1, $B8-Q$5&lt;0),"",ROUND(($B8-Q$5)*'점수 계산기'!$C$27+Q$5*'점수 계산기'!$C$28+'점수 계산기'!$C$31,0))</f>
        <v/>
      </c>
      <c r="R8" s="13" t="str">
        <f>IF(OR($B8-R$5&gt;74, $B8-R$5=73, $B8-R$5=1, $B8-R$5&lt;0),"",ROUND(($B8-R$5)*'점수 계산기'!$C$27+R$5*'점수 계산기'!$C$28+'점수 계산기'!$C$31,0))</f>
        <v/>
      </c>
      <c r="S8" s="13" t="str">
        <f>IF(OR($B8-S$5&gt;74, $B8-S$5=73, $B8-S$5=1, $B8-S$5&lt;0),"",ROUND(($B8-S$5)*'점수 계산기'!$C$27+S$5*'점수 계산기'!$C$28+'점수 계산기'!$C$31,0))</f>
        <v/>
      </c>
      <c r="T8" s="13" t="str">
        <f>IF(OR($B8-T$5&gt;74, $B8-T$5=73, $B8-T$5=1, $B8-T$5&lt;0),"",ROUND(($B8-T$5)*'점수 계산기'!$C$27+T$5*'점수 계산기'!$C$28+'점수 계산기'!$C$31,0))</f>
        <v/>
      </c>
      <c r="U8" s="13" t="str">
        <f>IF(OR($B8-U$5&gt;74, $B8-U$5=73, $B8-U$5=1, $B8-U$5&lt;0),"",ROUND(($B8-U$5)*'점수 계산기'!$C$27+U$5*'점수 계산기'!$C$28+'점수 계산기'!$C$31,0))</f>
        <v/>
      </c>
      <c r="V8" s="13" t="str">
        <f>IF(OR($B8-V$5&gt;74, $B8-V$5=73, $B8-V$5=1, $B8-V$5&lt;0),"",ROUND(($B8-V$5)*'점수 계산기'!$C$27+V$5*'점수 계산기'!$C$28+'점수 계산기'!$C$31,0))</f>
        <v/>
      </c>
      <c r="W8" s="13" t="str">
        <f>IF(OR($B8-W$5&gt;74, $B8-W$5=73, $B8-W$5=1, $B8-W$5&lt;0),"",ROUND(($B8-W$5)*'점수 계산기'!$C$27+W$5*'점수 계산기'!$C$28+'점수 계산기'!$C$31,0))</f>
        <v/>
      </c>
      <c r="X8" s="13" t="str">
        <f>IF(OR($B8-X$5&gt;74, $B8-X$5=73, $B8-X$5=1, $B8-X$5&lt;0),"",ROUND(($B8-X$5)*'점수 계산기'!$C$27+X$5*'점수 계산기'!$C$28+'점수 계산기'!$C$31,0))</f>
        <v/>
      </c>
      <c r="Y8" s="13" t="str">
        <f>IF(OR($B8-Y$5&gt;74, $B8-Y$5=73, $B8-Y$5=1, $B8-Y$5&lt;0),"",ROUND(($B8-Y$5)*'점수 계산기'!$C$27+Y$5*'점수 계산기'!$C$28+'점수 계산기'!$C$31,0))</f>
        <v/>
      </c>
      <c r="Z8" s="13" t="str">
        <f>IF(OR($B8-Z$5&gt;74, $B8-Z$5=73, $B8-Z$5=1, $B8-Z$5&lt;0),"",ROUND(($B8-Z$5)*'점수 계산기'!$C$27+Z$5*'점수 계산기'!$C$28+'점수 계산기'!$C$31,0))</f>
        <v/>
      </c>
      <c r="AA8" s="14" t="str">
        <f>IF(OR($B8-AA$5&gt;74, $B8-AA$5=73, $B8-AA$5=1, $B8-AA$5&lt;0),"",ROUND(($B8-AA$5)*'점수 계산기'!$C$27+AA$5*'점수 계산기'!$C$28+'점수 계산기'!$C$31,0))</f>
        <v/>
      </c>
      <c r="AC8" s="195">
        <v>99</v>
      </c>
      <c r="AD8" s="195">
        <f t="shared" si="0"/>
        <v>141</v>
      </c>
      <c r="AE8" s="195" cm="1">
        <f t="array" ref="AE8">INDEX($AF$6:$AF$106, AC8, 1)</f>
        <v>66</v>
      </c>
      <c r="AF8" s="195">
        <f t="shared" si="1"/>
        <v>141</v>
      </c>
      <c r="AG8" s="195">
        <v>98</v>
      </c>
      <c r="AH8" s="195">
        <v>2</v>
      </c>
    </row>
    <row r="9" spans="1:34" ht="21" customHeight="1">
      <c r="A9" s="4"/>
      <c r="B9" s="29">
        <v>97</v>
      </c>
      <c r="C9" s="13">
        <f>IF(OR($B9-C$5&gt;74, $B9-C$5=73, $B9-C$5=1, $B9-C$5&lt;0),"",ROUND(($B9-C$5)*'점수 계산기'!$C$27+C$5*'점수 계산기'!$C$28+'점수 계산기'!$C$31,0))</f>
        <v>140</v>
      </c>
      <c r="D9" s="13" t="str">
        <f>IF(OR($B9-D$5&gt;74, $B9-D$5=73, $B9-D$5=1, $B9-D$5&lt;0),"",ROUND(($B9-D$5)*'점수 계산기'!$C$27+D$5*'점수 계산기'!$C$28+'점수 계산기'!$C$31,0))</f>
        <v/>
      </c>
      <c r="E9" s="13">
        <f>IF(OR($B9-E$5&gt;74, $B9-E$5=73, $B9-E$5=1, $B9-E$5&lt;0),"",ROUND(($B9-E$5)*'점수 계산기'!$C$27+E$5*'점수 계산기'!$C$28+'점수 계산기'!$C$31,0))</f>
        <v>141</v>
      </c>
      <c r="F9" s="13" t="str">
        <f>IF(OR($B9-F$5&gt;74, $B9-F$5=73, $B9-F$5=1, $B9-F$5&lt;0),"",ROUND(($B9-F$5)*'점수 계산기'!$C$27+F$5*'점수 계산기'!$C$28+'점수 계산기'!$C$31,0))</f>
        <v/>
      </c>
      <c r="G9" s="13" t="str">
        <f>IF(OR($B9-G$5&gt;74, $B9-G$5=73, $B9-G$5=1, $B9-G$5&lt;0),"",ROUND(($B9-G$5)*'점수 계산기'!$C$27+G$5*'점수 계산기'!$C$28+'점수 계산기'!$C$31,0))</f>
        <v/>
      </c>
      <c r="H9" s="13" t="str">
        <f>IF(OR($B9-H$5&gt;74, $B9-H$5=73, $B9-H$5=1, $B9-H$5&lt;0),"",ROUND(($B9-H$5)*'점수 계산기'!$C$27+H$5*'점수 계산기'!$C$28+'점수 계산기'!$C$31,0))</f>
        <v/>
      </c>
      <c r="I9" s="13" t="str">
        <f>IF(OR($B9-I$5&gt;74, $B9-I$5=73, $B9-I$5=1, $B9-I$5&lt;0),"",ROUND(($B9-I$5)*'점수 계산기'!$C$27+I$5*'점수 계산기'!$C$28+'점수 계산기'!$C$31,0))</f>
        <v/>
      </c>
      <c r="J9" s="13" t="str">
        <f>IF(OR($B9-J$5&gt;74, $B9-J$5=73, $B9-J$5=1, $B9-J$5&lt;0),"",ROUND(($B9-J$5)*'점수 계산기'!$C$27+J$5*'점수 계산기'!$C$28+'점수 계산기'!$C$31,0))</f>
        <v/>
      </c>
      <c r="K9" s="13" t="str">
        <f>IF(OR($B9-K$5&gt;74, $B9-K$5=73, $B9-K$5=1, $B9-K$5&lt;0),"",ROUND(($B9-K$5)*'점수 계산기'!$C$27+K$5*'점수 계산기'!$C$28+'점수 계산기'!$C$31,0))</f>
        <v/>
      </c>
      <c r="L9" s="13" t="str">
        <f>IF(OR($B9-L$5&gt;74, $B9-L$5=73, $B9-L$5=1, $B9-L$5&lt;0),"",ROUND(($B9-L$5)*'점수 계산기'!$C$27+L$5*'점수 계산기'!$C$28+'점수 계산기'!$C$31,0))</f>
        <v/>
      </c>
      <c r="M9" s="13" t="str">
        <f>IF(OR($B9-M$5&gt;74, $B9-M$5=73, $B9-M$5=1, $B9-M$5&lt;0),"",ROUND(($B9-M$5)*'점수 계산기'!$C$27+M$5*'점수 계산기'!$C$28+'점수 계산기'!$C$31,0))</f>
        <v/>
      </c>
      <c r="N9" s="13" t="str">
        <f>IF(OR($B9-N$5&gt;74, $B9-N$5=73, $B9-N$5=1, $B9-N$5&lt;0),"",ROUND(($B9-N$5)*'점수 계산기'!$C$27+N$5*'점수 계산기'!$C$28+'점수 계산기'!$C$31,0))</f>
        <v/>
      </c>
      <c r="O9" s="13" t="str">
        <f>IF(OR($B9-O$5&gt;74, $B9-O$5=73, $B9-O$5=1, $B9-O$5&lt;0),"",ROUND(($B9-O$5)*'점수 계산기'!$C$27+O$5*'점수 계산기'!$C$28+'점수 계산기'!$C$31,0))</f>
        <v/>
      </c>
      <c r="P9" s="13" t="str">
        <f>IF(OR($B9-P$5&gt;74, $B9-P$5=73, $B9-P$5=1, $B9-P$5&lt;0),"",ROUND(($B9-P$5)*'점수 계산기'!$C$27+P$5*'점수 계산기'!$C$28+'점수 계산기'!$C$31,0))</f>
        <v/>
      </c>
      <c r="Q9" s="13" t="str">
        <f>IF(OR($B9-Q$5&gt;74, $B9-Q$5=73, $B9-Q$5=1, $B9-Q$5&lt;0),"",ROUND(($B9-Q$5)*'점수 계산기'!$C$27+Q$5*'점수 계산기'!$C$28+'점수 계산기'!$C$31,0))</f>
        <v/>
      </c>
      <c r="R9" s="13" t="str">
        <f>IF(OR($B9-R$5&gt;74, $B9-R$5=73, $B9-R$5=1, $B9-R$5&lt;0),"",ROUND(($B9-R$5)*'점수 계산기'!$C$27+R$5*'점수 계산기'!$C$28+'점수 계산기'!$C$31,0))</f>
        <v/>
      </c>
      <c r="S9" s="13" t="str">
        <f>IF(OR($B9-S$5&gt;74, $B9-S$5=73, $B9-S$5=1, $B9-S$5&lt;0),"",ROUND(($B9-S$5)*'점수 계산기'!$C$27+S$5*'점수 계산기'!$C$28+'점수 계산기'!$C$31,0))</f>
        <v/>
      </c>
      <c r="T9" s="13" t="str">
        <f>IF(OR($B9-T$5&gt;74, $B9-T$5=73, $B9-T$5=1, $B9-T$5&lt;0),"",ROUND(($B9-T$5)*'점수 계산기'!$C$27+T$5*'점수 계산기'!$C$28+'점수 계산기'!$C$31,0))</f>
        <v/>
      </c>
      <c r="U9" s="13" t="str">
        <f>IF(OR($B9-U$5&gt;74, $B9-U$5=73, $B9-U$5=1, $B9-U$5&lt;0),"",ROUND(($B9-U$5)*'점수 계산기'!$C$27+U$5*'점수 계산기'!$C$28+'점수 계산기'!$C$31,0))</f>
        <v/>
      </c>
      <c r="V9" s="13" t="str">
        <f>IF(OR($B9-V$5&gt;74, $B9-V$5=73, $B9-V$5=1, $B9-V$5&lt;0),"",ROUND(($B9-V$5)*'점수 계산기'!$C$27+V$5*'점수 계산기'!$C$28+'점수 계산기'!$C$31,0))</f>
        <v/>
      </c>
      <c r="W9" s="13" t="str">
        <f>IF(OR($B9-W$5&gt;74, $B9-W$5=73, $B9-W$5=1, $B9-W$5&lt;0),"",ROUND(($B9-W$5)*'점수 계산기'!$C$27+W$5*'점수 계산기'!$C$28+'점수 계산기'!$C$31,0))</f>
        <v/>
      </c>
      <c r="X9" s="13" t="str">
        <f>IF(OR($B9-X$5&gt;74, $B9-X$5=73, $B9-X$5=1, $B9-X$5&lt;0),"",ROUND(($B9-X$5)*'점수 계산기'!$C$27+X$5*'점수 계산기'!$C$28+'점수 계산기'!$C$31,0))</f>
        <v/>
      </c>
      <c r="Y9" s="13" t="str">
        <f>IF(OR($B9-Y$5&gt;74, $B9-Y$5=73, $B9-Y$5=1, $B9-Y$5&lt;0),"",ROUND(($B9-Y$5)*'점수 계산기'!$C$27+Y$5*'점수 계산기'!$C$28+'점수 계산기'!$C$31,0))</f>
        <v/>
      </c>
      <c r="Z9" s="13" t="str">
        <f>IF(OR($B9-Z$5&gt;74, $B9-Z$5=73, $B9-Z$5=1, $B9-Z$5&lt;0),"",ROUND(($B9-Z$5)*'점수 계산기'!$C$27+Z$5*'점수 계산기'!$C$28+'점수 계산기'!$C$31,0))</f>
        <v/>
      </c>
      <c r="AA9" s="14" t="str">
        <f>IF(OR($B9-AA$5&gt;74, $B9-AA$5=73, $B9-AA$5=1, $B9-AA$5&lt;0),"",ROUND(($B9-AA$5)*'점수 계산기'!$C$27+AA$5*'점수 계산기'!$C$28+'점수 계산기'!$C$31,0))</f>
        <v/>
      </c>
      <c r="AC9" s="195">
        <v>98</v>
      </c>
      <c r="AD9" s="195">
        <f t="shared" si="0"/>
        <v>140</v>
      </c>
      <c r="AE9" s="195" cm="1">
        <f t="array" ref="AE9">INDEX($AF$6:$AF$106, AC9, 1)</f>
        <v>67</v>
      </c>
      <c r="AF9" s="195">
        <f t="shared" si="1"/>
        <v>141</v>
      </c>
      <c r="AG9" s="195">
        <v>97</v>
      </c>
      <c r="AH9" s="195">
        <v>3</v>
      </c>
    </row>
    <row r="10" spans="1:34" ht="21" customHeight="1">
      <c r="A10" s="4"/>
      <c r="B10" s="30">
        <v>96</v>
      </c>
      <c r="C10" s="15">
        <f>IF(OR($B10-C$5&gt;74, $B10-C$5=73, $B10-C$5=1, $B10-C$5&lt;0),"",ROUND(($B10-C$5)*'점수 계산기'!$C$27+C$5*'점수 계산기'!$C$28+'점수 계산기'!$C$31,0))</f>
        <v>139</v>
      </c>
      <c r="D10" s="15">
        <f>IF(OR($B10-D$5&gt;74, $B10-D$5=73, $B10-D$5=1, $B10-D$5&lt;0),"",ROUND(($B10-D$5)*'점수 계산기'!$C$27+D$5*'점수 계산기'!$C$28+'점수 계산기'!$C$31,0))</f>
        <v>140</v>
      </c>
      <c r="E10" s="15" t="str">
        <f>IF(OR($B10-E$5&gt;74, $B10-E$5=73, $B10-E$5=1, $B10-E$5&lt;0),"",ROUND(($B10-E$5)*'점수 계산기'!$C$27+E$5*'점수 계산기'!$C$28+'점수 계산기'!$C$31,0))</f>
        <v/>
      </c>
      <c r="F10" s="15">
        <f>IF(OR($B10-F$5&gt;74, $B10-F$5=73, $B10-F$5=1, $B10-F$5&lt;0),"",ROUND(($B10-F$5)*'점수 계산기'!$C$27+F$5*'점수 계산기'!$C$28+'점수 계산기'!$C$31,0))</f>
        <v>140</v>
      </c>
      <c r="G10" s="15" t="str">
        <f>IF(OR($B10-G$5&gt;74, $B10-G$5=73, $B10-G$5=1, $B10-G$5&lt;0),"",ROUND(($B10-G$5)*'점수 계산기'!$C$27+G$5*'점수 계산기'!$C$28+'점수 계산기'!$C$31,0))</f>
        <v/>
      </c>
      <c r="H10" s="15" t="str">
        <f>IF(OR($B10-H$5&gt;74, $B10-H$5=73, $B10-H$5=1, $B10-H$5&lt;0),"",ROUND(($B10-H$5)*'점수 계산기'!$C$27+H$5*'점수 계산기'!$C$28+'점수 계산기'!$C$31,0))</f>
        <v/>
      </c>
      <c r="I10" s="15" t="str">
        <f>IF(OR($B10-I$5&gt;74, $B10-I$5=73, $B10-I$5=1, $B10-I$5&lt;0),"",ROUND(($B10-I$5)*'점수 계산기'!$C$27+I$5*'점수 계산기'!$C$28+'점수 계산기'!$C$31,0))</f>
        <v/>
      </c>
      <c r="J10" s="15" t="str">
        <f>IF(OR($B10-J$5&gt;74, $B10-J$5=73, $B10-J$5=1, $B10-J$5&lt;0),"",ROUND(($B10-J$5)*'점수 계산기'!$C$27+J$5*'점수 계산기'!$C$28+'점수 계산기'!$C$31,0))</f>
        <v/>
      </c>
      <c r="K10" s="15" t="str">
        <f>IF(OR($B10-K$5&gt;74, $B10-K$5=73, $B10-K$5=1, $B10-K$5&lt;0),"",ROUND(($B10-K$5)*'점수 계산기'!$C$27+K$5*'점수 계산기'!$C$28+'점수 계산기'!$C$31,0))</f>
        <v/>
      </c>
      <c r="L10" s="15" t="str">
        <f>IF(OR($B10-L$5&gt;74, $B10-L$5=73, $B10-L$5=1, $B10-L$5&lt;0),"",ROUND(($B10-L$5)*'점수 계산기'!$C$27+L$5*'점수 계산기'!$C$28+'점수 계산기'!$C$31,0))</f>
        <v/>
      </c>
      <c r="M10" s="15" t="str">
        <f>IF(OR($B10-M$5&gt;74, $B10-M$5=73, $B10-M$5=1, $B10-M$5&lt;0),"",ROUND(($B10-M$5)*'점수 계산기'!$C$27+M$5*'점수 계산기'!$C$28+'점수 계산기'!$C$31,0))</f>
        <v/>
      </c>
      <c r="N10" s="15" t="str">
        <f>IF(OR($B10-N$5&gt;74, $B10-N$5=73, $B10-N$5=1, $B10-N$5&lt;0),"",ROUND(($B10-N$5)*'점수 계산기'!$C$27+N$5*'점수 계산기'!$C$28+'점수 계산기'!$C$31,0))</f>
        <v/>
      </c>
      <c r="O10" s="15" t="str">
        <f>IF(OR($B10-O$5&gt;74, $B10-O$5=73, $B10-O$5=1, $B10-O$5&lt;0),"",ROUND(($B10-O$5)*'점수 계산기'!$C$27+O$5*'점수 계산기'!$C$28+'점수 계산기'!$C$31,0))</f>
        <v/>
      </c>
      <c r="P10" s="15" t="str">
        <f>IF(OR($B10-P$5&gt;74, $B10-P$5=73, $B10-P$5=1, $B10-P$5&lt;0),"",ROUND(($B10-P$5)*'점수 계산기'!$C$27+P$5*'점수 계산기'!$C$28+'점수 계산기'!$C$31,0))</f>
        <v/>
      </c>
      <c r="Q10" s="15" t="str">
        <f>IF(OR($B10-Q$5&gt;74, $B10-Q$5=73, $B10-Q$5=1, $B10-Q$5&lt;0),"",ROUND(($B10-Q$5)*'점수 계산기'!$C$27+Q$5*'점수 계산기'!$C$28+'점수 계산기'!$C$31,0))</f>
        <v/>
      </c>
      <c r="R10" s="15" t="str">
        <f>IF(OR($B10-R$5&gt;74, $B10-R$5=73, $B10-R$5=1, $B10-R$5&lt;0),"",ROUND(($B10-R$5)*'점수 계산기'!$C$27+R$5*'점수 계산기'!$C$28+'점수 계산기'!$C$31,0))</f>
        <v/>
      </c>
      <c r="S10" s="15" t="str">
        <f>IF(OR($B10-S$5&gt;74, $B10-S$5=73, $B10-S$5=1, $B10-S$5&lt;0),"",ROUND(($B10-S$5)*'점수 계산기'!$C$27+S$5*'점수 계산기'!$C$28+'점수 계산기'!$C$31,0))</f>
        <v/>
      </c>
      <c r="T10" s="15" t="str">
        <f>IF(OR($B10-T$5&gt;74, $B10-T$5=73, $B10-T$5=1, $B10-T$5&lt;0),"",ROUND(($B10-T$5)*'점수 계산기'!$C$27+T$5*'점수 계산기'!$C$28+'점수 계산기'!$C$31,0))</f>
        <v/>
      </c>
      <c r="U10" s="15" t="str">
        <f>IF(OR($B10-U$5&gt;74, $B10-U$5=73, $B10-U$5=1, $B10-U$5&lt;0),"",ROUND(($B10-U$5)*'점수 계산기'!$C$27+U$5*'점수 계산기'!$C$28+'점수 계산기'!$C$31,0))</f>
        <v/>
      </c>
      <c r="V10" s="15" t="str">
        <f>IF(OR($B10-V$5&gt;74, $B10-V$5=73, $B10-V$5=1, $B10-V$5&lt;0),"",ROUND(($B10-V$5)*'점수 계산기'!$C$27+V$5*'점수 계산기'!$C$28+'점수 계산기'!$C$31,0))</f>
        <v/>
      </c>
      <c r="W10" s="15" t="str">
        <f>IF(OR($B10-W$5&gt;74, $B10-W$5=73, $B10-W$5=1, $B10-W$5&lt;0),"",ROUND(($B10-W$5)*'점수 계산기'!$C$27+W$5*'점수 계산기'!$C$28+'점수 계산기'!$C$31,0))</f>
        <v/>
      </c>
      <c r="X10" s="15" t="str">
        <f>IF(OR($B10-X$5&gt;74, $B10-X$5=73, $B10-X$5=1, $B10-X$5&lt;0),"",ROUND(($B10-X$5)*'점수 계산기'!$C$27+X$5*'점수 계산기'!$C$28+'점수 계산기'!$C$31,0))</f>
        <v/>
      </c>
      <c r="Y10" s="15" t="str">
        <f>IF(OR($B10-Y$5&gt;74, $B10-Y$5=73, $B10-Y$5=1, $B10-Y$5&lt;0),"",ROUND(($B10-Y$5)*'점수 계산기'!$C$27+Y$5*'점수 계산기'!$C$28+'점수 계산기'!$C$31,0))</f>
        <v/>
      </c>
      <c r="Z10" s="15" t="str">
        <f>IF(OR($B10-Z$5&gt;74, $B10-Z$5=73, $B10-Z$5=1, $B10-Z$5&lt;0),"",ROUND(($B10-Z$5)*'점수 계산기'!$C$27+Z$5*'점수 계산기'!$C$28+'점수 계산기'!$C$31,0))</f>
        <v/>
      </c>
      <c r="AA10" s="16" t="str">
        <f>IF(OR($B10-AA$5&gt;74, $B10-AA$5=73, $B10-AA$5=1, $B10-AA$5&lt;0),"",ROUND(($B10-AA$5)*'점수 계산기'!$C$27+AA$5*'점수 계산기'!$C$28+'점수 계산기'!$C$31,0))</f>
        <v/>
      </c>
      <c r="AC10" s="195">
        <v>97</v>
      </c>
      <c r="AD10" s="195">
        <f t="shared" si="0"/>
        <v>139</v>
      </c>
      <c r="AE10" s="195" cm="1">
        <f t="array" ref="AE10">INDEX($AF$6:$AF$106, AC10, 1)</f>
        <v>68</v>
      </c>
      <c r="AF10" s="195">
        <f t="shared" si="1"/>
        <v>140</v>
      </c>
      <c r="AG10" s="195">
        <v>96</v>
      </c>
      <c r="AH10" s="195">
        <v>4</v>
      </c>
    </row>
    <row r="11" spans="1:34" ht="21" customHeight="1">
      <c r="A11" s="4"/>
      <c r="B11" s="30">
        <v>95</v>
      </c>
      <c r="C11" s="15">
        <f>IF(OR($B11-C$5&gt;74, $B11-C$5=73, $B11-C$5=1, $B11-C$5&lt;0),"",ROUND(($B11-C$5)*'점수 계산기'!$C$27+C$5*'점수 계산기'!$C$28+'점수 계산기'!$C$31,0))</f>
        <v>139</v>
      </c>
      <c r="D11" s="15">
        <f>IF(OR($B11-D$5&gt;74, $B11-D$5=73, $B11-D$5=1, $B11-D$5&lt;0),"",ROUND(($B11-D$5)*'점수 계산기'!$C$27+D$5*'점수 계산기'!$C$28+'점수 계산기'!$C$31,0))</f>
        <v>139</v>
      </c>
      <c r="E11" s="15">
        <f>IF(OR($B11-E$5&gt;74, $B11-E$5=73, $B11-E$5=1, $B11-E$5&lt;0),"",ROUND(($B11-E$5)*'점수 계산기'!$C$27+E$5*'점수 계산기'!$C$28+'점수 계산기'!$C$31,0))</f>
        <v>139</v>
      </c>
      <c r="F11" s="15" t="str">
        <f>IF(OR($B11-F$5&gt;74, $B11-F$5=73, $B11-F$5=1, $B11-F$5&lt;0),"",ROUND(($B11-F$5)*'점수 계산기'!$C$27+F$5*'점수 계산기'!$C$28+'점수 계산기'!$C$31,0))</f>
        <v/>
      </c>
      <c r="G11" s="15">
        <f>IF(OR($B11-G$5&gt;74, $B11-G$5=73, $B11-G$5=1, $B11-G$5&lt;0),"",ROUND(($B11-G$5)*'점수 계산기'!$C$27+G$5*'점수 계산기'!$C$28+'점수 계산기'!$C$31,0))</f>
        <v>139</v>
      </c>
      <c r="H11" s="15" t="str">
        <f>IF(OR($B11-H$5&gt;74, $B11-H$5=73, $B11-H$5=1, $B11-H$5&lt;0),"",ROUND(($B11-H$5)*'점수 계산기'!$C$27+H$5*'점수 계산기'!$C$28+'점수 계산기'!$C$31,0))</f>
        <v/>
      </c>
      <c r="I11" s="15" t="str">
        <f>IF(OR($B11-I$5&gt;74, $B11-I$5=73, $B11-I$5=1, $B11-I$5&lt;0),"",ROUND(($B11-I$5)*'점수 계산기'!$C$27+I$5*'점수 계산기'!$C$28+'점수 계산기'!$C$31,0))</f>
        <v/>
      </c>
      <c r="J11" s="15" t="str">
        <f>IF(OR($B11-J$5&gt;74, $B11-J$5=73, $B11-J$5=1, $B11-J$5&lt;0),"",ROUND(($B11-J$5)*'점수 계산기'!$C$27+J$5*'점수 계산기'!$C$28+'점수 계산기'!$C$31,0))</f>
        <v/>
      </c>
      <c r="K11" s="15" t="str">
        <f>IF(OR($B11-K$5&gt;74, $B11-K$5=73, $B11-K$5=1, $B11-K$5&lt;0),"",ROUND(($B11-K$5)*'점수 계산기'!$C$27+K$5*'점수 계산기'!$C$28+'점수 계산기'!$C$31,0))</f>
        <v/>
      </c>
      <c r="L11" s="15" t="str">
        <f>IF(OR($B11-L$5&gt;74, $B11-L$5=73, $B11-L$5=1, $B11-L$5&lt;0),"",ROUND(($B11-L$5)*'점수 계산기'!$C$27+L$5*'점수 계산기'!$C$28+'점수 계산기'!$C$31,0))</f>
        <v/>
      </c>
      <c r="M11" s="15" t="str">
        <f>IF(OR($B11-M$5&gt;74, $B11-M$5=73, $B11-M$5=1, $B11-M$5&lt;0),"",ROUND(($B11-M$5)*'점수 계산기'!$C$27+M$5*'점수 계산기'!$C$28+'점수 계산기'!$C$31,0))</f>
        <v/>
      </c>
      <c r="N11" s="15" t="str">
        <f>IF(OR($B11-N$5&gt;74, $B11-N$5=73, $B11-N$5=1, $B11-N$5&lt;0),"",ROUND(($B11-N$5)*'점수 계산기'!$C$27+N$5*'점수 계산기'!$C$28+'점수 계산기'!$C$31,0))</f>
        <v/>
      </c>
      <c r="O11" s="15" t="str">
        <f>IF(OR($B11-O$5&gt;74, $B11-O$5=73, $B11-O$5=1, $B11-O$5&lt;0),"",ROUND(($B11-O$5)*'점수 계산기'!$C$27+O$5*'점수 계산기'!$C$28+'점수 계산기'!$C$31,0))</f>
        <v/>
      </c>
      <c r="P11" s="15" t="str">
        <f>IF(OR($B11-P$5&gt;74, $B11-P$5=73, $B11-P$5=1, $B11-P$5&lt;0),"",ROUND(($B11-P$5)*'점수 계산기'!$C$27+P$5*'점수 계산기'!$C$28+'점수 계산기'!$C$31,0))</f>
        <v/>
      </c>
      <c r="Q11" s="15" t="str">
        <f>IF(OR($B11-Q$5&gt;74, $B11-Q$5=73, $B11-Q$5=1, $B11-Q$5&lt;0),"",ROUND(($B11-Q$5)*'점수 계산기'!$C$27+Q$5*'점수 계산기'!$C$28+'점수 계산기'!$C$31,0))</f>
        <v/>
      </c>
      <c r="R11" s="15" t="str">
        <f>IF(OR($B11-R$5&gt;74, $B11-R$5=73, $B11-R$5=1, $B11-R$5&lt;0),"",ROUND(($B11-R$5)*'점수 계산기'!$C$27+R$5*'점수 계산기'!$C$28+'점수 계산기'!$C$31,0))</f>
        <v/>
      </c>
      <c r="S11" s="15" t="str">
        <f>IF(OR($B11-S$5&gt;74, $B11-S$5=73, $B11-S$5=1, $B11-S$5&lt;0),"",ROUND(($B11-S$5)*'점수 계산기'!$C$27+S$5*'점수 계산기'!$C$28+'점수 계산기'!$C$31,0))</f>
        <v/>
      </c>
      <c r="T11" s="15" t="str">
        <f>IF(OR($B11-T$5&gt;74, $B11-T$5=73, $B11-T$5=1, $B11-T$5&lt;0),"",ROUND(($B11-T$5)*'점수 계산기'!$C$27+T$5*'점수 계산기'!$C$28+'점수 계산기'!$C$31,0))</f>
        <v/>
      </c>
      <c r="U11" s="15" t="str">
        <f>IF(OR($B11-U$5&gt;74, $B11-U$5=73, $B11-U$5=1, $B11-U$5&lt;0),"",ROUND(($B11-U$5)*'점수 계산기'!$C$27+U$5*'점수 계산기'!$C$28+'점수 계산기'!$C$31,0))</f>
        <v/>
      </c>
      <c r="V11" s="15" t="str">
        <f>IF(OR($B11-V$5&gt;74, $B11-V$5=73, $B11-V$5=1, $B11-V$5&lt;0),"",ROUND(($B11-V$5)*'점수 계산기'!$C$27+V$5*'점수 계산기'!$C$28+'점수 계산기'!$C$31,0))</f>
        <v/>
      </c>
      <c r="W11" s="15" t="str">
        <f>IF(OR($B11-W$5&gt;74, $B11-W$5=73, $B11-W$5=1, $B11-W$5&lt;0),"",ROUND(($B11-W$5)*'점수 계산기'!$C$27+W$5*'점수 계산기'!$C$28+'점수 계산기'!$C$31,0))</f>
        <v/>
      </c>
      <c r="X11" s="15" t="str">
        <f>IF(OR($B11-X$5&gt;74, $B11-X$5=73, $B11-X$5=1, $B11-X$5&lt;0),"",ROUND(($B11-X$5)*'점수 계산기'!$C$27+X$5*'점수 계산기'!$C$28+'점수 계산기'!$C$31,0))</f>
        <v/>
      </c>
      <c r="Y11" s="15" t="str">
        <f>IF(OR($B11-Y$5&gt;74, $B11-Y$5=73, $B11-Y$5=1, $B11-Y$5&lt;0),"",ROUND(($B11-Y$5)*'점수 계산기'!$C$27+Y$5*'점수 계산기'!$C$28+'점수 계산기'!$C$31,0))</f>
        <v/>
      </c>
      <c r="Z11" s="15" t="str">
        <f>IF(OR($B11-Z$5&gt;74, $B11-Z$5=73, $B11-Z$5=1, $B11-Z$5&lt;0),"",ROUND(($B11-Z$5)*'점수 계산기'!$C$27+Z$5*'점수 계산기'!$C$28+'점수 계산기'!$C$31,0))</f>
        <v/>
      </c>
      <c r="AA11" s="16" t="str">
        <f>IF(OR($B11-AA$5&gt;74, $B11-AA$5=73, $B11-AA$5=1, $B11-AA$5&lt;0),"",ROUND(($B11-AA$5)*'점수 계산기'!$C$27+AA$5*'점수 계산기'!$C$28+'점수 계산기'!$C$31,0))</f>
        <v/>
      </c>
      <c r="AC11" s="195">
        <v>96</v>
      </c>
      <c r="AD11" s="195">
        <f t="shared" si="0"/>
        <v>139</v>
      </c>
      <c r="AE11" s="195" cm="1">
        <f t="array" ref="AE11">INDEX($AF$6:$AF$106, AC11, 1)</f>
        <v>69</v>
      </c>
      <c r="AF11" s="195">
        <f t="shared" si="1"/>
        <v>139</v>
      </c>
      <c r="AG11" s="195">
        <v>95</v>
      </c>
      <c r="AH11" s="195">
        <v>5</v>
      </c>
    </row>
    <row r="12" spans="1:34" ht="21" customHeight="1">
      <c r="A12" s="4"/>
      <c r="B12" s="30">
        <v>94</v>
      </c>
      <c r="C12" s="15">
        <f>IF(OR($B12-C$5&gt;74, $B12-C$5=73, $B12-C$5=1, $B12-C$5&lt;0),"",ROUND(($B12-C$5)*'점수 계산기'!$C$27+C$5*'점수 계산기'!$C$28+'점수 계산기'!$C$31,0))</f>
        <v>138</v>
      </c>
      <c r="D12" s="15">
        <f>IF(OR($B12-D$5&gt;74, $B12-D$5=73, $B12-D$5=1, $B12-D$5&lt;0),"",ROUND(($B12-D$5)*'점수 계산기'!$C$27+D$5*'점수 계산기'!$C$28+'점수 계산기'!$C$31,0))</f>
        <v>138</v>
      </c>
      <c r="E12" s="15">
        <f>IF(OR($B12-E$5&gt;74, $B12-E$5=73, $B12-E$5=1, $B12-E$5&lt;0),"",ROUND(($B12-E$5)*'점수 계산기'!$C$27+E$5*'점수 계산기'!$C$28+'점수 계산기'!$C$31,0))</f>
        <v>138</v>
      </c>
      <c r="F12" s="15">
        <f>IF(OR($B12-F$5&gt;74, $B12-F$5=73, $B12-F$5=1, $B12-F$5&lt;0),"",ROUND(($B12-F$5)*'점수 계산기'!$C$27+F$5*'점수 계산기'!$C$28+'점수 계산기'!$C$31,0))</f>
        <v>138</v>
      </c>
      <c r="G12" s="15" t="str">
        <f>IF(OR($B12-G$5&gt;74, $B12-G$5=73, $B12-G$5=1, $B12-G$5&lt;0),"",ROUND(($B12-G$5)*'점수 계산기'!$C$27+G$5*'점수 계산기'!$C$28+'점수 계산기'!$C$31,0))</f>
        <v/>
      </c>
      <c r="H12" s="15">
        <f>IF(OR($B12-H$5&gt;74, $B12-H$5=73, $B12-H$5=1, $B12-H$5&lt;0),"",ROUND(($B12-H$5)*'점수 계산기'!$C$27+H$5*'점수 계산기'!$C$28+'점수 계산기'!$C$31,0))</f>
        <v>139</v>
      </c>
      <c r="I12" s="15" t="str">
        <f>IF(OR($B12-I$5&gt;74, $B12-I$5=73, $B12-I$5=1, $B12-I$5&lt;0),"",ROUND(($B12-I$5)*'점수 계산기'!$C$27+I$5*'점수 계산기'!$C$28+'점수 계산기'!$C$31,0))</f>
        <v/>
      </c>
      <c r="J12" s="15" t="str">
        <f>IF(OR($B12-J$5&gt;74, $B12-J$5=73, $B12-J$5=1, $B12-J$5&lt;0),"",ROUND(($B12-J$5)*'점수 계산기'!$C$27+J$5*'점수 계산기'!$C$28+'점수 계산기'!$C$31,0))</f>
        <v/>
      </c>
      <c r="K12" s="15" t="str">
        <f>IF(OR($B12-K$5&gt;74, $B12-K$5=73, $B12-K$5=1, $B12-K$5&lt;0),"",ROUND(($B12-K$5)*'점수 계산기'!$C$27+K$5*'점수 계산기'!$C$28+'점수 계산기'!$C$31,0))</f>
        <v/>
      </c>
      <c r="L12" s="15" t="str">
        <f>IF(OR($B12-L$5&gt;74, $B12-L$5=73, $B12-L$5=1, $B12-L$5&lt;0),"",ROUND(($B12-L$5)*'점수 계산기'!$C$27+L$5*'점수 계산기'!$C$28+'점수 계산기'!$C$31,0))</f>
        <v/>
      </c>
      <c r="M12" s="15" t="str">
        <f>IF(OR($B12-M$5&gt;74, $B12-M$5=73, $B12-M$5=1, $B12-M$5&lt;0),"",ROUND(($B12-M$5)*'점수 계산기'!$C$27+M$5*'점수 계산기'!$C$28+'점수 계산기'!$C$31,0))</f>
        <v/>
      </c>
      <c r="N12" s="15" t="str">
        <f>IF(OR($B12-N$5&gt;74, $B12-N$5=73, $B12-N$5=1, $B12-N$5&lt;0),"",ROUND(($B12-N$5)*'점수 계산기'!$C$27+N$5*'점수 계산기'!$C$28+'점수 계산기'!$C$31,0))</f>
        <v/>
      </c>
      <c r="O12" s="15" t="str">
        <f>IF(OR($B12-O$5&gt;74, $B12-O$5=73, $B12-O$5=1, $B12-O$5&lt;0),"",ROUND(($B12-O$5)*'점수 계산기'!$C$27+O$5*'점수 계산기'!$C$28+'점수 계산기'!$C$31,0))</f>
        <v/>
      </c>
      <c r="P12" s="15" t="str">
        <f>IF(OR($B12-P$5&gt;74, $B12-P$5=73, $B12-P$5=1, $B12-P$5&lt;0),"",ROUND(($B12-P$5)*'점수 계산기'!$C$27+P$5*'점수 계산기'!$C$28+'점수 계산기'!$C$31,0))</f>
        <v/>
      </c>
      <c r="Q12" s="15" t="str">
        <f>IF(OR($B12-Q$5&gt;74, $B12-Q$5=73, $B12-Q$5=1, $B12-Q$5&lt;0),"",ROUND(($B12-Q$5)*'점수 계산기'!$C$27+Q$5*'점수 계산기'!$C$28+'점수 계산기'!$C$31,0))</f>
        <v/>
      </c>
      <c r="R12" s="15" t="str">
        <f>IF(OR($B12-R$5&gt;74, $B12-R$5=73, $B12-R$5=1, $B12-R$5&lt;0),"",ROUND(($B12-R$5)*'점수 계산기'!$C$27+R$5*'점수 계산기'!$C$28+'점수 계산기'!$C$31,0))</f>
        <v/>
      </c>
      <c r="S12" s="15" t="str">
        <f>IF(OR($B12-S$5&gt;74, $B12-S$5=73, $B12-S$5=1, $B12-S$5&lt;0),"",ROUND(($B12-S$5)*'점수 계산기'!$C$27+S$5*'점수 계산기'!$C$28+'점수 계산기'!$C$31,0))</f>
        <v/>
      </c>
      <c r="T12" s="15" t="str">
        <f>IF(OR($B12-T$5&gt;74, $B12-T$5=73, $B12-T$5=1, $B12-T$5&lt;0),"",ROUND(($B12-T$5)*'점수 계산기'!$C$27+T$5*'점수 계산기'!$C$28+'점수 계산기'!$C$31,0))</f>
        <v/>
      </c>
      <c r="U12" s="15" t="str">
        <f>IF(OR($B12-U$5&gt;74, $B12-U$5=73, $B12-U$5=1, $B12-U$5&lt;0),"",ROUND(($B12-U$5)*'점수 계산기'!$C$27+U$5*'점수 계산기'!$C$28+'점수 계산기'!$C$31,0))</f>
        <v/>
      </c>
      <c r="V12" s="15" t="str">
        <f>IF(OR($B12-V$5&gt;74, $B12-V$5=73, $B12-V$5=1, $B12-V$5&lt;0),"",ROUND(($B12-V$5)*'점수 계산기'!$C$27+V$5*'점수 계산기'!$C$28+'점수 계산기'!$C$31,0))</f>
        <v/>
      </c>
      <c r="W12" s="15" t="str">
        <f>IF(OR($B12-W$5&gt;74, $B12-W$5=73, $B12-W$5=1, $B12-W$5&lt;0),"",ROUND(($B12-W$5)*'점수 계산기'!$C$27+W$5*'점수 계산기'!$C$28+'점수 계산기'!$C$31,0))</f>
        <v/>
      </c>
      <c r="X12" s="15" t="str">
        <f>IF(OR($B12-X$5&gt;74, $B12-X$5=73, $B12-X$5=1, $B12-X$5&lt;0),"",ROUND(($B12-X$5)*'점수 계산기'!$C$27+X$5*'점수 계산기'!$C$28+'점수 계산기'!$C$31,0))</f>
        <v/>
      </c>
      <c r="Y12" s="15" t="str">
        <f>IF(OR($B12-Y$5&gt;74, $B12-Y$5=73, $B12-Y$5=1, $B12-Y$5&lt;0),"",ROUND(($B12-Y$5)*'점수 계산기'!$C$27+Y$5*'점수 계산기'!$C$28+'점수 계산기'!$C$31,0))</f>
        <v/>
      </c>
      <c r="Z12" s="15" t="str">
        <f>IF(OR($B12-Z$5&gt;74, $B12-Z$5=73, $B12-Z$5=1, $B12-Z$5&lt;0),"",ROUND(($B12-Z$5)*'점수 계산기'!$C$27+Z$5*'점수 계산기'!$C$28+'점수 계산기'!$C$31,0))</f>
        <v/>
      </c>
      <c r="AA12" s="16" t="str">
        <f>IF(OR($B12-AA$5&gt;74, $B12-AA$5=73, $B12-AA$5=1, $B12-AA$5&lt;0),"",ROUND(($B12-AA$5)*'점수 계산기'!$C$27+AA$5*'점수 계산기'!$C$28+'점수 계산기'!$C$31,0))</f>
        <v/>
      </c>
      <c r="AC12" s="195">
        <v>95</v>
      </c>
      <c r="AD12" s="195">
        <f t="shared" si="0"/>
        <v>138</v>
      </c>
      <c r="AE12" s="195" cm="1">
        <f t="array" ref="AE12">INDEX($AF$6:$AF$106, AC12, 1)</f>
        <v>69</v>
      </c>
      <c r="AF12" s="195">
        <f t="shared" si="1"/>
        <v>139</v>
      </c>
      <c r="AG12" s="195">
        <v>94</v>
      </c>
      <c r="AH12" s="195">
        <v>6</v>
      </c>
    </row>
    <row r="13" spans="1:34" ht="21" customHeight="1">
      <c r="A13" s="4"/>
      <c r="B13" s="30">
        <v>93</v>
      </c>
      <c r="C13" s="15">
        <f>IF(OR($B13-C$5&gt;74, $B13-C$5=73, $B13-C$5=1, $B13-C$5&lt;0),"",ROUND(($B13-C$5)*'점수 계산기'!$C$27+C$5*'점수 계산기'!$C$28+'점수 계산기'!$C$31,0))</f>
        <v>137</v>
      </c>
      <c r="D13" s="15">
        <f>IF(OR($B13-D$5&gt;74, $B13-D$5=73, $B13-D$5=1, $B13-D$5&lt;0),"",ROUND(($B13-D$5)*'점수 계산기'!$C$27+D$5*'점수 계산기'!$C$28+'점수 계산기'!$C$31,0))</f>
        <v>137</v>
      </c>
      <c r="E13" s="15">
        <f>IF(OR($B13-E$5&gt;74, $B13-E$5=73, $B13-E$5=1, $B13-E$5&lt;0),"",ROUND(($B13-E$5)*'점수 계산기'!$C$27+E$5*'점수 계산기'!$C$28+'점수 계산기'!$C$31,0))</f>
        <v>137</v>
      </c>
      <c r="F13" s="15">
        <f>IF(OR($B13-F$5&gt;74, $B13-F$5=73, $B13-F$5=1, $B13-F$5&lt;0),"",ROUND(($B13-F$5)*'점수 계산기'!$C$27+F$5*'점수 계산기'!$C$28+'점수 계산기'!$C$31,0))</f>
        <v>138</v>
      </c>
      <c r="G13" s="15">
        <f>IF(OR($B13-G$5&gt;74, $B13-G$5=73, $B13-G$5=1, $B13-G$5&lt;0),"",ROUND(($B13-G$5)*'점수 계산기'!$C$27+G$5*'점수 계산기'!$C$28+'점수 계산기'!$C$31,0))</f>
        <v>138</v>
      </c>
      <c r="H13" s="15" t="str">
        <f>IF(OR($B13-H$5&gt;74, $B13-H$5=73, $B13-H$5=1, $B13-H$5&lt;0),"",ROUND(($B13-H$5)*'점수 계산기'!$C$27+H$5*'점수 계산기'!$C$28+'점수 계산기'!$C$31,0))</f>
        <v/>
      </c>
      <c r="I13" s="15">
        <f>IF(OR($B13-I$5&gt;74, $B13-I$5=73, $B13-I$5=1, $B13-I$5&lt;0),"",ROUND(($B13-I$5)*'점수 계산기'!$C$27+I$5*'점수 계산기'!$C$28+'점수 계산기'!$C$31,0))</f>
        <v>138</v>
      </c>
      <c r="J13" s="15" t="str">
        <f>IF(OR($B13-J$5&gt;74, $B13-J$5=73, $B13-J$5=1, $B13-J$5&lt;0),"",ROUND(($B13-J$5)*'점수 계산기'!$C$27+J$5*'점수 계산기'!$C$28+'점수 계산기'!$C$31,0))</f>
        <v/>
      </c>
      <c r="K13" s="15" t="str">
        <f>IF(OR($B13-K$5&gt;74, $B13-K$5=73, $B13-K$5=1, $B13-K$5&lt;0),"",ROUND(($B13-K$5)*'점수 계산기'!$C$27+K$5*'점수 계산기'!$C$28+'점수 계산기'!$C$31,0))</f>
        <v/>
      </c>
      <c r="L13" s="15" t="str">
        <f>IF(OR($B13-L$5&gt;74, $B13-L$5=73, $B13-L$5=1, $B13-L$5&lt;0),"",ROUND(($B13-L$5)*'점수 계산기'!$C$27+L$5*'점수 계산기'!$C$28+'점수 계산기'!$C$31,0))</f>
        <v/>
      </c>
      <c r="M13" s="15" t="str">
        <f>IF(OR($B13-M$5&gt;74, $B13-M$5=73, $B13-M$5=1, $B13-M$5&lt;0),"",ROUND(($B13-M$5)*'점수 계산기'!$C$27+M$5*'점수 계산기'!$C$28+'점수 계산기'!$C$31,0))</f>
        <v/>
      </c>
      <c r="N13" s="15" t="str">
        <f>IF(OR($B13-N$5&gt;74, $B13-N$5=73, $B13-N$5=1, $B13-N$5&lt;0),"",ROUND(($B13-N$5)*'점수 계산기'!$C$27+N$5*'점수 계산기'!$C$28+'점수 계산기'!$C$31,0))</f>
        <v/>
      </c>
      <c r="O13" s="15" t="str">
        <f>IF(OR($B13-O$5&gt;74, $B13-O$5=73, $B13-O$5=1, $B13-O$5&lt;0),"",ROUND(($B13-O$5)*'점수 계산기'!$C$27+O$5*'점수 계산기'!$C$28+'점수 계산기'!$C$31,0))</f>
        <v/>
      </c>
      <c r="P13" s="15" t="str">
        <f>IF(OR($B13-P$5&gt;74, $B13-P$5=73, $B13-P$5=1, $B13-P$5&lt;0),"",ROUND(($B13-P$5)*'점수 계산기'!$C$27+P$5*'점수 계산기'!$C$28+'점수 계산기'!$C$31,0))</f>
        <v/>
      </c>
      <c r="Q13" s="15" t="str">
        <f>IF(OR($B13-Q$5&gt;74, $B13-Q$5=73, $B13-Q$5=1, $B13-Q$5&lt;0),"",ROUND(($B13-Q$5)*'점수 계산기'!$C$27+Q$5*'점수 계산기'!$C$28+'점수 계산기'!$C$31,0))</f>
        <v/>
      </c>
      <c r="R13" s="15" t="str">
        <f>IF(OR($B13-R$5&gt;74, $B13-R$5=73, $B13-R$5=1, $B13-R$5&lt;0),"",ROUND(($B13-R$5)*'점수 계산기'!$C$27+R$5*'점수 계산기'!$C$28+'점수 계산기'!$C$31,0))</f>
        <v/>
      </c>
      <c r="S13" s="15" t="str">
        <f>IF(OR($B13-S$5&gt;74, $B13-S$5=73, $B13-S$5=1, $B13-S$5&lt;0),"",ROUND(($B13-S$5)*'점수 계산기'!$C$27+S$5*'점수 계산기'!$C$28+'점수 계산기'!$C$31,0))</f>
        <v/>
      </c>
      <c r="T13" s="15" t="str">
        <f>IF(OR($B13-T$5&gt;74, $B13-T$5=73, $B13-T$5=1, $B13-T$5&lt;0),"",ROUND(($B13-T$5)*'점수 계산기'!$C$27+T$5*'점수 계산기'!$C$28+'점수 계산기'!$C$31,0))</f>
        <v/>
      </c>
      <c r="U13" s="15" t="str">
        <f>IF(OR($B13-U$5&gt;74, $B13-U$5=73, $B13-U$5=1, $B13-U$5&lt;0),"",ROUND(($B13-U$5)*'점수 계산기'!$C$27+U$5*'점수 계산기'!$C$28+'점수 계산기'!$C$31,0))</f>
        <v/>
      </c>
      <c r="V13" s="15" t="str">
        <f>IF(OR($B13-V$5&gt;74, $B13-V$5=73, $B13-V$5=1, $B13-V$5&lt;0),"",ROUND(($B13-V$5)*'점수 계산기'!$C$27+V$5*'점수 계산기'!$C$28+'점수 계산기'!$C$31,0))</f>
        <v/>
      </c>
      <c r="W13" s="15" t="str">
        <f>IF(OR($B13-W$5&gt;74, $B13-W$5=73, $B13-W$5=1, $B13-W$5&lt;0),"",ROUND(($B13-W$5)*'점수 계산기'!$C$27+W$5*'점수 계산기'!$C$28+'점수 계산기'!$C$31,0))</f>
        <v/>
      </c>
      <c r="X13" s="15" t="str">
        <f>IF(OR($B13-X$5&gt;74, $B13-X$5=73, $B13-X$5=1, $B13-X$5&lt;0),"",ROUND(($B13-X$5)*'점수 계산기'!$C$27+X$5*'점수 계산기'!$C$28+'점수 계산기'!$C$31,0))</f>
        <v/>
      </c>
      <c r="Y13" s="15" t="str">
        <f>IF(OR($B13-Y$5&gt;74, $B13-Y$5=73, $B13-Y$5=1, $B13-Y$5&lt;0),"",ROUND(($B13-Y$5)*'점수 계산기'!$C$27+Y$5*'점수 계산기'!$C$28+'점수 계산기'!$C$31,0))</f>
        <v/>
      </c>
      <c r="Z13" s="15" t="str">
        <f>IF(OR($B13-Z$5&gt;74, $B13-Z$5=73, $B13-Z$5=1, $B13-Z$5&lt;0),"",ROUND(($B13-Z$5)*'점수 계산기'!$C$27+Z$5*'점수 계산기'!$C$28+'점수 계산기'!$C$31,0))</f>
        <v/>
      </c>
      <c r="AA13" s="16" t="str">
        <f>IF(OR($B13-AA$5&gt;74, $B13-AA$5=73, $B13-AA$5=1, $B13-AA$5&lt;0),"",ROUND(($B13-AA$5)*'점수 계산기'!$C$27+AA$5*'점수 계산기'!$C$28+'점수 계산기'!$C$31,0))</f>
        <v/>
      </c>
      <c r="AC13" s="195">
        <v>94</v>
      </c>
      <c r="AD13" s="195">
        <f t="shared" si="0"/>
        <v>137</v>
      </c>
      <c r="AE13" s="195" cm="1">
        <f t="array" ref="AE13">INDEX($AF$6:$AF$106, AC13, 1)</f>
        <v>70</v>
      </c>
      <c r="AF13" s="195">
        <f t="shared" si="1"/>
        <v>138</v>
      </c>
      <c r="AG13" s="195">
        <v>93</v>
      </c>
      <c r="AH13" s="195">
        <v>7</v>
      </c>
    </row>
    <row r="14" spans="1:34" ht="21" customHeight="1">
      <c r="A14" s="4"/>
      <c r="B14" s="31">
        <v>92</v>
      </c>
      <c r="C14" s="17">
        <f>IF(OR($B14-C$5&gt;74, $B14-C$5=73, $B14-C$5=1, $B14-C$5&lt;0),"",ROUND(($B14-C$5)*'점수 계산기'!$C$27+C$5*'점수 계산기'!$C$28+'점수 계산기'!$C$31,0))</f>
        <v>136</v>
      </c>
      <c r="D14" s="17">
        <f>IF(OR($B14-D$5&gt;74, $B14-D$5=73, $B14-D$5=1, $B14-D$5&lt;0),"",ROUND(($B14-D$5)*'점수 계산기'!$C$27+D$5*'점수 계산기'!$C$28+'점수 계산기'!$C$31,0))</f>
        <v>136</v>
      </c>
      <c r="E14" s="17">
        <f>IF(OR($B14-E$5&gt;74, $B14-E$5=73, $B14-E$5=1, $B14-E$5&lt;0),"",ROUND(($B14-E$5)*'점수 계산기'!$C$27+E$5*'점수 계산기'!$C$28+'점수 계산기'!$C$31,0))</f>
        <v>137</v>
      </c>
      <c r="F14" s="17">
        <f>IF(OR($B14-F$5&gt;74, $B14-F$5=73, $B14-F$5=1, $B14-F$5&lt;0),"",ROUND(($B14-F$5)*'점수 계산기'!$C$27+F$5*'점수 계산기'!$C$28+'점수 계산기'!$C$31,0))</f>
        <v>137</v>
      </c>
      <c r="G14" s="17">
        <f>IF(OR($B14-G$5&gt;74, $B14-G$5=73, $B14-G$5=1, $B14-G$5&lt;0),"",ROUND(($B14-G$5)*'점수 계산기'!$C$27+G$5*'점수 계산기'!$C$28+'점수 계산기'!$C$31,0))</f>
        <v>137</v>
      </c>
      <c r="H14" s="17">
        <f>IF(OR($B14-H$5&gt;74, $B14-H$5=73, $B14-H$5=1, $B14-H$5&lt;0),"",ROUND(($B14-H$5)*'점수 계산기'!$C$27+H$5*'점수 계산기'!$C$28+'점수 계산기'!$C$31,0))</f>
        <v>137</v>
      </c>
      <c r="I14" s="17" t="str">
        <f>IF(OR($B14-I$5&gt;74, $B14-I$5=73, $B14-I$5=1, $B14-I$5&lt;0),"",ROUND(($B14-I$5)*'점수 계산기'!$C$27+I$5*'점수 계산기'!$C$28+'점수 계산기'!$C$31,0))</f>
        <v/>
      </c>
      <c r="J14" s="17">
        <f>IF(OR($B14-J$5&gt;74, $B14-J$5=73, $B14-J$5=1, $B14-J$5&lt;0),"",ROUND(($B14-J$5)*'점수 계산기'!$C$27+J$5*'점수 계산기'!$C$28+'점수 계산기'!$C$31,0))</f>
        <v>138</v>
      </c>
      <c r="K14" s="17" t="str">
        <f>IF(OR($B14-K$5&gt;74, $B14-K$5=73, $B14-K$5=1, $B14-K$5&lt;0),"",ROUND(($B14-K$5)*'점수 계산기'!$C$27+K$5*'점수 계산기'!$C$28+'점수 계산기'!$C$31,0))</f>
        <v/>
      </c>
      <c r="L14" s="17" t="str">
        <f>IF(OR($B14-L$5&gt;74, $B14-L$5=73, $B14-L$5=1, $B14-L$5&lt;0),"",ROUND(($B14-L$5)*'점수 계산기'!$C$27+L$5*'점수 계산기'!$C$28+'점수 계산기'!$C$31,0))</f>
        <v/>
      </c>
      <c r="M14" s="17" t="str">
        <f>IF(OR($B14-M$5&gt;74, $B14-M$5=73, $B14-M$5=1, $B14-M$5&lt;0),"",ROUND(($B14-M$5)*'점수 계산기'!$C$27+M$5*'점수 계산기'!$C$28+'점수 계산기'!$C$31,0))</f>
        <v/>
      </c>
      <c r="N14" s="17" t="str">
        <f>IF(OR($B14-N$5&gt;74, $B14-N$5=73, $B14-N$5=1, $B14-N$5&lt;0),"",ROUND(($B14-N$5)*'점수 계산기'!$C$27+N$5*'점수 계산기'!$C$28+'점수 계산기'!$C$31,0))</f>
        <v/>
      </c>
      <c r="O14" s="17" t="str">
        <f>IF(OR($B14-O$5&gt;74, $B14-O$5=73, $B14-O$5=1, $B14-O$5&lt;0),"",ROUND(($B14-O$5)*'점수 계산기'!$C$27+O$5*'점수 계산기'!$C$28+'점수 계산기'!$C$31,0))</f>
        <v/>
      </c>
      <c r="P14" s="17" t="str">
        <f>IF(OR($B14-P$5&gt;74, $B14-P$5=73, $B14-P$5=1, $B14-P$5&lt;0),"",ROUND(($B14-P$5)*'점수 계산기'!$C$27+P$5*'점수 계산기'!$C$28+'점수 계산기'!$C$31,0))</f>
        <v/>
      </c>
      <c r="Q14" s="17" t="str">
        <f>IF(OR($B14-Q$5&gt;74, $B14-Q$5=73, $B14-Q$5=1, $B14-Q$5&lt;0),"",ROUND(($B14-Q$5)*'점수 계산기'!$C$27+Q$5*'점수 계산기'!$C$28+'점수 계산기'!$C$31,0))</f>
        <v/>
      </c>
      <c r="R14" s="17" t="str">
        <f>IF(OR($B14-R$5&gt;74, $B14-R$5=73, $B14-R$5=1, $B14-R$5&lt;0),"",ROUND(($B14-R$5)*'점수 계산기'!$C$27+R$5*'점수 계산기'!$C$28+'점수 계산기'!$C$31,0))</f>
        <v/>
      </c>
      <c r="S14" s="17" t="str">
        <f>IF(OR($B14-S$5&gt;74, $B14-S$5=73, $B14-S$5=1, $B14-S$5&lt;0),"",ROUND(($B14-S$5)*'점수 계산기'!$C$27+S$5*'점수 계산기'!$C$28+'점수 계산기'!$C$31,0))</f>
        <v/>
      </c>
      <c r="T14" s="17" t="str">
        <f>IF(OR($B14-T$5&gt;74, $B14-T$5=73, $B14-T$5=1, $B14-T$5&lt;0),"",ROUND(($B14-T$5)*'점수 계산기'!$C$27+T$5*'점수 계산기'!$C$28+'점수 계산기'!$C$31,0))</f>
        <v/>
      </c>
      <c r="U14" s="17" t="str">
        <f>IF(OR($B14-U$5&gt;74, $B14-U$5=73, $B14-U$5=1, $B14-U$5&lt;0),"",ROUND(($B14-U$5)*'점수 계산기'!$C$27+U$5*'점수 계산기'!$C$28+'점수 계산기'!$C$31,0))</f>
        <v/>
      </c>
      <c r="V14" s="17" t="str">
        <f>IF(OR($B14-V$5&gt;74, $B14-V$5=73, $B14-V$5=1, $B14-V$5&lt;0),"",ROUND(($B14-V$5)*'점수 계산기'!$C$27+V$5*'점수 계산기'!$C$28+'점수 계산기'!$C$31,0))</f>
        <v/>
      </c>
      <c r="W14" s="17" t="str">
        <f>IF(OR($B14-W$5&gt;74, $B14-W$5=73, $B14-W$5=1, $B14-W$5&lt;0),"",ROUND(($B14-W$5)*'점수 계산기'!$C$27+W$5*'점수 계산기'!$C$28+'점수 계산기'!$C$31,0))</f>
        <v/>
      </c>
      <c r="X14" s="17" t="str">
        <f>IF(OR($B14-X$5&gt;74, $B14-X$5=73, $B14-X$5=1, $B14-X$5&lt;0),"",ROUND(($B14-X$5)*'점수 계산기'!$C$27+X$5*'점수 계산기'!$C$28+'점수 계산기'!$C$31,0))</f>
        <v/>
      </c>
      <c r="Y14" s="17" t="str">
        <f>IF(OR($B14-Y$5&gt;74, $B14-Y$5=73, $B14-Y$5=1, $B14-Y$5&lt;0),"",ROUND(($B14-Y$5)*'점수 계산기'!$C$27+Y$5*'점수 계산기'!$C$28+'점수 계산기'!$C$31,0))</f>
        <v/>
      </c>
      <c r="Z14" s="17" t="str">
        <f>IF(OR($B14-Z$5&gt;74, $B14-Z$5=73, $B14-Z$5=1, $B14-Z$5&lt;0),"",ROUND(($B14-Z$5)*'점수 계산기'!$C$27+Z$5*'점수 계산기'!$C$28+'점수 계산기'!$C$31,0))</f>
        <v/>
      </c>
      <c r="AA14" s="18" t="str">
        <f>IF(OR($B14-AA$5&gt;74, $B14-AA$5=73, $B14-AA$5=1, $B14-AA$5&lt;0),"",ROUND(($B14-AA$5)*'점수 계산기'!$C$27+AA$5*'점수 계산기'!$C$28+'점수 계산기'!$C$31,0))</f>
        <v/>
      </c>
      <c r="AC14" s="195">
        <v>93</v>
      </c>
      <c r="AD14" s="195">
        <f t="shared" si="0"/>
        <v>136</v>
      </c>
      <c r="AE14" s="195" cm="1">
        <f t="array" ref="AE14">INDEX($AF$6:$AF$106, AC14, 1)</f>
        <v>71</v>
      </c>
      <c r="AF14" s="195">
        <f t="shared" si="1"/>
        <v>138</v>
      </c>
      <c r="AG14" s="195">
        <v>92</v>
      </c>
      <c r="AH14" s="195">
        <v>8</v>
      </c>
    </row>
    <row r="15" spans="1:34" ht="21" customHeight="1">
      <c r="A15" s="4"/>
      <c r="B15" s="31">
        <v>91</v>
      </c>
      <c r="C15" s="17">
        <f>IF(OR($B15-C$5&gt;74, $B15-C$5=73, $B15-C$5=1, $B15-C$5&lt;0),"",ROUND(($B15-C$5)*'점수 계산기'!$C$27+C$5*'점수 계산기'!$C$28+'점수 계산기'!$C$31,0))</f>
        <v>135</v>
      </c>
      <c r="D15" s="17">
        <f>IF(OR($B15-D$5&gt;74, $B15-D$5=73, $B15-D$5=1, $B15-D$5&lt;0),"",ROUND(($B15-D$5)*'점수 계산기'!$C$27+D$5*'점수 계산기'!$C$28+'점수 계산기'!$C$31,0))</f>
        <v>136</v>
      </c>
      <c r="E15" s="17">
        <f>IF(OR($B15-E$5&gt;74, $B15-E$5=73, $B15-E$5=1, $B15-E$5&lt;0),"",ROUND(($B15-E$5)*'점수 계산기'!$C$27+E$5*'점수 계산기'!$C$28+'점수 계산기'!$C$31,0))</f>
        <v>136</v>
      </c>
      <c r="F15" s="17">
        <f>IF(OR($B15-F$5&gt;74, $B15-F$5=73, $B15-F$5=1, $B15-F$5&lt;0),"",ROUND(($B15-F$5)*'점수 계산기'!$C$27+F$5*'점수 계산기'!$C$28+'점수 계산기'!$C$31,0))</f>
        <v>136</v>
      </c>
      <c r="G15" s="17">
        <f>IF(OR($B15-G$5&gt;74, $B15-G$5=73, $B15-G$5=1, $B15-G$5&lt;0),"",ROUND(($B15-G$5)*'점수 계산기'!$C$27+G$5*'점수 계산기'!$C$28+'점수 계산기'!$C$31,0))</f>
        <v>136</v>
      </c>
      <c r="H15" s="17">
        <f>IF(OR($B15-H$5&gt;74, $B15-H$5=73, $B15-H$5=1, $B15-H$5&lt;0),"",ROUND(($B15-H$5)*'점수 계산기'!$C$27+H$5*'점수 계산기'!$C$28+'점수 계산기'!$C$31,0))</f>
        <v>136</v>
      </c>
      <c r="I15" s="17">
        <f>IF(OR($B15-I$5&gt;74, $B15-I$5=73, $B15-I$5=1, $B15-I$5&lt;0),"",ROUND(($B15-I$5)*'점수 계산기'!$C$27+I$5*'점수 계산기'!$C$28+'점수 계산기'!$C$31,0))</f>
        <v>136</v>
      </c>
      <c r="J15" s="17" t="str">
        <f>IF(OR($B15-J$5&gt;74, $B15-J$5=73, $B15-J$5=1, $B15-J$5&lt;0),"",ROUND(($B15-J$5)*'점수 계산기'!$C$27+J$5*'점수 계산기'!$C$28+'점수 계산기'!$C$31,0))</f>
        <v/>
      </c>
      <c r="K15" s="17">
        <f>IF(OR($B15-K$5&gt;74, $B15-K$5=73, $B15-K$5=1, $B15-K$5&lt;0),"",ROUND(($B15-K$5)*'점수 계산기'!$C$27+K$5*'점수 계산기'!$C$28+'점수 계산기'!$C$31,0))</f>
        <v>137</v>
      </c>
      <c r="L15" s="17" t="str">
        <f>IF(OR($B15-L$5&gt;74, $B15-L$5=73, $B15-L$5=1, $B15-L$5&lt;0),"",ROUND(($B15-L$5)*'점수 계산기'!$C$27+L$5*'점수 계산기'!$C$28+'점수 계산기'!$C$31,0))</f>
        <v/>
      </c>
      <c r="M15" s="17" t="str">
        <f>IF(OR($B15-M$5&gt;74, $B15-M$5=73, $B15-M$5=1, $B15-M$5&lt;0),"",ROUND(($B15-M$5)*'점수 계산기'!$C$27+M$5*'점수 계산기'!$C$28+'점수 계산기'!$C$31,0))</f>
        <v/>
      </c>
      <c r="N15" s="17" t="str">
        <f>IF(OR($B15-N$5&gt;74, $B15-N$5=73, $B15-N$5=1, $B15-N$5&lt;0),"",ROUND(($B15-N$5)*'점수 계산기'!$C$27+N$5*'점수 계산기'!$C$28+'점수 계산기'!$C$31,0))</f>
        <v/>
      </c>
      <c r="O15" s="17" t="str">
        <f>IF(OR($B15-O$5&gt;74, $B15-O$5=73, $B15-O$5=1, $B15-O$5&lt;0),"",ROUND(($B15-O$5)*'점수 계산기'!$C$27+O$5*'점수 계산기'!$C$28+'점수 계산기'!$C$31,0))</f>
        <v/>
      </c>
      <c r="P15" s="17" t="str">
        <f>IF(OR($B15-P$5&gt;74, $B15-P$5=73, $B15-P$5=1, $B15-P$5&lt;0),"",ROUND(($B15-P$5)*'점수 계산기'!$C$27+P$5*'점수 계산기'!$C$28+'점수 계산기'!$C$31,0))</f>
        <v/>
      </c>
      <c r="Q15" s="17" t="str">
        <f>IF(OR($B15-Q$5&gt;74, $B15-Q$5=73, $B15-Q$5=1, $B15-Q$5&lt;0),"",ROUND(($B15-Q$5)*'점수 계산기'!$C$27+Q$5*'점수 계산기'!$C$28+'점수 계산기'!$C$31,0))</f>
        <v/>
      </c>
      <c r="R15" s="17" t="str">
        <f>IF(OR($B15-R$5&gt;74, $B15-R$5=73, $B15-R$5=1, $B15-R$5&lt;0),"",ROUND(($B15-R$5)*'점수 계산기'!$C$27+R$5*'점수 계산기'!$C$28+'점수 계산기'!$C$31,0))</f>
        <v/>
      </c>
      <c r="S15" s="17" t="str">
        <f>IF(OR($B15-S$5&gt;74, $B15-S$5=73, $B15-S$5=1, $B15-S$5&lt;0),"",ROUND(($B15-S$5)*'점수 계산기'!$C$27+S$5*'점수 계산기'!$C$28+'점수 계산기'!$C$31,0))</f>
        <v/>
      </c>
      <c r="T15" s="17" t="str">
        <f>IF(OR($B15-T$5&gt;74, $B15-T$5=73, $B15-T$5=1, $B15-T$5&lt;0),"",ROUND(($B15-T$5)*'점수 계산기'!$C$27+T$5*'점수 계산기'!$C$28+'점수 계산기'!$C$31,0))</f>
        <v/>
      </c>
      <c r="U15" s="17" t="str">
        <f>IF(OR($B15-U$5&gt;74, $B15-U$5=73, $B15-U$5=1, $B15-U$5&lt;0),"",ROUND(($B15-U$5)*'점수 계산기'!$C$27+U$5*'점수 계산기'!$C$28+'점수 계산기'!$C$31,0))</f>
        <v/>
      </c>
      <c r="V15" s="17" t="str">
        <f>IF(OR($B15-V$5&gt;74, $B15-V$5=73, $B15-V$5=1, $B15-V$5&lt;0),"",ROUND(($B15-V$5)*'점수 계산기'!$C$27+V$5*'점수 계산기'!$C$28+'점수 계산기'!$C$31,0))</f>
        <v/>
      </c>
      <c r="W15" s="17" t="str">
        <f>IF(OR($B15-W$5&gt;74, $B15-W$5=73, $B15-W$5=1, $B15-W$5&lt;0),"",ROUND(($B15-W$5)*'점수 계산기'!$C$27+W$5*'점수 계산기'!$C$28+'점수 계산기'!$C$31,0))</f>
        <v/>
      </c>
      <c r="X15" s="17" t="str">
        <f>IF(OR($B15-X$5&gt;74, $B15-X$5=73, $B15-X$5=1, $B15-X$5&lt;0),"",ROUND(($B15-X$5)*'점수 계산기'!$C$27+X$5*'점수 계산기'!$C$28+'점수 계산기'!$C$31,0))</f>
        <v/>
      </c>
      <c r="Y15" s="17" t="str">
        <f>IF(OR($B15-Y$5&gt;74, $B15-Y$5=73, $B15-Y$5=1, $B15-Y$5&lt;0),"",ROUND(($B15-Y$5)*'점수 계산기'!$C$27+Y$5*'점수 계산기'!$C$28+'점수 계산기'!$C$31,0))</f>
        <v/>
      </c>
      <c r="Z15" s="17" t="str">
        <f>IF(OR($B15-Z$5&gt;74, $B15-Z$5=73, $B15-Z$5=1, $B15-Z$5&lt;0),"",ROUND(($B15-Z$5)*'점수 계산기'!$C$27+Z$5*'점수 계산기'!$C$28+'점수 계산기'!$C$31,0))</f>
        <v/>
      </c>
      <c r="AA15" s="18" t="str">
        <f>IF(OR($B15-AA$5&gt;74, $B15-AA$5=73, $B15-AA$5=1, $B15-AA$5&lt;0),"",ROUND(($B15-AA$5)*'점수 계산기'!$C$27+AA$5*'점수 계산기'!$C$28+'점수 계산기'!$C$31,0))</f>
        <v/>
      </c>
      <c r="AC15" s="195">
        <v>92</v>
      </c>
      <c r="AD15" s="195">
        <f t="shared" si="0"/>
        <v>135</v>
      </c>
      <c r="AE15" s="195" cm="1">
        <f t="array" ref="AE15">INDEX($AF$6:$AF$106, AC15, 1)</f>
        <v>72</v>
      </c>
      <c r="AF15" s="195">
        <f t="shared" si="1"/>
        <v>137</v>
      </c>
      <c r="AG15" s="195">
        <v>91</v>
      </c>
      <c r="AH15" s="195">
        <v>9</v>
      </c>
    </row>
    <row r="16" spans="1:34" ht="21" customHeight="1">
      <c r="A16" s="4"/>
      <c r="B16" s="31">
        <v>90</v>
      </c>
      <c r="C16" s="17">
        <f>IF(OR($B16-C$5&gt;74, $B16-C$5=73, $B16-C$5=1, $B16-C$5&lt;0),"",ROUND(($B16-C$5)*'점수 계산기'!$C$27+C$5*'점수 계산기'!$C$28+'점수 계산기'!$C$31,0))</f>
        <v>134</v>
      </c>
      <c r="D16" s="17">
        <f>IF(OR($B16-D$5&gt;74, $B16-D$5=73, $B16-D$5=1, $B16-D$5&lt;0),"",ROUND(($B16-D$5)*'점수 계산기'!$C$27+D$5*'점수 계산기'!$C$28+'점수 계산기'!$C$31,0))</f>
        <v>135</v>
      </c>
      <c r="E16" s="17">
        <f>IF(OR($B16-E$5&gt;74, $B16-E$5=73, $B16-E$5=1, $B16-E$5&lt;0),"",ROUND(($B16-E$5)*'점수 계산기'!$C$27+E$5*'점수 계산기'!$C$28+'점수 계산기'!$C$31,0))</f>
        <v>135</v>
      </c>
      <c r="F16" s="17">
        <f>IF(OR($B16-F$5&gt;74, $B16-F$5=73, $B16-F$5=1, $B16-F$5&lt;0),"",ROUND(($B16-F$5)*'점수 계산기'!$C$27+F$5*'점수 계산기'!$C$28+'점수 계산기'!$C$31,0))</f>
        <v>135</v>
      </c>
      <c r="G16" s="17">
        <f>IF(OR($B16-G$5&gt;74, $B16-G$5=73, $B16-G$5=1, $B16-G$5&lt;0),"",ROUND(($B16-G$5)*'점수 계산기'!$C$27+G$5*'점수 계산기'!$C$28+'점수 계산기'!$C$31,0))</f>
        <v>135</v>
      </c>
      <c r="H16" s="17">
        <f>IF(OR($B16-H$5&gt;74, $B16-H$5=73, $B16-H$5=1, $B16-H$5&lt;0),"",ROUND(($B16-H$5)*'점수 계산기'!$C$27+H$5*'점수 계산기'!$C$28+'점수 계산기'!$C$31,0))</f>
        <v>135</v>
      </c>
      <c r="I16" s="17">
        <f>IF(OR($B16-I$5&gt;74, $B16-I$5=73, $B16-I$5=1, $B16-I$5&lt;0),"",ROUND(($B16-I$5)*'점수 계산기'!$C$27+I$5*'점수 계산기'!$C$28+'점수 계산기'!$C$31,0))</f>
        <v>136</v>
      </c>
      <c r="J16" s="17">
        <f>IF(OR($B16-J$5&gt;74, $B16-J$5=73, $B16-J$5=1, $B16-J$5&lt;0),"",ROUND(($B16-J$5)*'점수 계산기'!$C$27+J$5*'점수 계산기'!$C$28+'점수 계산기'!$C$31,0))</f>
        <v>136</v>
      </c>
      <c r="K16" s="17" t="str">
        <f>IF(OR($B16-K$5&gt;74, $B16-K$5=73, $B16-K$5=1, $B16-K$5&lt;0),"",ROUND(($B16-K$5)*'점수 계산기'!$C$27+K$5*'점수 계산기'!$C$28+'점수 계산기'!$C$31,0))</f>
        <v/>
      </c>
      <c r="L16" s="17">
        <f>IF(OR($B16-L$5&gt;74, $B16-L$5=73, $B16-L$5=1, $B16-L$5&lt;0),"",ROUND(($B16-L$5)*'점수 계산기'!$C$27+L$5*'점수 계산기'!$C$28+'점수 계산기'!$C$31,0))</f>
        <v>136</v>
      </c>
      <c r="M16" s="17" t="str">
        <f>IF(OR($B16-M$5&gt;74, $B16-M$5=73, $B16-M$5=1, $B16-M$5&lt;0),"",ROUND(($B16-M$5)*'점수 계산기'!$C$27+M$5*'점수 계산기'!$C$28+'점수 계산기'!$C$31,0))</f>
        <v/>
      </c>
      <c r="N16" s="17" t="str">
        <f>IF(OR($B16-N$5&gt;74, $B16-N$5=73, $B16-N$5=1, $B16-N$5&lt;0),"",ROUND(($B16-N$5)*'점수 계산기'!$C$27+N$5*'점수 계산기'!$C$28+'점수 계산기'!$C$31,0))</f>
        <v/>
      </c>
      <c r="O16" s="17" t="str">
        <f>IF(OR($B16-O$5&gt;74, $B16-O$5=73, $B16-O$5=1, $B16-O$5&lt;0),"",ROUND(($B16-O$5)*'점수 계산기'!$C$27+O$5*'점수 계산기'!$C$28+'점수 계산기'!$C$31,0))</f>
        <v/>
      </c>
      <c r="P16" s="17" t="str">
        <f>IF(OR($B16-P$5&gt;74, $B16-P$5=73, $B16-P$5=1, $B16-P$5&lt;0),"",ROUND(($B16-P$5)*'점수 계산기'!$C$27+P$5*'점수 계산기'!$C$28+'점수 계산기'!$C$31,0))</f>
        <v/>
      </c>
      <c r="Q16" s="17" t="str">
        <f>IF(OR($B16-Q$5&gt;74, $B16-Q$5=73, $B16-Q$5=1, $B16-Q$5&lt;0),"",ROUND(($B16-Q$5)*'점수 계산기'!$C$27+Q$5*'점수 계산기'!$C$28+'점수 계산기'!$C$31,0))</f>
        <v/>
      </c>
      <c r="R16" s="17" t="str">
        <f>IF(OR($B16-R$5&gt;74, $B16-R$5=73, $B16-R$5=1, $B16-R$5&lt;0),"",ROUND(($B16-R$5)*'점수 계산기'!$C$27+R$5*'점수 계산기'!$C$28+'점수 계산기'!$C$31,0))</f>
        <v/>
      </c>
      <c r="S16" s="17" t="str">
        <f>IF(OR($B16-S$5&gt;74, $B16-S$5=73, $B16-S$5=1, $B16-S$5&lt;0),"",ROUND(($B16-S$5)*'점수 계산기'!$C$27+S$5*'점수 계산기'!$C$28+'점수 계산기'!$C$31,0))</f>
        <v/>
      </c>
      <c r="T16" s="17" t="str">
        <f>IF(OR($B16-T$5&gt;74, $B16-T$5=73, $B16-T$5=1, $B16-T$5&lt;0),"",ROUND(($B16-T$5)*'점수 계산기'!$C$27+T$5*'점수 계산기'!$C$28+'점수 계산기'!$C$31,0))</f>
        <v/>
      </c>
      <c r="U16" s="17" t="str">
        <f>IF(OR($B16-U$5&gt;74, $B16-U$5=73, $B16-U$5=1, $B16-U$5&lt;0),"",ROUND(($B16-U$5)*'점수 계산기'!$C$27+U$5*'점수 계산기'!$C$28+'점수 계산기'!$C$31,0))</f>
        <v/>
      </c>
      <c r="V16" s="17" t="str">
        <f>IF(OR($B16-V$5&gt;74, $B16-V$5=73, $B16-V$5=1, $B16-V$5&lt;0),"",ROUND(($B16-V$5)*'점수 계산기'!$C$27+V$5*'점수 계산기'!$C$28+'점수 계산기'!$C$31,0))</f>
        <v/>
      </c>
      <c r="W16" s="17" t="str">
        <f>IF(OR($B16-W$5&gt;74, $B16-W$5=73, $B16-W$5=1, $B16-W$5&lt;0),"",ROUND(($B16-W$5)*'점수 계산기'!$C$27+W$5*'점수 계산기'!$C$28+'점수 계산기'!$C$31,0))</f>
        <v/>
      </c>
      <c r="X16" s="17" t="str">
        <f>IF(OR($B16-X$5&gt;74, $B16-X$5=73, $B16-X$5=1, $B16-X$5&lt;0),"",ROUND(($B16-X$5)*'점수 계산기'!$C$27+X$5*'점수 계산기'!$C$28+'점수 계산기'!$C$31,0))</f>
        <v/>
      </c>
      <c r="Y16" s="17" t="str">
        <f>IF(OR($B16-Y$5&gt;74, $B16-Y$5=73, $B16-Y$5=1, $B16-Y$5&lt;0),"",ROUND(($B16-Y$5)*'점수 계산기'!$C$27+Y$5*'점수 계산기'!$C$28+'점수 계산기'!$C$31,0))</f>
        <v/>
      </c>
      <c r="Z16" s="17" t="str">
        <f>IF(OR($B16-Z$5&gt;74, $B16-Z$5=73, $B16-Z$5=1, $B16-Z$5&lt;0),"",ROUND(($B16-Z$5)*'점수 계산기'!$C$27+Z$5*'점수 계산기'!$C$28+'점수 계산기'!$C$31,0))</f>
        <v/>
      </c>
      <c r="AA16" s="18" t="str">
        <f>IF(OR($B16-AA$5&gt;74, $B16-AA$5=73, $B16-AA$5=1, $B16-AA$5&lt;0),"",ROUND(($B16-AA$5)*'점수 계산기'!$C$27+AA$5*'점수 계산기'!$C$28+'점수 계산기'!$C$31,0))</f>
        <v/>
      </c>
      <c r="AC16" s="195">
        <v>91</v>
      </c>
      <c r="AD16" s="195">
        <f t="shared" si="0"/>
        <v>134</v>
      </c>
      <c r="AE16" s="195" cm="1">
        <f t="array" ref="AE16">INDEX($AF$6:$AF$106, AC16, 1)</f>
        <v>73</v>
      </c>
      <c r="AF16" s="195">
        <f t="shared" si="1"/>
        <v>136</v>
      </c>
      <c r="AG16" s="195">
        <v>90</v>
      </c>
      <c r="AH16" s="195">
        <v>10</v>
      </c>
    </row>
    <row r="17" spans="1:34" ht="21" customHeight="1">
      <c r="A17" s="4"/>
      <c r="B17" s="31">
        <v>89</v>
      </c>
      <c r="C17" s="17">
        <f>IF(OR($B17-C$5&gt;74, $B17-C$5=73, $B17-C$5=1, $B17-C$5&lt;0),"",ROUND(($B17-C$5)*'점수 계산기'!$C$27+C$5*'점수 계산기'!$C$28+'점수 계산기'!$C$31,0))</f>
        <v>134</v>
      </c>
      <c r="D17" s="17">
        <f>IF(OR($B17-D$5&gt;74, $B17-D$5=73, $B17-D$5=1, $B17-D$5&lt;0),"",ROUND(($B17-D$5)*'점수 계산기'!$C$27+D$5*'점수 계산기'!$C$28+'점수 계산기'!$C$31,0))</f>
        <v>134</v>
      </c>
      <c r="E17" s="17">
        <f>IF(OR($B17-E$5&gt;74, $B17-E$5=73, $B17-E$5=1, $B17-E$5&lt;0),"",ROUND(($B17-E$5)*'점수 계산기'!$C$27+E$5*'점수 계산기'!$C$28+'점수 계산기'!$C$31,0))</f>
        <v>134</v>
      </c>
      <c r="F17" s="17">
        <f>IF(OR($B17-F$5&gt;74, $B17-F$5=73, $B17-F$5=1, $B17-F$5&lt;0),"",ROUND(($B17-F$5)*'점수 계산기'!$C$27+F$5*'점수 계산기'!$C$28+'점수 계산기'!$C$31,0))</f>
        <v>134</v>
      </c>
      <c r="G17" s="17">
        <f>IF(OR($B17-G$5&gt;74, $B17-G$5=73, $B17-G$5=1, $B17-G$5&lt;0),"",ROUND(($B17-G$5)*'점수 계산기'!$C$27+G$5*'점수 계산기'!$C$28+'점수 계산기'!$C$31,0))</f>
        <v>134</v>
      </c>
      <c r="H17" s="17">
        <f>IF(OR($B17-H$5&gt;74, $B17-H$5=73, $B17-H$5=1, $B17-H$5&lt;0),"",ROUND(($B17-H$5)*'점수 계산기'!$C$27+H$5*'점수 계산기'!$C$28+'점수 계산기'!$C$31,0))</f>
        <v>135</v>
      </c>
      <c r="I17" s="17">
        <f>IF(OR($B17-I$5&gt;74, $B17-I$5=73, $B17-I$5=1, $B17-I$5&lt;0),"",ROUND(($B17-I$5)*'점수 계산기'!$C$27+I$5*'점수 계산기'!$C$28+'점수 계산기'!$C$31,0))</f>
        <v>135</v>
      </c>
      <c r="J17" s="17">
        <f>IF(OR($B17-J$5&gt;74, $B17-J$5=73, $B17-J$5=1, $B17-J$5&lt;0),"",ROUND(($B17-J$5)*'점수 계산기'!$C$27+J$5*'점수 계산기'!$C$28+'점수 계산기'!$C$31,0))</f>
        <v>135</v>
      </c>
      <c r="K17" s="17">
        <f>IF(OR($B17-K$5&gt;74, $B17-K$5=73, $B17-K$5=1, $B17-K$5&lt;0),"",ROUND(($B17-K$5)*'점수 계산기'!$C$27+K$5*'점수 계산기'!$C$28+'점수 계산기'!$C$31,0))</f>
        <v>135</v>
      </c>
      <c r="L17" s="17" t="str">
        <f>IF(OR($B17-L$5&gt;74, $B17-L$5=73, $B17-L$5=1, $B17-L$5&lt;0),"",ROUND(($B17-L$5)*'점수 계산기'!$C$27+L$5*'점수 계산기'!$C$28+'점수 계산기'!$C$31,0))</f>
        <v/>
      </c>
      <c r="M17" s="17">
        <f>IF(OR($B17-M$5&gt;74, $B17-M$5=73, $B17-M$5=1, $B17-M$5&lt;0),"",ROUND(($B17-M$5)*'점수 계산기'!$C$27+M$5*'점수 계산기'!$C$28+'점수 계산기'!$C$31,0))</f>
        <v>136</v>
      </c>
      <c r="N17" s="17" t="str">
        <f>IF(OR($B17-N$5&gt;74, $B17-N$5=73, $B17-N$5=1, $B17-N$5&lt;0),"",ROUND(($B17-N$5)*'점수 계산기'!$C$27+N$5*'점수 계산기'!$C$28+'점수 계산기'!$C$31,0))</f>
        <v/>
      </c>
      <c r="O17" s="17" t="str">
        <f>IF(OR($B17-O$5&gt;74, $B17-O$5=73, $B17-O$5=1, $B17-O$5&lt;0),"",ROUND(($B17-O$5)*'점수 계산기'!$C$27+O$5*'점수 계산기'!$C$28+'점수 계산기'!$C$31,0))</f>
        <v/>
      </c>
      <c r="P17" s="17" t="str">
        <f>IF(OR($B17-P$5&gt;74, $B17-P$5=73, $B17-P$5=1, $B17-P$5&lt;0),"",ROUND(($B17-P$5)*'점수 계산기'!$C$27+P$5*'점수 계산기'!$C$28+'점수 계산기'!$C$31,0))</f>
        <v/>
      </c>
      <c r="Q17" s="17" t="str">
        <f>IF(OR($B17-Q$5&gt;74, $B17-Q$5=73, $B17-Q$5=1, $B17-Q$5&lt;0),"",ROUND(($B17-Q$5)*'점수 계산기'!$C$27+Q$5*'점수 계산기'!$C$28+'점수 계산기'!$C$31,0))</f>
        <v/>
      </c>
      <c r="R17" s="17" t="str">
        <f>IF(OR($B17-R$5&gt;74, $B17-R$5=73, $B17-R$5=1, $B17-R$5&lt;0),"",ROUND(($B17-R$5)*'점수 계산기'!$C$27+R$5*'점수 계산기'!$C$28+'점수 계산기'!$C$31,0))</f>
        <v/>
      </c>
      <c r="S17" s="17" t="str">
        <f>IF(OR($B17-S$5&gt;74, $B17-S$5=73, $B17-S$5=1, $B17-S$5&lt;0),"",ROUND(($B17-S$5)*'점수 계산기'!$C$27+S$5*'점수 계산기'!$C$28+'점수 계산기'!$C$31,0))</f>
        <v/>
      </c>
      <c r="T17" s="17" t="str">
        <f>IF(OR($B17-T$5&gt;74, $B17-T$5=73, $B17-T$5=1, $B17-T$5&lt;0),"",ROUND(($B17-T$5)*'점수 계산기'!$C$27+T$5*'점수 계산기'!$C$28+'점수 계산기'!$C$31,0))</f>
        <v/>
      </c>
      <c r="U17" s="17" t="str">
        <f>IF(OR($B17-U$5&gt;74, $B17-U$5=73, $B17-U$5=1, $B17-U$5&lt;0),"",ROUND(($B17-U$5)*'점수 계산기'!$C$27+U$5*'점수 계산기'!$C$28+'점수 계산기'!$C$31,0))</f>
        <v/>
      </c>
      <c r="V17" s="17" t="str">
        <f>IF(OR($B17-V$5&gt;74, $B17-V$5=73, $B17-V$5=1, $B17-V$5&lt;0),"",ROUND(($B17-V$5)*'점수 계산기'!$C$27+V$5*'점수 계산기'!$C$28+'점수 계산기'!$C$31,0))</f>
        <v/>
      </c>
      <c r="W17" s="17" t="str">
        <f>IF(OR($B17-W$5&gt;74, $B17-W$5=73, $B17-W$5=1, $B17-W$5&lt;0),"",ROUND(($B17-W$5)*'점수 계산기'!$C$27+W$5*'점수 계산기'!$C$28+'점수 계산기'!$C$31,0))</f>
        <v/>
      </c>
      <c r="X17" s="17" t="str">
        <f>IF(OR($B17-X$5&gt;74, $B17-X$5=73, $B17-X$5=1, $B17-X$5&lt;0),"",ROUND(($B17-X$5)*'점수 계산기'!$C$27+X$5*'점수 계산기'!$C$28+'점수 계산기'!$C$31,0))</f>
        <v/>
      </c>
      <c r="Y17" s="17" t="str">
        <f>IF(OR($B17-Y$5&gt;74, $B17-Y$5=73, $B17-Y$5=1, $B17-Y$5&lt;0),"",ROUND(($B17-Y$5)*'점수 계산기'!$C$27+Y$5*'점수 계산기'!$C$28+'점수 계산기'!$C$31,0))</f>
        <v/>
      </c>
      <c r="Z17" s="17" t="str">
        <f>IF(OR($B17-Z$5&gt;74, $B17-Z$5=73, $B17-Z$5=1, $B17-Z$5&lt;0),"",ROUND(($B17-Z$5)*'점수 계산기'!$C$27+Z$5*'점수 계산기'!$C$28+'점수 계산기'!$C$31,0))</f>
        <v/>
      </c>
      <c r="AA17" s="18" t="str">
        <f>IF(OR($B17-AA$5&gt;74, $B17-AA$5=73, $B17-AA$5=1, $B17-AA$5&lt;0),"",ROUND(($B17-AA$5)*'점수 계산기'!$C$27+AA$5*'점수 계산기'!$C$28+'점수 계산기'!$C$31,0))</f>
        <v/>
      </c>
      <c r="AC17" s="195">
        <v>90</v>
      </c>
      <c r="AD17" s="195">
        <f t="shared" si="0"/>
        <v>134</v>
      </c>
      <c r="AE17" s="195" cm="1">
        <f t="array" ref="AE17">INDEX($AF$6:$AF$106, AC17, 1)</f>
        <v>74</v>
      </c>
      <c r="AF17" s="195">
        <f t="shared" si="1"/>
        <v>136</v>
      </c>
      <c r="AG17" s="195">
        <v>89</v>
      </c>
      <c r="AH17" s="195">
        <v>11</v>
      </c>
    </row>
    <row r="18" spans="1:34" ht="21" customHeight="1">
      <c r="A18" s="4"/>
      <c r="B18" s="32">
        <v>88</v>
      </c>
      <c r="C18" s="19">
        <f>IF(OR($B18-C$5&gt;74, $B18-C$5=73, $B18-C$5=1, $B18-C$5&lt;0),"",ROUND(($B18-C$5)*'점수 계산기'!$C$27+C$5*'점수 계산기'!$C$28+'점수 계산기'!$C$31,0))</f>
        <v>133</v>
      </c>
      <c r="D18" s="19">
        <f>IF(OR($B18-D$5&gt;74, $B18-D$5=73, $B18-D$5=1, $B18-D$5&lt;0),"",ROUND(($B18-D$5)*'점수 계산기'!$C$27+D$5*'점수 계산기'!$C$28+'점수 계산기'!$C$31,0))</f>
        <v>133</v>
      </c>
      <c r="E18" s="19">
        <f>IF(OR($B18-E$5&gt;74, $B18-E$5=73, $B18-E$5=1, $B18-E$5&lt;0),"",ROUND(($B18-E$5)*'점수 계산기'!$C$27+E$5*'점수 계산기'!$C$28+'점수 계산기'!$C$31,0))</f>
        <v>133</v>
      </c>
      <c r="F18" s="19">
        <f>IF(OR($B18-F$5&gt;74, $B18-F$5=73, $B18-F$5=1, $B18-F$5&lt;0),"",ROUND(($B18-F$5)*'점수 계산기'!$C$27+F$5*'점수 계산기'!$C$28+'점수 계산기'!$C$31,0))</f>
        <v>133</v>
      </c>
      <c r="G18" s="19">
        <f>IF(OR($B18-G$5&gt;74, $B18-G$5=73, $B18-G$5=1, $B18-G$5&lt;0),"",ROUND(($B18-G$5)*'점수 계산기'!$C$27+G$5*'점수 계산기'!$C$28+'점수 계산기'!$C$31,0))</f>
        <v>134</v>
      </c>
      <c r="H18" s="19">
        <f>IF(OR($B18-H$5&gt;74, $B18-H$5=73, $B18-H$5=1, $B18-H$5&lt;0),"",ROUND(($B18-H$5)*'점수 계산기'!$C$27+H$5*'점수 계산기'!$C$28+'점수 계산기'!$C$31,0))</f>
        <v>134</v>
      </c>
      <c r="I18" s="19">
        <f>IF(OR($B18-I$5&gt;74, $B18-I$5=73, $B18-I$5=1, $B18-I$5&lt;0),"",ROUND(($B18-I$5)*'점수 계산기'!$C$27+I$5*'점수 계산기'!$C$28+'점수 계산기'!$C$31,0))</f>
        <v>134</v>
      </c>
      <c r="J18" s="19">
        <f>IF(OR($B18-J$5&gt;74, $B18-J$5=73, $B18-J$5=1, $B18-J$5&lt;0),"",ROUND(($B18-J$5)*'점수 계산기'!$C$27+J$5*'점수 계산기'!$C$28+'점수 계산기'!$C$31,0))</f>
        <v>134</v>
      </c>
      <c r="K18" s="19">
        <f>IF(OR($B18-K$5&gt;74, $B18-K$5=73, $B18-K$5=1, $B18-K$5&lt;0),"",ROUND(($B18-K$5)*'점수 계산기'!$C$27+K$5*'점수 계산기'!$C$28+'점수 계산기'!$C$31,0))</f>
        <v>134</v>
      </c>
      <c r="L18" s="19">
        <f>IF(OR($B18-L$5&gt;74, $B18-L$5=73, $B18-L$5=1, $B18-L$5&lt;0),"",ROUND(($B18-L$5)*'점수 계산기'!$C$27+L$5*'점수 계산기'!$C$28+'점수 계산기'!$C$31,0))</f>
        <v>135</v>
      </c>
      <c r="M18" s="19" t="str">
        <f>IF(OR($B18-M$5&gt;74, $B18-M$5=73, $B18-M$5=1, $B18-M$5&lt;0),"",ROUND(($B18-M$5)*'점수 계산기'!$C$27+M$5*'점수 계산기'!$C$28+'점수 계산기'!$C$31,0))</f>
        <v/>
      </c>
      <c r="N18" s="19">
        <f>IF(OR($B18-N$5&gt;74, $B18-N$5=73, $B18-N$5=1, $B18-N$5&lt;0),"",ROUND(($B18-N$5)*'점수 계산기'!$C$27+N$5*'점수 계산기'!$C$28+'점수 계산기'!$C$31,0))</f>
        <v>135</v>
      </c>
      <c r="O18" s="19" t="str">
        <f>IF(OR($B18-O$5&gt;74, $B18-O$5=73, $B18-O$5=1, $B18-O$5&lt;0),"",ROUND(($B18-O$5)*'점수 계산기'!$C$27+O$5*'점수 계산기'!$C$28+'점수 계산기'!$C$31,0))</f>
        <v/>
      </c>
      <c r="P18" s="19" t="str">
        <f>IF(OR($B18-P$5&gt;74, $B18-P$5=73, $B18-P$5=1, $B18-P$5&lt;0),"",ROUND(($B18-P$5)*'점수 계산기'!$C$27+P$5*'점수 계산기'!$C$28+'점수 계산기'!$C$31,0))</f>
        <v/>
      </c>
      <c r="Q18" s="19" t="str">
        <f>IF(OR($B18-Q$5&gt;74, $B18-Q$5=73, $B18-Q$5=1, $B18-Q$5&lt;0),"",ROUND(($B18-Q$5)*'점수 계산기'!$C$27+Q$5*'점수 계산기'!$C$28+'점수 계산기'!$C$31,0))</f>
        <v/>
      </c>
      <c r="R18" s="19" t="str">
        <f>IF(OR($B18-R$5&gt;74, $B18-R$5=73, $B18-R$5=1, $B18-R$5&lt;0),"",ROUND(($B18-R$5)*'점수 계산기'!$C$27+R$5*'점수 계산기'!$C$28+'점수 계산기'!$C$31,0))</f>
        <v/>
      </c>
      <c r="S18" s="19" t="str">
        <f>IF(OR($B18-S$5&gt;74, $B18-S$5=73, $B18-S$5=1, $B18-S$5&lt;0),"",ROUND(($B18-S$5)*'점수 계산기'!$C$27+S$5*'점수 계산기'!$C$28+'점수 계산기'!$C$31,0))</f>
        <v/>
      </c>
      <c r="T18" s="19" t="str">
        <f>IF(OR($B18-T$5&gt;74, $B18-T$5=73, $B18-T$5=1, $B18-T$5&lt;0),"",ROUND(($B18-T$5)*'점수 계산기'!$C$27+T$5*'점수 계산기'!$C$28+'점수 계산기'!$C$31,0))</f>
        <v/>
      </c>
      <c r="U18" s="19" t="str">
        <f>IF(OR($B18-U$5&gt;74, $B18-U$5=73, $B18-U$5=1, $B18-U$5&lt;0),"",ROUND(($B18-U$5)*'점수 계산기'!$C$27+U$5*'점수 계산기'!$C$28+'점수 계산기'!$C$31,0))</f>
        <v/>
      </c>
      <c r="V18" s="19" t="str">
        <f>IF(OR($B18-V$5&gt;74, $B18-V$5=73, $B18-V$5=1, $B18-V$5&lt;0),"",ROUND(($B18-V$5)*'점수 계산기'!$C$27+V$5*'점수 계산기'!$C$28+'점수 계산기'!$C$31,0))</f>
        <v/>
      </c>
      <c r="W18" s="19" t="str">
        <f>IF(OR($B18-W$5&gt;74, $B18-W$5=73, $B18-W$5=1, $B18-W$5&lt;0),"",ROUND(($B18-W$5)*'점수 계산기'!$C$27+W$5*'점수 계산기'!$C$28+'점수 계산기'!$C$31,0))</f>
        <v/>
      </c>
      <c r="X18" s="19" t="str">
        <f>IF(OR($B18-X$5&gt;74, $B18-X$5=73, $B18-X$5=1, $B18-X$5&lt;0),"",ROUND(($B18-X$5)*'점수 계산기'!$C$27+X$5*'점수 계산기'!$C$28+'점수 계산기'!$C$31,0))</f>
        <v/>
      </c>
      <c r="Y18" s="19" t="str">
        <f>IF(OR($B18-Y$5&gt;74, $B18-Y$5=73, $B18-Y$5=1, $B18-Y$5&lt;0),"",ROUND(($B18-Y$5)*'점수 계산기'!$C$27+Y$5*'점수 계산기'!$C$28+'점수 계산기'!$C$31,0))</f>
        <v/>
      </c>
      <c r="Z18" s="19" t="str">
        <f>IF(OR($B18-Z$5&gt;74, $B18-Z$5=73, $B18-Z$5=1, $B18-Z$5&lt;0),"",ROUND(($B18-Z$5)*'점수 계산기'!$C$27+Z$5*'점수 계산기'!$C$28+'점수 계산기'!$C$31,0))</f>
        <v/>
      </c>
      <c r="AA18" s="20" t="str">
        <f>IF(OR($B18-AA$5&gt;74, $B18-AA$5=73, $B18-AA$5=1, $B18-AA$5&lt;0),"",ROUND(($B18-AA$5)*'점수 계산기'!$C$27+AA$5*'점수 계산기'!$C$28+'점수 계산기'!$C$31,0))</f>
        <v/>
      </c>
      <c r="AC18" s="195">
        <v>89</v>
      </c>
      <c r="AD18" s="195">
        <f t="shared" si="0"/>
        <v>133</v>
      </c>
      <c r="AE18" s="195" cm="1">
        <f t="array" ref="AE18">INDEX($AF$6:$AF$106, AC18, 1)</f>
        <v>74</v>
      </c>
      <c r="AF18" s="195">
        <f t="shared" si="1"/>
        <v>135</v>
      </c>
      <c r="AG18" s="195">
        <v>88</v>
      </c>
      <c r="AH18" s="195">
        <v>12</v>
      </c>
    </row>
    <row r="19" spans="1:34" ht="21" customHeight="1">
      <c r="A19" s="4"/>
      <c r="B19" s="32">
        <v>87</v>
      </c>
      <c r="C19" s="19">
        <f>IF(OR($B19-C$5&gt;74, $B19-C$5=73, $B19-C$5=1, $B19-C$5&lt;0),"",ROUND(($B19-C$5)*'점수 계산기'!$C$27+C$5*'점수 계산기'!$C$28+'점수 계산기'!$C$31,0))</f>
        <v>132</v>
      </c>
      <c r="D19" s="19">
        <f>IF(OR($B19-D$5&gt;74, $B19-D$5=73, $B19-D$5=1, $B19-D$5&lt;0),"",ROUND(($B19-D$5)*'점수 계산기'!$C$27+D$5*'점수 계산기'!$C$28+'점수 계산기'!$C$31,0))</f>
        <v>132</v>
      </c>
      <c r="E19" s="19">
        <f>IF(OR($B19-E$5&gt;74, $B19-E$5=73, $B19-E$5=1, $B19-E$5&lt;0),"",ROUND(($B19-E$5)*'점수 계산기'!$C$27+E$5*'점수 계산기'!$C$28+'점수 계산기'!$C$31,0))</f>
        <v>132</v>
      </c>
      <c r="F19" s="19">
        <f>IF(OR($B19-F$5&gt;74, $B19-F$5=73, $B19-F$5=1, $B19-F$5&lt;0),"",ROUND(($B19-F$5)*'점수 계산기'!$C$27+F$5*'점수 계산기'!$C$28+'점수 계산기'!$C$31,0))</f>
        <v>133</v>
      </c>
      <c r="G19" s="19">
        <f>IF(OR($B19-G$5&gt;74, $B19-G$5=73, $B19-G$5=1, $B19-G$5&lt;0),"",ROUND(($B19-G$5)*'점수 계산기'!$C$27+G$5*'점수 계산기'!$C$28+'점수 계산기'!$C$31,0))</f>
        <v>133</v>
      </c>
      <c r="H19" s="19">
        <f>IF(OR($B19-H$5&gt;74, $B19-H$5=73, $B19-H$5=1, $B19-H$5&lt;0),"",ROUND(($B19-H$5)*'점수 계산기'!$C$27+H$5*'점수 계산기'!$C$28+'점수 계산기'!$C$31,0))</f>
        <v>133</v>
      </c>
      <c r="I19" s="19">
        <f>IF(OR($B19-I$5&gt;74, $B19-I$5=73, $B19-I$5=1, $B19-I$5&lt;0),"",ROUND(($B19-I$5)*'점수 계산기'!$C$27+I$5*'점수 계산기'!$C$28+'점수 계산기'!$C$31,0))</f>
        <v>133</v>
      </c>
      <c r="J19" s="19">
        <f>IF(OR($B19-J$5&gt;74, $B19-J$5=73, $B19-J$5=1, $B19-J$5&lt;0),"",ROUND(($B19-J$5)*'점수 계산기'!$C$27+J$5*'점수 계산기'!$C$28+'점수 계산기'!$C$31,0))</f>
        <v>133</v>
      </c>
      <c r="K19" s="19">
        <f>IF(OR($B19-K$5&gt;74, $B19-K$5=73, $B19-K$5=1, $B19-K$5&lt;0),"",ROUND(($B19-K$5)*'점수 계산기'!$C$27+K$5*'점수 계산기'!$C$28+'점수 계산기'!$C$31,0))</f>
        <v>134</v>
      </c>
      <c r="L19" s="19">
        <f>IF(OR($B19-L$5&gt;74, $B19-L$5=73, $B19-L$5=1, $B19-L$5&lt;0),"",ROUND(($B19-L$5)*'점수 계산기'!$C$27+L$5*'점수 계산기'!$C$28+'점수 계산기'!$C$31,0))</f>
        <v>134</v>
      </c>
      <c r="M19" s="19">
        <f>IF(OR($B19-M$5&gt;74, $B19-M$5=73, $B19-M$5=1, $B19-M$5&lt;0),"",ROUND(($B19-M$5)*'점수 계산기'!$C$27+M$5*'점수 계산기'!$C$28+'점수 계산기'!$C$31,0))</f>
        <v>134</v>
      </c>
      <c r="N19" s="19" t="str">
        <f>IF(OR($B19-N$5&gt;74, $B19-N$5=73, $B19-N$5=1, $B19-N$5&lt;0),"",ROUND(($B19-N$5)*'점수 계산기'!$C$27+N$5*'점수 계산기'!$C$28+'점수 계산기'!$C$31,0))</f>
        <v/>
      </c>
      <c r="O19" s="19">
        <f>IF(OR($B19-O$5&gt;74, $B19-O$5=73, $B19-O$5=1, $B19-O$5&lt;0),"",ROUND(($B19-O$5)*'점수 계산기'!$C$27+O$5*'점수 계산기'!$C$28+'점수 계산기'!$C$31,0))</f>
        <v>134</v>
      </c>
      <c r="P19" s="19" t="str">
        <f>IF(OR($B19-P$5&gt;74, $B19-P$5=73, $B19-P$5=1, $B19-P$5&lt;0),"",ROUND(($B19-P$5)*'점수 계산기'!$C$27+P$5*'점수 계산기'!$C$28+'점수 계산기'!$C$31,0))</f>
        <v/>
      </c>
      <c r="Q19" s="19" t="str">
        <f>IF(OR($B19-Q$5&gt;74, $B19-Q$5=73, $B19-Q$5=1, $B19-Q$5&lt;0),"",ROUND(($B19-Q$5)*'점수 계산기'!$C$27+Q$5*'점수 계산기'!$C$28+'점수 계산기'!$C$31,0))</f>
        <v/>
      </c>
      <c r="R19" s="19" t="str">
        <f>IF(OR($B19-R$5&gt;74, $B19-R$5=73, $B19-R$5=1, $B19-R$5&lt;0),"",ROUND(($B19-R$5)*'점수 계산기'!$C$27+R$5*'점수 계산기'!$C$28+'점수 계산기'!$C$31,0))</f>
        <v/>
      </c>
      <c r="S19" s="19" t="str">
        <f>IF(OR($B19-S$5&gt;74, $B19-S$5=73, $B19-S$5=1, $B19-S$5&lt;0),"",ROUND(($B19-S$5)*'점수 계산기'!$C$27+S$5*'점수 계산기'!$C$28+'점수 계산기'!$C$31,0))</f>
        <v/>
      </c>
      <c r="T19" s="19" t="str">
        <f>IF(OR($B19-T$5&gt;74, $B19-T$5=73, $B19-T$5=1, $B19-T$5&lt;0),"",ROUND(($B19-T$5)*'점수 계산기'!$C$27+T$5*'점수 계산기'!$C$28+'점수 계산기'!$C$31,0))</f>
        <v/>
      </c>
      <c r="U19" s="19" t="str">
        <f>IF(OR($B19-U$5&gt;74, $B19-U$5=73, $B19-U$5=1, $B19-U$5&lt;0),"",ROUND(($B19-U$5)*'점수 계산기'!$C$27+U$5*'점수 계산기'!$C$28+'점수 계산기'!$C$31,0))</f>
        <v/>
      </c>
      <c r="V19" s="19" t="str">
        <f>IF(OR($B19-V$5&gt;74, $B19-V$5=73, $B19-V$5=1, $B19-V$5&lt;0),"",ROUND(($B19-V$5)*'점수 계산기'!$C$27+V$5*'점수 계산기'!$C$28+'점수 계산기'!$C$31,0))</f>
        <v/>
      </c>
      <c r="W19" s="19" t="str">
        <f>IF(OR($B19-W$5&gt;74, $B19-W$5=73, $B19-W$5=1, $B19-W$5&lt;0),"",ROUND(($B19-W$5)*'점수 계산기'!$C$27+W$5*'점수 계산기'!$C$28+'점수 계산기'!$C$31,0))</f>
        <v/>
      </c>
      <c r="X19" s="19" t="str">
        <f>IF(OR($B19-X$5&gt;74, $B19-X$5=73, $B19-X$5=1, $B19-X$5&lt;0),"",ROUND(($B19-X$5)*'점수 계산기'!$C$27+X$5*'점수 계산기'!$C$28+'점수 계산기'!$C$31,0))</f>
        <v/>
      </c>
      <c r="Y19" s="19" t="str">
        <f>IF(OR($B19-Y$5&gt;74, $B19-Y$5=73, $B19-Y$5=1, $B19-Y$5&lt;0),"",ROUND(($B19-Y$5)*'점수 계산기'!$C$27+Y$5*'점수 계산기'!$C$28+'점수 계산기'!$C$31,0))</f>
        <v/>
      </c>
      <c r="Z19" s="19" t="str">
        <f>IF(OR($B19-Z$5&gt;74, $B19-Z$5=73, $B19-Z$5=1, $B19-Z$5&lt;0),"",ROUND(($B19-Z$5)*'점수 계산기'!$C$27+Z$5*'점수 계산기'!$C$28+'점수 계산기'!$C$31,0))</f>
        <v/>
      </c>
      <c r="AA19" s="20" t="str">
        <f>IF(OR($B19-AA$5&gt;74, $B19-AA$5=73, $B19-AA$5=1, $B19-AA$5&lt;0),"",ROUND(($B19-AA$5)*'점수 계산기'!$C$27+AA$5*'점수 계산기'!$C$28+'점수 계산기'!$C$31,0))</f>
        <v/>
      </c>
      <c r="AC19" s="195">
        <v>88</v>
      </c>
      <c r="AD19" s="195">
        <f t="shared" si="0"/>
        <v>132</v>
      </c>
      <c r="AE19" s="195" cm="1">
        <f t="array" ref="AE19">INDEX($AF$6:$AF$106, AC19, 1)</f>
        <v>75</v>
      </c>
      <c r="AF19" s="195">
        <f t="shared" si="1"/>
        <v>134</v>
      </c>
      <c r="AG19" s="195">
        <v>87</v>
      </c>
      <c r="AH19" s="195">
        <v>13</v>
      </c>
    </row>
    <row r="20" spans="1:34" ht="21" customHeight="1">
      <c r="A20" s="4"/>
      <c r="B20" s="32">
        <v>86</v>
      </c>
      <c r="C20" s="19">
        <f>IF(OR($B20-C$5&gt;74, $B20-C$5=73, $B20-C$5=1, $B20-C$5&lt;0),"",ROUND(($B20-C$5)*'점수 계산기'!$C$27+C$5*'점수 계산기'!$C$28+'점수 계산기'!$C$31,0))</f>
        <v>131</v>
      </c>
      <c r="D20" s="19">
        <f>IF(OR($B20-D$5&gt;74, $B20-D$5=73, $B20-D$5=1, $B20-D$5&lt;0),"",ROUND(($B20-D$5)*'점수 계산기'!$C$27+D$5*'점수 계산기'!$C$28+'점수 계산기'!$C$31,0))</f>
        <v>131</v>
      </c>
      <c r="E20" s="19">
        <f>IF(OR($B20-E$5&gt;74, $B20-E$5=73, $B20-E$5=1, $B20-E$5&lt;0),"",ROUND(($B20-E$5)*'점수 계산기'!$C$27+E$5*'점수 계산기'!$C$28+'점수 계산기'!$C$31,0))</f>
        <v>132</v>
      </c>
      <c r="F20" s="19">
        <f>IF(OR($B20-F$5&gt;74, $B20-F$5=73, $B20-F$5=1, $B20-F$5&lt;0),"",ROUND(($B20-F$5)*'점수 계산기'!$C$27+F$5*'점수 계산기'!$C$28+'점수 계산기'!$C$31,0))</f>
        <v>132</v>
      </c>
      <c r="G20" s="19">
        <f>IF(OR($B20-G$5&gt;74, $B20-G$5=73, $B20-G$5=1, $B20-G$5&lt;0),"",ROUND(($B20-G$5)*'점수 계산기'!$C$27+G$5*'점수 계산기'!$C$28+'점수 계산기'!$C$31,0))</f>
        <v>132</v>
      </c>
      <c r="H20" s="19">
        <f>IF(OR($B20-H$5&gt;74, $B20-H$5=73, $B20-H$5=1, $B20-H$5&lt;0),"",ROUND(($B20-H$5)*'점수 계산기'!$C$27+H$5*'점수 계산기'!$C$28+'점수 계산기'!$C$31,0))</f>
        <v>132</v>
      </c>
      <c r="I20" s="19">
        <f>IF(OR($B20-I$5&gt;74, $B20-I$5=73, $B20-I$5=1, $B20-I$5&lt;0),"",ROUND(($B20-I$5)*'점수 계산기'!$C$27+I$5*'점수 계산기'!$C$28+'점수 계산기'!$C$31,0))</f>
        <v>132</v>
      </c>
      <c r="J20" s="19">
        <f>IF(OR($B20-J$5&gt;74, $B20-J$5=73, $B20-J$5=1, $B20-J$5&lt;0),"",ROUND(($B20-J$5)*'점수 계산기'!$C$27+J$5*'점수 계산기'!$C$28+'점수 계산기'!$C$31,0))</f>
        <v>133</v>
      </c>
      <c r="K20" s="19">
        <f>IF(OR($B20-K$5&gt;74, $B20-K$5=73, $B20-K$5=1, $B20-K$5&lt;0),"",ROUND(($B20-K$5)*'점수 계산기'!$C$27+K$5*'점수 계산기'!$C$28+'점수 계산기'!$C$31,0))</f>
        <v>133</v>
      </c>
      <c r="L20" s="19">
        <f>IF(OR($B20-L$5&gt;74, $B20-L$5=73, $B20-L$5=1, $B20-L$5&lt;0),"",ROUND(($B20-L$5)*'점수 계산기'!$C$27+L$5*'점수 계산기'!$C$28+'점수 계산기'!$C$31,0))</f>
        <v>133</v>
      </c>
      <c r="M20" s="19">
        <f>IF(OR($B20-M$5&gt;74, $B20-M$5=73, $B20-M$5=1, $B20-M$5&lt;0),"",ROUND(($B20-M$5)*'점수 계산기'!$C$27+M$5*'점수 계산기'!$C$28+'점수 계산기'!$C$31,0))</f>
        <v>133</v>
      </c>
      <c r="N20" s="19">
        <f>IF(OR($B20-N$5&gt;74, $B20-N$5=73, $B20-N$5=1, $B20-N$5&lt;0),"",ROUND(($B20-N$5)*'점수 계산기'!$C$27+N$5*'점수 계산기'!$C$28+'점수 계산기'!$C$31,0))</f>
        <v>133</v>
      </c>
      <c r="O20" s="19" t="str">
        <f>IF(OR($B20-O$5&gt;74, $B20-O$5=73, $B20-O$5=1, $B20-O$5&lt;0),"",ROUND(($B20-O$5)*'점수 계산기'!$C$27+O$5*'점수 계산기'!$C$28+'점수 계산기'!$C$31,0))</f>
        <v/>
      </c>
      <c r="P20" s="19">
        <f>IF(OR($B20-P$5&gt;74, $B20-P$5=73, $B20-P$5=1, $B20-P$5&lt;0),"",ROUND(($B20-P$5)*'점수 계산기'!$C$27+P$5*'점수 계산기'!$C$28+'점수 계산기'!$C$31,0))</f>
        <v>134</v>
      </c>
      <c r="Q20" s="19" t="str">
        <f>IF(OR($B20-Q$5&gt;74, $B20-Q$5=73, $B20-Q$5=1, $B20-Q$5&lt;0),"",ROUND(($B20-Q$5)*'점수 계산기'!$C$27+Q$5*'점수 계산기'!$C$28+'점수 계산기'!$C$31,0))</f>
        <v/>
      </c>
      <c r="R20" s="19" t="str">
        <f>IF(OR($B20-R$5&gt;74, $B20-R$5=73, $B20-R$5=1, $B20-R$5&lt;0),"",ROUND(($B20-R$5)*'점수 계산기'!$C$27+R$5*'점수 계산기'!$C$28+'점수 계산기'!$C$31,0))</f>
        <v/>
      </c>
      <c r="S20" s="19" t="str">
        <f>IF(OR($B20-S$5&gt;74, $B20-S$5=73, $B20-S$5=1, $B20-S$5&lt;0),"",ROUND(($B20-S$5)*'점수 계산기'!$C$27+S$5*'점수 계산기'!$C$28+'점수 계산기'!$C$31,0))</f>
        <v/>
      </c>
      <c r="T20" s="19" t="str">
        <f>IF(OR($B20-T$5&gt;74, $B20-T$5=73, $B20-T$5=1, $B20-T$5&lt;0),"",ROUND(($B20-T$5)*'점수 계산기'!$C$27+T$5*'점수 계산기'!$C$28+'점수 계산기'!$C$31,0))</f>
        <v/>
      </c>
      <c r="U20" s="19" t="str">
        <f>IF(OR($B20-U$5&gt;74, $B20-U$5=73, $B20-U$5=1, $B20-U$5&lt;0),"",ROUND(($B20-U$5)*'점수 계산기'!$C$27+U$5*'점수 계산기'!$C$28+'점수 계산기'!$C$31,0))</f>
        <v/>
      </c>
      <c r="V20" s="19" t="str">
        <f>IF(OR($B20-V$5&gt;74, $B20-V$5=73, $B20-V$5=1, $B20-V$5&lt;0),"",ROUND(($B20-V$5)*'점수 계산기'!$C$27+V$5*'점수 계산기'!$C$28+'점수 계산기'!$C$31,0))</f>
        <v/>
      </c>
      <c r="W20" s="19" t="str">
        <f>IF(OR($B20-W$5&gt;74, $B20-W$5=73, $B20-W$5=1, $B20-W$5&lt;0),"",ROUND(($B20-W$5)*'점수 계산기'!$C$27+W$5*'점수 계산기'!$C$28+'점수 계산기'!$C$31,0))</f>
        <v/>
      </c>
      <c r="X20" s="19" t="str">
        <f>IF(OR($B20-X$5&gt;74, $B20-X$5=73, $B20-X$5=1, $B20-X$5&lt;0),"",ROUND(($B20-X$5)*'점수 계산기'!$C$27+X$5*'점수 계산기'!$C$28+'점수 계산기'!$C$31,0))</f>
        <v/>
      </c>
      <c r="Y20" s="19" t="str">
        <f>IF(OR($B20-Y$5&gt;74, $B20-Y$5=73, $B20-Y$5=1, $B20-Y$5&lt;0),"",ROUND(($B20-Y$5)*'점수 계산기'!$C$27+Y$5*'점수 계산기'!$C$28+'점수 계산기'!$C$31,0))</f>
        <v/>
      </c>
      <c r="Z20" s="19" t="str">
        <f>IF(OR($B20-Z$5&gt;74, $B20-Z$5=73, $B20-Z$5=1, $B20-Z$5&lt;0),"",ROUND(($B20-Z$5)*'점수 계산기'!$C$27+Z$5*'점수 계산기'!$C$28+'점수 계산기'!$C$31,0))</f>
        <v/>
      </c>
      <c r="AA20" s="20" t="str">
        <f>IF(OR($B20-AA$5&gt;74, $B20-AA$5=73, $B20-AA$5=1, $B20-AA$5&lt;0),"",ROUND(($B20-AA$5)*'점수 계산기'!$C$27+AA$5*'점수 계산기'!$C$28+'점수 계산기'!$C$31,0))</f>
        <v/>
      </c>
      <c r="AC20" s="195">
        <v>87</v>
      </c>
      <c r="AD20" s="195">
        <f t="shared" si="0"/>
        <v>131</v>
      </c>
      <c r="AE20" s="195" cm="1">
        <f t="array" ref="AE20">INDEX($AF$6:$AF$106, AC20, 1)</f>
        <v>76</v>
      </c>
      <c r="AF20" s="195">
        <f t="shared" si="1"/>
        <v>134</v>
      </c>
      <c r="AG20" s="195">
        <v>86</v>
      </c>
      <c r="AH20" s="195">
        <v>14</v>
      </c>
    </row>
    <row r="21" spans="1:34" ht="21" customHeight="1">
      <c r="A21" s="4"/>
      <c r="B21" s="32">
        <v>85</v>
      </c>
      <c r="C21" s="19">
        <f>IF(OR($B21-C$5&gt;74, $B21-C$5=73, $B21-C$5=1, $B21-C$5&lt;0),"",ROUND(($B21-C$5)*'점수 계산기'!$C$27+C$5*'점수 계산기'!$C$28+'점수 계산기'!$C$31,0))</f>
        <v>130</v>
      </c>
      <c r="D21" s="19">
        <f>IF(OR($B21-D$5&gt;74, $B21-D$5=73, $B21-D$5=1, $B21-D$5&lt;0),"",ROUND(($B21-D$5)*'점수 계산기'!$C$27+D$5*'점수 계산기'!$C$28+'점수 계산기'!$C$31,0))</f>
        <v>131</v>
      </c>
      <c r="E21" s="19">
        <f>IF(OR($B21-E$5&gt;74, $B21-E$5=73, $B21-E$5=1, $B21-E$5&lt;0),"",ROUND(($B21-E$5)*'점수 계산기'!$C$27+E$5*'점수 계산기'!$C$28+'점수 계산기'!$C$31,0))</f>
        <v>131</v>
      </c>
      <c r="F21" s="19">
        <f>IF(OR($B21-F$5&gt;74, $B21-F$5=73, $B21-F$5=1, $B21-F$5&lt;0),"",ROUND(($B21-F$5)*'점수 계산기'!$C$27+F$5*'점수 계산기'!$C$28+'점수 계산기'!$C$31,0))</f>
        <v>131</v>
      </c>
      <c r="G21" s="19">
        <f>IF(OR($B21-G$5&gt;74, $B21-G$5=73, $B21-G$5=1, $B21-G$5&lt;0),"",ROUND(($B21-G$5)*'점수 계산기'!$C$27+G$5*'점수 계산기'!$C$28+'점수 계산기'!$C$31,0))</f>
        <v>131</v>
      </c>
      <c r="H21" s="19">
        <f>IF(OR($B21-H$5&gt;74, $B21-H$5=73, $B21-H$5=1, $B21-H$5&lt;0),"",ROUND(($B21-H$5)*'점수 계산기'!$C$27+H$5*'점수 계산기'!$C$28+'점수 계산기'!$C$31,0))</f>
        <v>131</v>
      </c>
      <c r="I21" s="19">
        <f>IF(OR($B21-I$5&gt;74, $B21-I$5=73, $B21-I$5=1, $B21-I$5&lt;0),"",ROUND(($B21-I$5)*'점수 계산기'!$C$27+I$5*'점수 계산기'!$C$28+'점수 계산기'!$C$31,0))</f>
        <v>132</v>
      </c>
      <c r="J21" s="19">
        <f>IF(OR($B21-J$5&gt;74, $B21-J$5=73, $B21-J$5=1, $B21-J$5&lt;0),"",ROUND(($B21-J$5)*'점수 계산기'!$C$27+J$5*'점수 계산기'!$C$28+'점수 계산기'!$C$31,0))</f>
        <v>132</v>
      </c>
      <c r="K21" s="19">
        <f>IF(OR($B21-K$5&gt;74, $B21-K$5=73, $B21-K$5=1, $B21-K$5&lt;0),"",ROUND(($B21-K$5)*'점수 계산기'!$C$27+K$5*'점수 계산기'!$C$28+'점수 계산기'!$C$31,0))</f>
        <v>132</v>
      </c>
      <c r="L21" s="19">
        <f>IF(OR($B21-L$5&gt;74, $B21-L$5=73, $B21-L$5=1, $B21-L$5&lt;0),"",ROUND(($B21-L$5)*'점수 계산기'!$C$27+L$5*'점수 계산기'!$C$28+'점수 계산기'!$C$31,0))</f>
        <v>132</v>
      </c>
      <c r="M21" s="19">
        <f>IF(OR($B21-M$5&gt;74, $B21-M$5=73, $B21-M$5=1, $B21-M$5&lt;0),"",ROUND(($B21-M$5)*'점수 계산기'!$C$27+M$5*'점수 계산기'!$C$28+'점수 계산기'!$C$31,0))</f>
        <v>132</v>
      </c>
      <c r="N21" s="19">
        <f>IF(OR($B21-N$5&gt;74, $B21-N$5=73, $B21-N$5=1, $B21-N$5&lt;0),"",ROUND(($B21-N$5)*'점수 계산기'!$C$27+N$5*'점수 계산기'!$C$28+'점수 계산기'!$C$31,0))</f>
        <v>132</v>
      </c>
      <c r="O21" s="19">
        <f>IF(OR($B21-O$5&gt;74, $B21-O$5=73, $B21-O$5=1, $B21-O$5&lt;0),"",ROUND(($B21-O$5)*'점수 계산기'!$C$27+O$5*'점수 계산기'!$C$28+'점수 계산기'!$C$31,0))</f>
        <v>133</v>
      </c>
      <c r="P21" s="19" t="str">
        <f>IF(OR($B21-P$5&gt;74, $B21-P$5=73, $B21-P$5=1, $B21-P$5&lt;0),"",ROUND(($B21-P$5)*'점수 계산기'!$C$27+P$5*'점수 계산기'!$C$28+'점수 계산기'!$C$31,0))</f>
        <v/>
      </c>
      <c r="Q21" s="19">
        <f>IF(OR($B21-Q$5&gt;74, $B21-Q$5=73, $B21-Q$5=1, $B21-Q$5&lt;0),"",ROUND(($B21-Q$5)*'점수 계산기'!$C$27+Q$5*'점수 계산기'!$C$28+'점수 계산기'!$C$31,0))</f>
        <v>133</v>
      </c>
      <c r="R21" s="19" t="str">
        <f>IF(OR($B21-R$5&gt;74, $B21-R$5=73, $B21-R$5=1, $B21-R$5&lt;0),"",ROUND(($B21-R$5)*'점수 계산기'!$C$27+R$5*'점수 계산기'!$C$28+'점수 계산기'!$C$31,0))</f>
        <v/>
      </c>
      <c r="S21" s="19" t="str">
        <f>IF(OR($B21-S$5&gt;74, $B21-S$5=73, $B21-S$5=1, $B21-S$5&lt;0),"",ROUND(($B21-S$5)*'점수 계산기'!$C$27+S$5*'점수 계산기'!$C$28+'점수 계산기'!$C$31,0))</f>
        <v/>
      </c>
      <c r="T21" s="19" t="str">
        <f>IF(OR($B21-T$5&gt;74, $B21-T$5=73, $B21-T$5=1, $B21-T$5&lt;0),"",ROUND(($B21-T$5)*'점수 계산기'!$C$27+T$5*'점수 계산기'!$C$28+'점수 계산기'!$C$31,0))</f>
        <v/>
      </c>
      <c r="U21" s="19" t="str">
        <f>IF(OR($B21-U$5&gt;74, $B21-U$5=73, $B21-U$5=1, $B21-U$5&lt;0),"",ROUND(($B21-U$5)*'점수 계산기'!$C$27+U$5*'점수 계산기'!$C$28+'점수 계산기'!$C$31,0))</f>
        <v/>
      </c>
      <c r="V21" s="19" t="str">
        <f>IF(OR($B21-V$5&gt;74, $B21-V$5=73, $B21-V$5=1, $B21-V$5&lt;0),"",ROUND(($B21-V$5)*'점수 계산기'!$C$27+V$5*'점수 계산기'!$C$28+'점수 계산기'!$C$31,0))</f>
        <v/>
      </c>
      <c r="W21" s="19" t="str">
        <f>IF(OR($B21-W$5&gt;74, $B21-W$5=73, $B21-W$5=1, $B21-W$5&lt;0),"",ROUND(($B21-W$5)*'점수 계산기'!$C$27+W$5*'점수 계산기'!$C$28+'점수 계산기'!$C$31,0))</f>
        <v/>
      </c>
      <c r="X21" s="19" t="str">
        <f>IF(OR($B21-X$5&gt;74, $B21-X$5=73, $B21-X$5=1, $B21-X$5&lt;0),"",ROUND(($B21-X$5)*'점수 계산기'!$C$27+X$5*'점수 계산기'!$C$28+'점수 계산기'!$C$31,0))</f>
        <v/>
      </c>
      <c r="Y21" s="19" t="str">
        <f>IF(OR($B21-Y$5&gt;74, $B21-Y$5=73, $B21-Y$5=1, $B21-Y$5&lt;0),"",ROUND(($B21-Y$5)*'점수 계산기'!$C$27+Y$5*'점수 계산기'!$C$28+'점수 계산기'!$C$31,0))</f>
        <v/>
      </c>
      <c r="Z21" s="19" t="str">
        <f>IF(OR($B21-Z$5&gt;74, $B21-Z$5=73, $B21-Z$5=1, $B21-Z$5&lt;0),"",ROUND(($B21-Z$5)*'점수 계산기'!$C$27+Z$5*'점수 계산기'!$C$28+'점수 계산기'!$C$31,0))</f>
        <v/>
      </c>
      <c r="AA21" s="20" t="str">
        <f>IF(OR($B21-AA$5&gt;74, $B21-AA$5=73, $B21-AA$5=1, $B21-AA$5&lt;0),"",ROUND(($B21-AA$5)*'점수 계산기'!$C$27+AA$5*'점수 계산기'!$C$28+'점수 계산기'!$C$31,0))</f>
        <v/>
      </c>
      <c r="AC21" s="195">
        <v>86</v>
      </c>
      <c r="AD21" s="195">
        <f t="shared" si="0"/>
        <v>130</v>
      </c>
      <c r="AE21" s="195" cm="1">
        <f t="array" ref="AE21">INDEX($AF$6:$AF$106, AC21, 1)</f>
        <v>77</v>
      </c>
      <c r="AF21" s="195">
        <f t="shared" si="1"/>
        <v>133</v>
      </c>
      <c r="AG21" s="195">
        <v>85</v>
      </c>
      <c r="AH21" s="195">
        <v>15</v>
      </c>
    </row>
    <row r="22" spans="1:34" ht="21" customHeight="1">
      <c r="A22" s="4"/>
      <c r="B22" s="33">
        <v>84</v>
      </c>
      <c r="C22" s="21">
        <f>IF(OR($B22-C$5&gt;74, $B22-C$5=73, $B22-C$5=1, $B22-C$5&lt;0),"",ROUND(($B22-C$5)*'점수 계산기'!$C$27+C$5*'점수 계산기'!$C$28+'점수 계산기'!$C$31,0))</f>
        <v>129</v>
      </c>
      <c r="D22" s="21">
        <f>IF(OR($B22-D$5&gt;74, $B22-D$5=73, $B22-D$5=1, $B22-D$5&lt;0),"",ROUND(($B22-D$5)*'점수 계산기'!$C$27+D$5*'점수 계산기'!$C$28+'점수 계산기'!$C$31,0))</f>
        <v>130</v>
      </c>
      <c r="E22" s="21">
        <f>IF(OR($B22-E$5&gt;74, $B22-E$5=73, $B22-E$5=1, $B22-E$5&lt;0),"",ROUND(($B22-E$5)*'점수 계산기'!$C$27+E$5*'점수 계산기'!$C$28+'점수 계산기'!$C$31,0))</f>
        <v>130</v>
      </c>
      <c r="F22" s="21">
        <f>IF(OR($B22-F$5&gt;74, $B22-F$5=73, $B22-F$5=1, $B22-F$5&lt;0),"",ROUND(($B22-F$5)*'점수 계산기'!$C$27+F$5*'점수 계산기'!$C$28+'점수 계산기'!$C$31,0))</f>
        <v>130</v>
      </c>
      <c r="G22" s="21">
        <f>IF(OR($B22-G$5&gt;74, $B22-G$5=73, $B22-G$5=1, $B22-G$5&lt;0),"",ROUND(($B22-G$5)*'점수 계산기'!$C$27+G$5*'점수 계산기'!$C$28+'점수 계산기'!$C$31,0))</f>
        <v>130</v>
      </c>
      <c r="H22" s="21">
        <f>IF(OR($B22-H$5&gt;74, $B22-H$5=73, $B22-H$5=1, $B22-H$5&lt;0),"",ROUND(($B22-H$5)*'점수 계산기'!$C$27+H$5*'점수 계산기'!$C$28+'점수 계산기'!$C$31,0))</f>
        <v>130</v>
      </c>
      <c r="I22" s="21">
        <f>IF(OR($B22-I$5&gt;74, $B22-I$5=73, $B22-I$5=1, $B22-I$5&lt;0),"",ROUND(($B22-I$5)*'점수 계산기'!$C$27+I$5*'점수 계산기'!$C$28+'점수 계산기'!$C$31,0))</f>
        <v>131</v>
      </c>
      <c r="J22" s="21">
        <f>IF(OR($B22-J$5&gt;74, $B22-J$5=73, $B22-J$5=1, $B22-J$5&lt;0),"",ROUND(($B22-J$5)*'점수 계산기'!$C$27+J$5*'점수 계산기'!$C$28+'점수 계산기'!$C$31,0))</f>
        <v>131</v>
      </c>
      <c r="K22" s="21">
        <f>IF(OR($B22-K$5&gt;74, $B22-K$5=73, $B22-K$5=1, $B22-K$5&lt;0),"",ROUND(($B22-K$5)*'점수 계산기'!$C$27+K$5*'점수 계산기'!$C$28+'점수 계산기'!$C$31,0))</f>
        <v>131</v>
      </c>
      <c r="L22" s="21">
        <f>IF(OR($B22-L$5&gt;74, $B22-L$5=73, $B22-L$5=1, $B22-L$5&lt;0),"",ROUND(($B22-L$5)*'점수 계산기'!$C$27+L$5*'점수 계산기'!$C$28+'점수 계산기'!$C$31,0))</f>
        <v>131</v>
      </c>
      <c r="M22" s="21">
        <f>IF(OR($B22-M$5&gt;74, $B22-M$5=73, $B22-M$5=1, $B22-M$5&lt;0),"",ROUND(($B22-M$5)*'점수 계산기'!$C$27+M$5*'점수 계산기'!$C$28+'점수 계산기'!$C$31,0))</f>
        <v>131</v>
      </c>
      <c r="N22" s="21">
        <f>IF(OR($B22-N$5&gt;74, $B22-N$5=73, $B22-N$5=1, $B22-N$5&lt;0),"",ROUND(($B22-N$5)*'점수 계산기'!$C$27+N$5*'점수 계산기'!$C$28+'점수 계산기'!$C$31,0))</f>
        <v>132</v>
      </c>
      <c r="O22" s="21">
        <f>IF(OR($B22-O$5&gt;74, $B22-O$5=73, $B22-O$5=1, $B22-O$5&lt;0),"",ROUND(($B22-O$5)*'점수 계산기'!$C$27+O$5*'점수 계산기'!$C$28+'점수 계산기'!$C$31,0))</f>
        <v>132</v>
      </c>
      <c r="P22" s="21">
        <f>IF(OR($B22-P$5&gt;74, $B22-P$5=73, $B22-P$5=1, $B22-P$5&lt;0),"",ROUND(($B22-P$5)*'점수 계산기'!$C$27+P$5*'점수 계산기'!$C$28+'점수 계산기'!$C$31,0))</f>
        <v>132</v>
      </c>
      <c r="Q22" s="21" t="str">
        <f>IF(OR($B22-Q$5&gt;74, $B22-Q$5=73, $B22-Q$5=1, $B22-Q$5&lt;0),"",ROUND(($B22-Q$5)*'점수 계산기'!$C$27+Q$5*'점수 계산기'!$C$28+'점수 계산기'!$C$31,0))</f>
        <v/>
      </c>
      <c r="R22" s="21">
        <f>IF(OR($B22-R$5&gt;74, $B22-R$5=73, $B22-R$5=1, $B22-R$5&lt;0),"",ROUND(($B22-R$5)*'점수 계산기'!$C$27+R$5*'점수 계산기'!$C$28+'점수 계산기'!$C$31,0))</f>
        <v>132</v>
      </c>
      <c r="S22" s="21" t="str">
        <f>IF(OR($B22-S$5&gt;74, $B22-S$5=73, $B22-S$5=1, $B22-S$5&lt;0),"",ROUND(($B22-S$5)*'점수 계산기'!$C$27+S$5*'점수 계산기'!$C$28+'점수 계산기'!$C$31,0))</f>
        <v/>
      </c>
      <c r="T22" s="21" t="str">
        <f>IF(OR($B22-T$5&gt;74, $B22-T$5=73, $B22-T$5=1, $B22-T$5&lt;0),"",ROUND(($B22-T$5)*'점수 계산기'!$C$27+T$5*'점수 계산기'!$C$28+'점수 계산기'!$C$31,0))</f>
        <v/>
      </c>
      <c r="U22" s="21" t="str">
        <f>IF(OR($B22-U$5&gt;74, $B22-U$5=73, $B22-U$5=1, $B22-U$5&lt;0),"",ROUND(($B22-U$5)*'점수 계산기'!$C$27+U$5*'점수 계산기'!$C$28+'점수 계산기'!$C$31,0))</f>
        <v/>
      </c>
      <c r="V22" s="21" t="str">
        <f>IF(OR($B22-V$5&gt;74, $B22-V$5=73, $B22-V$5=1, $B22-V$5&lt;0),"",ROUND(($B22-V$5)*'점수 계산기'!$C$27+V$5*'점수 계산기'!$C$28+'점수 계산기'!$C$31,0))</f>
        <v/>
      </c>
      <c r="W22" s="21" t="str">
        <f>IF(OR($B22-W$5&gt;74, $B22-W$5=73, $B22-W$5=1, $B22-W$5&lt;0),"",ROUND(($B22-W$5)*'점수 계산기'!$C$27+W$5*'점수 계산기'!$C$28+'점수 계산기'!$C$31,0))</f>
        <v/>
      </c>
      <c r="X22" s="21" t="str">
        <f>IF(OR($B22-X$5&gt;74, $B22-X$5=73, $B22-X$5=1, $B22-X$5&lt;0),"",ROUND(($B22-X$5)*'점수 계산기'!$C$27+X$5*'점수 계산기'!$C$28+'점수 계산기'!$C$31,0))</f>
        <v/>
      </c>
      <c r="Y22" s="21" t="str">
        <f>IF(OR($B22-Y$5&gt;74, $B22-Y$5=73, $B22-Y$5=1, $B22-Y$5&lt;0),"",ROUND(($B22-Y$5)*'점수 계산기'!$C$27+Y$5*'점수 계산기'!$C$28+'점수 계산기'!$C$31,0))</f>
        <v/>
      </c>
      <c r="Z22" s="21" t="str">
        <f>IF(OR($B22-Z$5&gt;74, $B22-Z$5=73, $B22-Z$5=1, $B22-Z$5&lt;0),"",ROUND(($B22-Z$5)*'점수 계산기'!$C$27+Z$5*'점수 계산기'!$C$28+'점수 계산기'!$C$31,0))</f>
        <v/>
      </c>
      <c r="AA22" s="22" t="str">
        <f>IF(OR($B22-AA$5&gt;74, $B22-AA$5=73, $B22-AA$5=1, $B22-AA$5&lt;0),"",ROUND(($B22-AA$5)*'점수 계산기'!$C$27+AA$5*'점수 계산기'!$C$28+'점수 계산기'!$C$31,0))</f>
        <v/>
      </c>
      <c r="AC22" s="195">
        <v>85</v>
      </c>
      <c r="AD22" s="195">
        <f t="shared" si="0"/>
        <v>129</v>
      </c>
      <c r="AE22" s="195" cm="1">
        <f t="array" ref="AE22">INDEX($AF$6:$AF$106, AC22, 1)</f>
        <v>78</v>
      </c>
      <c r="AF22" s="195">
        <f t="shared" si="1"/>
        <v>132</v>
      </c>
      <c r="AG22" s="195">
        <v>84</v>
      </c>
      <c r="AH22" s="195">
        <v>16</v>
      </c>
    </row>
    <row r="23" spans="1:34" ht="21" customHeight="1">
      <c r="A23" s="4"/>
      <c r="B23" s="33">
        <v>83</v>
      </c>
      <c r="C23" s="21">
        <f>IF(OR($B23-C$5&gt;74, $B23-C$5=73, $B23-C$5=1, $B23-C$5&lt;0),"",ROUND(($B23-C$5)*'점수 계산기'!$C$27+C$5*'점수 계산기'!$C$28+'점수 계산기'!$C$31,0))</f>
        <v>129</v>
      </c>
      <c r="D23" s="21">
        <f>IF(OR($B23-D$5&gt;74, $B23-D$5=73, $B23-D$5=1, $B23-D$5&lt;0),"",ROUND(($B23-D$5)*'점수 계산기'!$C$27+D$5*'점수 계산기'!$C$28+'점수 계산기'!$C$31,0))</f>
        <v>129</v>
      </c>
      <c r="E23" s="21">
        <f>IF(OR($B23-E$5&gt;74, $B23-E$5=73, $B23-E$5=1, $B23-E$5&lt;0),"",ROUND(($B23-E$5)*'점수 계산기'!$C$27+E$5*'점수 계산기'!$C$28+'점수 계산기'!$C$31,0))</f>
        <v>129</v>
      </c>
      <c r="F23" s="21">
        <f>IF(OR($B23-F$5&gt;74, $B23-F$5=73, $B23-F$5=1, $B23-F$5&lt;0),"",ROUND(($B23-F$5)*'점수 계산기'!$C$27+F$5*'점수 계산기'!$C$28+'점수 계산기'!$C$31,0))</f>
        <v>129</v>
      </c>
      <c r="G23" s="21">
        <f>IF(OR($B23-G$5&gt;74, $B23-G$5=73, $B23-G$5=1, $B23-G$5&lt;0),"",ROUND(($B23-G$5)*'점수 계산기'!$C$27+G$5*'점수 계산기'!$C$28+'점수 계산기'!$C$31,0))</f>
        <v>129</v>
      </c>
      <c r="H23" s="21">
        <f>IF(OR($B23-H$5&gt;74, $B23-H$5=73, $B23-H$5=1, $B23-H$5&lt;0),"",ROUND(($B23-H$5)*'점수 계산기'!$C$27+H$5*'점수 계산기'!$C$28+'점수 계산기'!$C$31,0))</f>
        <v>130</v>
      </c>
      <c r="I23" s="21">
        <f>IF(OR($B23-I$5&gt;74, $B23-I$5=73, $B23-I$5=1, $B23-I$5&lt;0),"",ROUND(($B23-I$5)*'점수 계산기'!$C$27+I$5*'점수 계산기'!$C$28+'점수 계산기'!$C$31,0))</f>
        <v>130</v>
      </c>
      <c r="J23" s="21">
        <f>IF(OR($B23-J$5&gt;74, $B23-J$5=73, $B23-J$5=1, $B23-J$5&lt;0),"",ROUND(($B23-J$5)*'점수 계산기'!$C$27+J$5*'점수 계산기'!$C$28+'점수 계산기'!$C$31,0))</f>
        <v>130</v>
      </c>
      <c r="K23" s="21">
        <f>IF(OR($B23-K$5&gt;74, $B23-K$5=73, $B23-K$5=1, $B23-K$5&lt;0),"",ROUND(($B23-K$5)*'점수 계산기'!$C$27+K$5*'점수 계산기'!$C$28+'점수 계산기'!$C$31,0))</f>
        <v>130</v>
      </c>
      <c r="L23" s="21">
        <f>IF(OR($B23-L$5&gt;74, $B23-L$5=73, $B23-L$5=1, $B23-L$5&lt;0),"",ROUND(($B23-L$5)*'점수 계산기'!$C$27+L$5*'점수 계산기'!$C$28+'점수 계산기'!$C$31,0))</f>
        <v>130</v>
      </c>
      <c r="M23" s="21">
        <f>IF(OR($B23-M$5&gt;74, $B23-M$5=73, $B23-M$5=1, $B23-M$5&lt;0),"",ROUND(($B23-M$5)*'점수 계산기'!$C$27+M$5*'점수 계산기'!$C$28+'점수 계산기'!$C$31,0))</f>
        <v>131</v>
      </c>
      <c r="N23" s="21">
        <f>IF(OR($B23-N$5&gt;74, $B23-N$5=73, $B23-N$5=1, $B23-N$5&lt;0),"",ROUND(($B23-N$5)*'점수 계산기'!$C$27+N$5*'점수 계산기'!$C$28+'점수 계산기'!$C$31,0))</f>
        <v>131</v>
      </c>
      <c r="O23" s="21">
        <f>IF(OR($B23-O$5&gt;74, $B23-O$5=73, $B23-O$5=1, $B23-O$5&lt;0),"",ROUND(($B23-O$5)*'점수 계산기'!$C$27+O$5*'점수 계산기'!$C$28+'점수 계산기'!$C$31,0))</f>
        <v>131</v>
      </c>
      <c r="P23" s="21">
        <f>IF(OR($B23-P$5&gt;74, $B23-P$5=73, $B23-P$5=1, $B23-P$5&lt;0),"",ROUND(($B23-P$5)*'점수 계산기'!$C$27+P$5*'점수 계산기'!$C$28+'점수 계산기'!$C$31,0))</f>
        <v>131</v>
      </c>
      <c r="Q23" s="21">
        <f>IF(OR($B23-Q$5&gt;74, $B23-Q$5=73, $B23-Q$5=1, $B23-Q$5&lt;0),"",ROUND(($B23-Q$5)*'점수 계산기'!$C$27+Q$5*'점수 계산기'!$C$28+'점수 계산기'!$C$31,0))</f>
        <v>131</v>
      </c>
      <c r="R23" s="21" t="str">
        <f>IF(OR($B23-R$5&gt;74, $B23-R$5=73, $B23-R$5=1, $B23-R$5&lt;0),"",ROUND(($B23-R$5)*'점수 계산기'!$C$27+R$5*'점수 계산기'!$C$28+'점수 계산기'!$C$31,0))</f>
        <v/>
      </c>
      <c r="S23" s="21">
        <f>IF(OR($B23-S$5&gt;74, $B23-S$5=73, $B23-S$5=1, $B23-S$5&lt;0),"",ROUND(($B23-S$5)*'점수 계산기'!$C$27+S$5*'점수 계산기'!$C$28+'점수 계산기'!$C$31,0))</f>
        <v>132</v>
      </c>
      <c r="T23" s="21" t="str">
        <f>IF(OR($B23-T$5&gt;74, $B23-T$5=73, $B23-T$5=1, $B23-T$5&lt;0),"",ROUND(($B23-T$5)*'점수 계산기'!$C$27+T$5*'점수 계산기'!$C$28+'점수 계산기'!$C$31,0))</f>
        <v/>
      </c>
      <c r="U23" s="21" t="str">
        <f>IF(OR($B23-U$5&gt;74, $B23-U$5=73, $B23-U$5=1, $B23-U$5&lt;0),"",ROUND(($B23-U$5)*'점수 계산기'!$C$27+U$5*'점수 계산기'!$C$28+'점수 계산기'!$C$31,0))</f>
        <v/>
      </c>
      <c r="V23" s="21" t="str">
        <f>IF(OR($B23-V$5&gt;74, $B23-V$5=73, $B23-V$5=1, $B23-V$5&lt;0),"",ROUND(($B23-V$5)*'점수 계산기'!$C$27+V$5*'점수 계산기'!$C$28+'점수 계산기'!$C$31,0))</f>
        <v/>
      </c>
      <c r="W23" s="21" t="str">
        <f>IF(OR($B23-W$5&gt;74, $B23-W$5=73, $B23-W$5=1, $B23-W$5&lt;0),"",ROUND(($B23-W$5)*'점수 계산기'!$C$27+W$5*'점수 계산기'!$C$28+'점수 계산기'!$C$31,0))</f>
        <v/>
      </c>
      <c r="X23" s="21" t="str">
        <f>IF(OR($B23-X$5&gt;74, $B23-X$5=73, $B23-X$5=1, $B23-X$5&lt;0),"",ROUND(($B23-X$5)*'점수 계산기'!$C$27+X$5*'점수 계산기'!$C$28+'점수 계산기'!$C$31,0))</f>
        <v/>
      </c>
      <c r="Y23" s="21" t="str">
        <f>IF(OR($B23-Y$5&gt;74, $B23-Y$5=73, $B23-Y$5=1, $B23-Y$5&lt;0),"",ROUND(($B23-Y$5)*'점수 계산기'!$C$27+Y$5*'점수 계산기'!$C$28+'점수 계산기'!$C$31,0))</f>
        <v/>
      </c>
      <c r="Z23" s="21" t="str">
        <f>IF(OR($B23-Z$5&gt;74, $B23-Z$5=73, $B23-Z$5=1, $B23-Z$5&lt;0),"",ROUND(($B23-Z$5)*'점수 계산기'!$C$27+Z$5*'점수 계산기'!$C$28+'점수 계산기'!$C$31,0))</f>
        <v/>
      </c>
      <c r="AA23" s="22" t="str">
        <f>IF(OR($B23-AA$5&gt;74, $B23-AA$5=73, $B23-AA$5=1, $B23-AA$5&lt;0),"",ROUND(($B23-AA$5)*'점수 계산기'!$C$27+AA$5*'점수 계산기'!$C$28+'점수 계산기'!$C$31,0))</f>
        <v/>
      </c>
      <c r="AC23" s="195">
        <v>84</v>
      </c>
      <c r="AD23" s="195">
        <f t="shared" si="0"/>
        <v>129</v>
      </c>
      <c r="AE23" s="195" cm="1">
        <f t="array" ref="AE23">INDEX($AF$6:$AF$106, AC23, 1)</f>
        <v>79</v>
      </c>
      <c r="AF23" s="195">
        <f t="shared" si="1"/>
        <v>132</v>
      </c>
      <c r="AG23" s="195">
        <v>83</v>
      </c>
      <c r="AH23" s="195">
        <v>17</v>
      </c>
    </row>
    <row r="24" spans="1:34" ht="21" customHeight="1">
      <c r="A24" s="4"/>
      <c r="B24" s="33">
        <v>82</v>
      </c>
      <c r="C24" s="21">
        <f>IF(OR($B24-C$5&gt;74, $B24-C$5=73, $B24-C$5=1, $B24-C$5&lt;0),"",ROUND(($B24-C$5)*'점수 계산기'!$C$27+C$5*'점수 계산기'!$C$28+'점수 계산기'!$C$31,0))</f>
        <v>128</v>
      </c>
      <c r="D24" s="21">
        <f>IF(OR($B24-D$5&gt;74, $B24-D$5=73, $B24-D$5=1, $B24-D$5&lt;0),"",ROUND(($B24-D$5)*'점수 계산기'!$C$27+D$5*'점수 계산기'!$C$28+'점수 계산기'!$C$31,0))</f>
        <v>128</v>
      </c>
      <c r="E24" s="21">
        <f>IF(OR($B24-E$5&gt;74, $B24-E$5=73, $B24-E$5=1, $B24-E$5&lt;0),"",ROUND(($B24-E$5)*'점수 계산기'!$C$27+E$5*'점수 계산기'!$C$28+'점수 계산기'!$C$31,0))</f>
        <v>128</v>
      </c>
      <c r="F24" s="21">
        <f>IF(OR($B24-F$5&gt;74, $B24-F$5=73, $B24-F$5=1, $B24-F$5&lt;0),"",ROUND(($B24-F$5)*'점수 계산기'!$C$27+F$5*'점수 계산기'!$C$28+'점수 계산기'!$C$31,0))</f>
        <v>128</v>
      </c>
      <c r="G24" s="21">
        <f>IF(OR($B24-G$5&gt;74, $B24-G$5=73, $B24-G$5=1, $B24-G$5&lt;0),"",ROUND(($B24-G$5)*'점수 계산기'!$C$27+G$5*'점수 계산기'!$C$28+'점수 계산기'!$C$31,0))</f>
        <v>129</v>
      </c>
      <c r="H24" s="21">
        <f>IF(OR($B24-H$5&gt;74, $B24-H$5=73, $B24-H$5=1, $B24-H$5&lt;0),"",ROUND(($B24-H$5)*'점수 계산기'!$C$27+H$5*'점수 계산기'!$C$28+'점수 계산기'!$C$31,0))</f>
        <v>129</v>
      </c>
      <c r="I24" s="21">
        <f>IF(OR($B24-I$5&gt;74, $B24-I$5=73, $B24-I$5=1, $B24-I$5&lt;0),"",ROUND(($B24-I$5)*'점수 계산기'!$C$27+I$5*'점수 계산기'!$C$28+'점수 계산기'!$C$31,0))</f>
        <v>129</v>
      </c>
      <c r="J24" s="21">
        <f>IF(OR($B24-J$5&gt;74, $B24-J$5=73, $B24-J$5=1, $B24-J$5&lt;0),"",ROUND(($B24-J$5)*'점수 계산기'!$C$27+J$5*'점수 계산기'!$C$28+'점수 계산기'!$C$31,0))</f>
        <v>129</v>
      </c>
      <c r="K24" s="21">
        <f>IF(OR($B24-K$5&gt;74, $B24-K$5=73, $B24-K$5=1, $B24-K$5&lt;0),"",ROUND(($B24-K$5)*'점수 계산기'!$C$27+K$5*'점수 계산기'!$C$28+'점수 계산기'!$C$31,0))</f>
        <v>129</v>
      </c>
      <c r="L24" s="21">
        <f>IF(OR($B24-L$5&gt;74, $B24-L$5=73, $B24-L$5=1, $B24-L$5&lt;0),"",ROUND(($B24-L$5)*'점수 계산기'!$C$27+L$5*'점수 계산기'!$C$28+'점수 계산기'!$C$31,0))</f>
        <v>130</v>
      </c>
      <c r="M24" s="21">
        <f>IF(OR($B24-M$5&gt;74, $B24-M$5=73, $B24-M$5=1, $B24-M$5&lt;0),"",ROUND(($B24-M$5)*'점수 계산기'!$C$27+M$5*'점수 계산기'!$C$28+'점수 계산기'!$C$31,0))</f>
        <v>130</v>
      </c>
      <c r="N24" s="21">
        <f>IF(OR($B24-N$5&gt;74, $B24-N$5=73, $B24-N$5=1, $B24-N$5&lt;0),"",ROUND(($B24-N$5)*'점수 계산기'!$C$27+N$5*'점수 계산기'!$C$28+'점수 계산기'!$C$31,0))</f>
        <v>130</v>
      </c>
      <c r="O24" s="21">
        <f>IF(OR($B24-O$5&gt;74, $B24-O$5=73, $B24-O$5=1, $B24-O$5&lt;0),"",ROUND(($B24-O$5)*'점수 계산기'!$C$27+O$5*'점수 계산기'!$C$28+'점수 계산기'!$C$31,0))</f>
        <v>130</v>
      </c>
      <c r="P24" s="21">
        <f>IF(OR($B24-P$5&gt;74, $B24-P$5=73, $B24-P$5=1, $B24-P$5&lt;0),"",ROUND(($B24-P$5)*'점수 계산기'!$C$27+P$5*'점수 계산기'!$C$28+'점수 계산기'!$C$31,0))</f>
        <v>130</v>
      </c>
      <c r="Q24" s="21">
        <f>IF(OR($B24-Q$5&gt;74, $B24-Q$5=73, $B24-Q$5=1, $B24-Q$5&lt;0),"",ROUND(($B24-Q$5)*'점수 계산기'!$C$27+Q$5*'점수 계산기'!$C$28+'점수 계산기'!$C$31,0))</f>
        <v>130</v>
      </c>
      <c r="R24" s="21">
        <f>IF(OR($B24-R$5&gt;74, $B24-R$5=73, $B24-R$5=1, $B24-R$5&lt;0),"",ROUND(($B24-R$5)*'점수 계산기'!$C$27+R$5*'점수 계산기'!$C$28+'점수 계산기'!$C$31,0))</f>
        <v>131</v>
      </c>
      <c r="S24" s="21" t="str">
        <f>IF(OR($B24-S$5&gt;74, $B24-S$5=73, $B24-S$5=1, $B24-S$5&lt;0),"",ROUND(($B24-S$5)*'점수 계산기'!$C$27+S$5*'점수 계산기'!$C$28+'점수 계산기'!$C$31,0))</f>
        <v/>
      </c>
      <c r="T24" s="21">
        <f>IF(OR($B24-T$5&gt;74, $B24-T$5=73, $B24-T$5=1, $B24-T$5&lt;0),"",ROUND(($B24-T$5)*'점수 계산기'!$C$27+T$5*'점수 계산기'!$C$28+'점수 계산기'!$C$31,0))</f>
        <v>131</v>
      </c>
      <c r="U24" s="21" t="str">
        <f>IF(OR($B24-U$5&gt;74, $B24-U$5=73, $B24-U$5=1, $B24-U$5&lt;0),"",ROUND(($B24-U$5)*'점수 계산기'!$C$27+U$5*'점수 계산기'!$C$28+'점수 계산기'!$C$31,0))</f>
        <v/>
      </c>
      <c r="V24" s="21" t="str">
        <f>IF(OR($B24-V$5&gt;74, $B24-V$5=73, $B24-V$5=1, $B24-V$5&lt;0),"",ROUND(($B24-V$5)*'점수 계산기'!$C$27+V$5*'점수 계산기'!$C$28+'점수 계산기'!$C$31,0))</f>
        <v/>
      </c>
      <c r="W24" s="21" t="str">
        <f>IF(OR($B24-W$5&gt;74, $B24-W$5=73, $B24-W$5=1, $B24-W$5&lt;0),"",ROUND(($B24-W$5)*'점수 계산기'!$C$27+W$5*'점수 계산기'!$C$28+'점수 계산기'!$C$31,0))</f>
        <v/>
      </c>
      <c r="X24" s="21" t="str">
        <f>IF(OR($B24-X$5&gt;74, $B24-X$5=73, $B24-X$5=1, $B24-X$5&lt;0),"",ROUND(($B24-X$5)*'점수 계산기'!$C$27+X$5*'점수 계산기'!$C$28+'점수 계산기'!$C$31,0))</f>
        <v/>
      </c>
      <c r="Y24" s="21" t="str">
        <f>IF(OR($B24-Y$5&gt;74, $B24-Y$5=73, $B24-Y$5=1, $B24-Y$5&lt;0),"",ROUND(($B24-Y$5)*'점수 계산기'!$C$27+Y$5*'점수 계산기'!$C$28+'점수 계산기'!$C$31,0))</f>
        <v/>
      </c>
      <c r="Z24" s="21" t="str">
        <f>IF(OR($B24-Z$5&gt;74, $B24-Z$5=73, $B24-Z$5=1, $B24-Z$5&lt;0),"",ROUND(($B24-Z$5)*'점수 계산기'!$C$27+Z$5*'점수 계산기'!$C$28+'점수 계산기'!$C$31,0))</f>
        <v/>
      </c>
      <c r="AA24" s="22" t="str">
        <f>IF(OR($B24-AA$5&gt;74, $B24-AA$5=73, $B24-AA$5=1, $B24-AA$5&lt;0),"",ROUND(($B24-AA$5)*'점수 계산기'!$C$27+AA$5*'점수 계산기'!$C$28+'점수 계산기'!$C$31,0))</f>
        <v/>
      </c>
      <c r="AC24" s="195">
        <v>83</v>
      </c>
      <c r="AD24" s="195">
        <f t="shared" si="0"/>
        <v>128</v>
      </c>
      <c r="AE24" s="195" cm="1">
        <f t="array" ref="AE24">INDEX($AF$6:$AF$106, AC24, 1)</f>
        <v>79</v>
      </c>
      <c r="AF24" s="195">
        <f t="shared" si="1"/>
        <v>131</v>
      </c>
      <c r="AG24" s="195">
        <v>82</v>
      </c>
      <c r="AH24" s="195">
        <v>18</v>
      </c>
    </row>
    <row r="25" spans="1:34" ht="21" customHeight="1">
      <c r="A25" s="4"/>
      <c r="B25" s="33">
        <v>81</v>
      </c>
      <c r="C25" s="21">
        <f>IF(OR($B25-C$5&gt;74, $B25-C$5=73, $B25-C$5=1, $B25-C$5&lt;0),"",ROUND(($B25-C$5)*'점수 계산기'!$C$27+C$5*'점수 계산기'!$C$28+'점수 계산기'!$C$31,0))</f>
        <v>127</v>
      </c>
      <c r="D25" s="21">
        <f>IF(OR($B25-D$5&gt;74, $B25-D$5=73, $B25-D$5=1, $B25-D$5&lt;0),"",ROUND(($B25-D$5)*'점수 계산기'!$C$27+D$5*'점수 계산기'!$C$28+'점수 계산기'!$C$31,0))</f>
        <v>127</v>
      </c>
      <c r="E25" s="21">
        <f>IF(OR($B25-E$5&gt;74, $B25-E$5=73, $B25-E$5=1, $B25-E$5&lt;0),"",ROUND(($B25-E$5)*'점수 계산기'!$C$27+E$5*'점수 계산기'!$C$28+'점수 계산기'!$C$31,0))</f>
        <v>127</v>
      </c>
      <c r="F25" s="21">
        <f>IF(OR($B25-F$5&gt;74, $B25-F$5=73, $B25-F$5=1, $B25-F$5&lt;0),"",ROUND(($B25-F$5)*'점수 계산기'!$C$27+F$5*'점수 계산기'!$C$28+'점수 계산기'!$C$31,0))</f>
        <v>128</v>
      </c>
      <c r="G25" s="21">
        <f>IF(OR($B25-G$5&gt;74, $B25-G$5=73, $B25-G$5=1, $B25-G$5&lt;0),"",ROUND(($B25-G$5)*'점수 계산기'!$C$27+G$5*'점수 계산기'!$C$28+'점수 계산기'!$C$31,0))</f>
        <v>128</v>
      </c>
      <c r="H25" s="21">
        <f>IF(OR($B25-H$5&gt;74, $B25-H$5=73, $B25-H$5=1, $B25-H$5&lt;0),"",ROUND(($B25-H$5)*'점수 계산기'!$C$27+H$5*'점수 계산기'!$C$28+'점수 계산기'!$C$31,0))</f>
        <v>128</v>
      </c>
      <c r="I25" s="21">
        <f>IF(OR($B25-I$5&gt;74, $B25-I$5=73, $B25-I$5=1, $B25-I$5&lt;0),"",ROUND(($B25-I$5)*'점수 계산기'!$C$27+I$5*'점수 계산기'!$C$28+'점수 계산기'!$C$31,0))</f>
        <v>128</v>
      </c>
      <c r="J25" s="21">
        <f>IF(OR($B25-J$5&gt;74, $B25-J$5=73, $B25-J$5=1, $B25-J$5&lt;0),"",ROUND(($B25-J$5)*'점수 계산기'!$C$27+J$5*'점수 계산기'!$C$28+'점수 계산기'!$C$31,0))</f>
        <v>128</v>
      </c>
      <c r="K25" s="21">
        <f>IF(OR($B25-K$5&gt;74, $B25-K$5=73, $B25-K$5=1, $B25-K$5&lt;0),"",ROUND(($B25-K$5)*'점수 계산기'!$C$27+K$5*'점수 계산기'!$C$28+'점수 계산기'!$C$31,0))</f>
        <v>129</v>
      </c>
      <c r="L25" s="21">
        <f>IF(OR($B25-L$5&gt;74, $B25-L$5=73, $B25-L$5=1, $B25-L$5&lt;0),"",ROUND(($B25-L$5)*'점수 계산기'!$C$27+L$5*'점수 계산기'!$C$28+'점수 계산기'!$C$31,0))</f>
        <v>129</v>
      </c>
      <c r="M25" s="21">
        <f>IF(OR($B25-M$5&gt;74, $B25-M$5=73, $B25-M$5=1, $B25-M$5&lt;0),"",ROUND(($B25-M$5)*'점수 계산기'!$C$27+M$5*'점수 계산기'!$C$28+'점수 계산기'!$C$31,0))</f>
        <v>129</v>
      </c>
      <c r="N25" s="21">
        <f>IF(OR($B25-N$5&gt;74, $B25-N$5=73, $B25-N$5=1, $B25-N$5&lt;0),"",ROUND(($B25-N$5)*'점수 계산기'!$C$27+N$5*'점수 계산기'!$C$28+'점수 계산기'!$C$31,0))</f>
        <v>129</v>
      </c>
      <c r="O25" s="21">
        <f>IF(OR($B25-O$5&gt;74, $B25-O$5=73, $B25-O$5=1, $B25-O$5&lt;0),"",ROUND(($B25-O$5)*'점수 계산기'!$C$27+O$5*'점수 계산기'!$C$28+'점수 계산기'!$C$31,0))</f>
        <v>129</v>
      </c>
      <c r="P25" s="21">
        <f>IF(OR($B25-P$5&gt;74, $B25-P$5=73, $B25-P$5=1, $B25-P$5&lt;0),"",ROUND(($B25-P$5)*'점수 계산기'!$C$27+P$5*'점수 계산기'!$C$28+'점수 계산기'!$C$31,0))</f>
        <v>129</v>
      </c>
      <c r="Q25" s="21">
        <f>IF(OR($B25-Q$5&gt;74, $B25-Q$5=73, $B25-Q$5=1, $B25-Q$5&lt;0),"",ROUND(($B25-Q$5)*'점수 계산기'!$C$27+Q$5*'점수 계산기'!$C$28+'점수 계산기'!$C$31,0))</f>
        <v>130</v>
      </c>
      <c r="R25" s="21">
        <f>IF(OR($B25-R$5&gt;74, $B25-R$5=73, $B25-R$5=1, $B25-R$5&lt;0),"",ROUND(($B25-R$5)*'점수 계산기'!$C$27+R$5*'점수 계산기'!$C$28+'점수 계산기'!$C$31,0))</f>
        <v>130</v>
      </c>
      <c r="S25" s="21">
        <f>IF(OR($B25-S$5&gt;74, $B25-S$5=73, $B25-S$5=1, $B25-S$5&lt;0),"",ROUND(($B25-S$5)*'점수 계산기'!$C$27+S$5*'점수 계산기'!$C$28+'점수 계산기'!$C$31,0))</f>
        <v>130</v>
      </c>
      <c r="T25" s="21" t="str">
        <f>IF(OR($B25-T$5&gt;74, $B25-T$5=73, $B25-T$5=1, $B25-T$5&lt;0),"",ROUND(($B25-T$5)*'점수 계산기'!$C$27+T$5*'점수 계산기'!$C$28+'점수 계산기'!$C$31,0))</f>
        <v/>
      </c>
      <c r="U25" s="21">
        <f>IF(OR($B25-U$5&gt;74, $B25-U$5=73, $B25-U$5=1, $B25-U$5&lt;0),"",ROUND(($B25-U$5)*'점수 계산기'!$C$27+U$5*'점수 계산기'!$C$28+'점수 계산기'!$C$31,0))</f>
        <v>130</v>
      </c>
      <c r="V25" s="21" t="str">
        <f>IF(OR($B25-V$5&gt;74, $B25-V$5=73, $B25-V$5=1, $B25-V$5&lt;0),"",ROUND(($B25-V$5)*'점수 계산기'!$C$27+V$5*'점수 계산기'!$C$28+'점수 계산기'!$C$31,0))</f>
        <v/>
      </c>
      <c r="W25" s="21" t="str">
        <f>IF(OR($B25-W$5&gt;74, $B25-W$5=73, $B25-W$5=1, $B25-W$5&lt;0),"",ROUND(($B25-W$5)*'점수 계산기'!$C$27+W$5*'점수 계산기'!$C$28+'점수 계산기'!$C$31,0))</f>
        <v/>
      </c>
      <c r="X25" s="21" t="str">
        <f>IF(OR($B25-X$5&gt;74, $B25-X$5=73, $B25-X$5=1, $B25-X$5&lt;0),"",ROUND(($B25-X$5)*'점수 계산기'!$C$27+X$5*'점수 계산기'!$C$28+'점수 계산기'!$C$31,0))</f>
        <v/>
      </c>
      <c r="Y25" s="21" t="str">
        <f>IF(OR($B25-Y$5&gt;74, $B25-Y$5=73, $B25-Y$5=1, $B25-Y$5&lt;0),"",ROUND(($B25-Y$5)*'점수 계산기'!$C$27+Y$5*'점수 계산기'!$C$28+'점수 계산기'!$C$31,0))</f>
        <v/>
      </c>
      <c r="Z25" s="21" t="str">
        <f>IF(OR($B25-Z$5&gt;74, $B25-Z$5=73, $B25-Z$5=1, $B25-Z$5&lt;0),"",ROUND(($B25-Z$5)*'점수 계산기'!$C$27+Z$5*'점수 계산기'!$C$28+'점수 계산기'!$C$31,0))</f>
        <v/>
      </c>
      <c r="AA25" s="22" t="str">
        <f>IF(OR($B25-AA$5&gt;74, $B25-AA$5=73, $B25-AA$5=1, $B25-AA$5&lt;0),"",ROUND(($B25-AA$5)*'점수 계산기'!$C$27+AA$5*'점수 계산기'!$C$28+'점수 계산기'!$C$31,0))</f>
        <v/>
      </c>
      <c r="AC25" s="195">
        <v>82</v>
      </c>
      <c r="AD25" s="195">
        <f t="shared" si="0"/>
        <v>127</v>
      </c>
      <c r="AE25" s="195" cm="1">
        <f t="array" ref="AE25">INDEX($AF$6:$AF$106, AC25, 1)</f>
        <v>80</v>
      </c>
      <c r="AF25" s="195">
        <f t="shared" si="1"/>
        <v>130</v>
      </c>
      <c r="AG25" s="195">
        <v>81</v>
      </c>
      <c r="AH25" s="195">
        <v>19</v>
      </c>
    </row>
    <row r="26" spans="1:34" ht="21" customHeight="1">
      <c r="A26" s="4"/>
      <c r="B26" s="29">
        <v>80</v>
      </c>
      <c r="C26" s="13">
        <f>IF(OR($B26-C$5&gt;74, $B26-C$5=73, $B26-C$5=1, $B26-C$5&lt;0),"",ROUND(($B26-C$5)*'점수 계산기'!$C$27+C$5*'점수 계산기'!$C$28+'점수 계산기'!$C$31,0))</f>
        <v>126</v>
      </c>
      <c r="D26" s="13">
        <f>IF(OR($B26-D$5&gt;74, $B26-D$5=73, $B26-D$5=1, $B26-D$5&lt;0),"",ROUND(($B26-D$5)*'점수 계산기'!$C$27+D$5*'점수 계산기'!$C$28+'점수 계산기'!$C$31,0))</f>
        <v>126</v>
      </c>
      <c r="E26" s="13">
        <f>IF(OR($B26-E$5&gt;74, $B26-E$5=73, $B26-E$5=1, $B26-E$5&lt;0),"",ROUND(($B26-E$5)*'점수 계산기'!$C$27+E$5*'점수 계산기'!$C$28+'점수 계산기'!$C$31,0))</f>
        <v>127</v>
      </c>
      <c r="F26" s="13">
        <f>IF(OR($B26-F$5&gt;74, $B26-F$5=73, $B26-F$5=1, $B26-F$5&lt;0),"",ROUND(($B26-F$5)*'점수 계산기'!$C$27+F$5*'점수 계산기'!$C$28+'점수 계산기'!$C$31,0))</f>
        <v>127</v>
      </c>
      <c r="G26" s="13">
        <f>IF(OR($B26-G$5&gt;74, $B26-G$5=73, $B26-G$5=1, $B26-G$5&lt;0),"",ROUND(($B26-G$5)*'점수 계산기'!$C$27+G$5*'점수 계산기'!$C$28+'점수 계산기'!$C$31,0))</f>
        <v>127</v>
      </c>
      <c r="H26" s="13">
        <f>IF(OR($B26-H$5&gt;74, $B26-H$5=73, $B26-H$5=1, $B26-H$5&lt;0),"",ROUND(($B26-H$5)*'점수 계산기'!$C$27+H$5*'점수 계산기'!$C$28+'점수 계산기'!$C$31,0))</f>
        <v>127</v>
      </c>
      <c r="I26" s="13">
        <f>IF(OR($B26-I$5&gt;74, $B26-I$5=73, $B26-I$5=1, $B26-I$5&lt;0),"",ROUND(($B26-I$5)*'점수 계산기'!$C$27+I$5*'점수 계산기'!$C$28+'점수 계산기'!$C$31,0))</f>
        <v>127</v>
      </c>
      <c r="J26" s="13">
        <f>IF(OR($B26-J$5&gt;74, $B26-J$5=73, $B26-J$5=1, $B26-J$5&lt;0),"",ROUND(($B26-J$5)*'점수 계산기'!$C$27+J$5*'점수 계산기'!$C$28+'점수 계산기'!$C$31,0))</f>
        <v>128</v>
      </c>
      <c r="K26" s="13">
        <f>IF(OR($B26-K$5&gt;74, $B26-K$5=73, $B26-K$5=1, $B26-K$5&lt;0),"",ROUND(($B26-K$5)*'점수 계산기'!$C$27+K$5*'점수 계산기'!$C$28+'점수 계산기'!$C$31,0))</f>
        <v>128</v>
      </c>
      <c r="L26" s="13">
        <f>IF(OR($B26-L$5&gt;74, $B26-L$5=73, $B26-L$5=1, $B26-L$5&lt;0),"",ROUND(($B26-L$5)*'점수 계산기'!$C$27+L$5*'점수 계산기'!$C$28+'점수 계산기'!$C$31,0))</f>
        <v>128</v>
      </c>
      <c r="M26" s="13">
        <f>IF(OR($B26-M$5&gt;74, $B26-M$5=73, $B26-M$5=1, $B26-M$5&lt;0),"",ROUND(($B26-M$5)*'점수 계산기'!$C$27+M$5*'점수 계산기'!$C$28+'점수 계산기'!$C$31,0))</f>
        <v>128</v>
      </c>
      <c r="N26" s="13">
        <f>IF(OR($B26-N$5&gt;74, $B26-N$5=73, $B26-N$5=1, $B26-N$5&lt;0),"",ROUND(($B26-N$5)*'점수 계산기'!$C$27+N$5*'점수 계산기'!$C$28+'점수 계산기'!$C$31,0))</f>
        <v>128</v>
      </c>
      <c r="O26" s="13">
        <f>IF(OR($B26-O$5&gt;74, $B26-O$5=73, $B26-O$5=1, $B26-O$5&lt;0),"",ROUND(($B26-O$5)*'점수 계산기'!$C$27+O$5*'점수 계산기'!$C$28+'점수 계산기'!$C$31,0))</f>
        <v>128</v>
      </c>
      <c r="P26" s="13">
        <f>IF(OR($B26-P$5&gt;74, $B26-P$5=73, $B26-P$5=1, $B26-P$5&lt;0),"",ROUND(($B26-P$5)*'점수 계산기'!$C$27+P$5*'점수 계산기'!$C$28+'점수 계산기'!$C$31,0))</f>
        <v>129</v>
      </c>
      <c r="Q26" s="13">
        <f>IF(OR($B26-Q$5&gt;74, $B26-Q$5=73, $B26-Q$5=1, $B26-Q$5&lt;0),"",ROUND(($B26-Q$5)*'점수 계산기'!$C$27+Q$5*'점수 계산기'!$C$28+'점수 계산기'!$C$31,0))</f>
        <v>129</v>
      </c>
      <c r="R26" s="13">
        <f>IF(OR($B26-R$5&gt;74, $B26-R$5=73, $B26-R$5=1, $B26-R$5&lt;0),"",ROUND(($B26-R$5)*'점수 계산기'!$C$27+R$5*'점수 계산기'!$C$28+'점수 계산기'!$C$31,0))</f>
        <v>129</v>
      </c>
      <c r="S26" s="13">
        <f>IF(OR($B26-S$5&gt;74, $B26-S$5=73, $B26-S$5=1, $B26-S$5&lt;0),"",ROUND(($B26-S$5)*'점수 계산기'!$C$27+S$5*'점수 계산기'!$C$28+'점수 계산기'!$C$31,0))</f>
        <v>129</v>
      </c>
      <c r="T26" s="13">
        <f>IF(OR($B26-T$5&gt;74, $B26-T$5=73, $B26-T$5=1, $B26-T$5&lt;0),"",ROUND(($B26-T$5)*'점수 계산기'!$C$27+T$5*'점수 계산기'!$C$28+'점수 계산기'!$C$31,0))</f>
        <v>129</v>
      </c>
      <c r="U26" s="13" t="str">
        <f>IF(OR($B26-U$5&gt;74, $B26-U$5=73, $B26-U$5=1, $B26-U$5&lt;0),"",ROUND(($B26-U$5)*'점수 계산기'!$C$27+U$5*'점수 계산기'!$C$28+'점수 계산기'!$C$31,0))</f>
        <v/>
      </c>
      <c r="V26" s="13">
        <f>IF(OR($B26-V$5&gt;74, $B26-V$5=73, $B26-V$5=1, $B26-V$5&lt;0),"",ROUND(($B26-V$5)*'점수 계산기'!$C$27+V$5*'점수 계산기'!$C$28+'점수 계산기'!$C$31,0))</f>
        <v>130</v>
      </c>
      <c r="W26" s="13" t="str">
        <f>IF(OR($B26-W$5&gt;74, $B26-W$5=73, $B26-W$5=1, $B26-W$5&lt;0),"",ROUND(($B26-W$5)*'점수 계산기'!$C$27+W$5*'점수 계산기'!$C$28+'점수 계산기'!$C$31,0))</f>
        <v/>
      </c>
      <c r="X26" s="13" t="str">
        <f>IF(OR($B26-X$5&gt;74, $B26-X$5=73, $B26-X$5=1, $B26-X$5&lt;0),"",ROUND(($B26-X$5)*'점수 계산기'!$C$27+X$5*'점수 계산기'!$C$28+'점수 계산기'!$C$31,0))</f>
        <v/>
      </c>
      <c r="Y26" s="13" t="str">
        <f>IF(OR($B26-Y$5&gt;74, $B26-Y$5=73, $B26-Y$5=1, $B26-Y$5&lt;0),"",ROUND(($B26-Y$5)*'점수 계산기'!$C$27+Y$5*'점수 계산기'!$C$28+'점수 계산기'!$C$31,0))</f>
        <v/>
      </c>
      <c r="Z26" s="13" t="str">
        <f>IF(OR($B26-Z$5&gt;74, $B26-Z$5=73, $B26-Z$5=1, $B26-Z$5&lt;0),"",ROUND(($B26-Z$5)*'점수 계산기'!$C$27+Z$5*'점수 계산기'!$C$28+'점수 계산기'!$C$31,0))</f>
        <v/>
      </c>
      <c r="AA26" s="14" t="str">
        <f>IF(OR($B26-AA$5&gt;74, $B26-AA$5=73, $B26-AA$5=1, $B26-AA$5&lt;0),"",ROUND(($B26-AA$5)*'점수 계산기'!$C$27+AA$5*'점수 계산기'!$C$28+'점수 계산기'!$C$31,0))</f>
        <v/>
      </c>
      <c r="AC26" s="195">
        <v>81</v>
      </c>
      <c r="AD26" s="195">
        <f t="shared" si="0"/>
        <v>126</v>
      </c>
      <c r="AE26" s="195" cm="1">
        <f t="array" ref="AE26">INDEX($AF$6:$AF$106, AC26, 1)</f>
        <v>81</v>
      </c>
      <c r="AF26" s="195">
        <f t="shared" si="1"/>
        <v>130</v>
      </c>
      <c r="AG26" s="195">
        <v>80</v>
      </c>
      <c r="AH26" s="195">
        <v>20</v>
      </c>
    </row>
    <row r="27" spans="1:34" ht="21" customHeight="1">
      <c r="A27" s="4"/>
      <c r="B27" s="29">
        <v>79</v>
      </c>
      <c r="C27" s="13">
        <f>IF(OR($B27-C$5&gt;74, $B27-C$5=73, $B27-C$5=1, $B27-C$5&lt;0),"",ROUND(($B27-C$5)*'점수 계산기'!$C$27+C$5*'점수 계산기'!$C$28+'점수 계산기'!$C$31,0))</f>
        <v>125</v>
      </c>
      <c r="D27" s="13">
        <f>IF(OR($B27-D$5&gt;74, $B27-D$5=73, $B27-D$5=1, $B27-D$5&lt;0),"",ROUND(($B27-D$5)*'점수 계산기'!$C$27+D$5*'점수 계산기'!$C$28+'점수 계산기'!$C$31,0))</f>
        <v>126</v>
      </c>
      <c r="E27" s="13">
        <f>IF(OR($B27-E$5&gt;74, $B27-E$5=73, $B27-E$5=1, $B27-E$5&lt;0),"",ROUND(($B27-E$5)*'점수 계산기'!$C$27+E$5*'점수 계산기'!$C$28+'점수 계산기'!$C$31,0))</f>
        <v>126</v>
      </c>
      <c r="F27" s="13">
        <f>IF(OR($B27-F$5&gt;74, $B27-F$5=73, $B27-F$5=1, $B27-F$5&lt;0),"",ROUND(($B27-F$5)*'점수 계산기'!$C$27+F$5*'점수 계산기'!$C$28+'점수 계산기'!$C$31,0))</f>
        <v>126</v>
      </c>
      <c r="G27" s="13">
        <f>IF(OR($B27-G$5&gt;74, $B27-G$5=73, $B27-G$5=1, $B27-G$5&lt;0),"",ROUND(($B27-G$5)*'점수 계산기'!$C$27+G$5*'점수 계산기'!$C$28+'점수 계산기'!$C$31,0))</f>
        <v>126</v>
      </c>
      <c r="H27" s="13">
        <f>IF(OR($B27-H$5&gt;74, $B27-H$5=73, $B27-H$5=1, $B27-H$5&lt;0),"",ROUND(($B27-H$5)*'점수 계산기'!$C$27+H$5*'점수 계산기'!$C$28+'점수 계산기'!$C$31,0))</f>
        <v>126</v>
      </c>
      <c r="I27" s="13">
        <f>IF(OR($B27-I$5&gt;74, $B27-I$5=73, $B27-I$5=1, $B27-I$5&lt;0),"",ROUND(($B27-I$5)*'점수 계산기'!$C$27+I$5*'점수 계산기'!$C$28+'점수 계산기'!$C$31,0))</f>
        <v>127</v>
      </c>
      <c r="J27" s="13">
        <f>IF(OR($B27-J$5&gt;74, $B27-J$5=73, $B27-J$5=1, $B27-J$5&lt;0),"",ROUND(($B27-J$5)*'점수 계산기'!$C$27+J$5*'점수 계산기'!$C$28+'점수 계산기'!$C$31,0))</f>
        <v>127</v>
      </c>
      <c r="K27" s="13">
        <f>IF(OR($B27-K$5&gt;74, $B27-K$5=73, $B27-K$5=1, $B27-K$5&lt;0),"",ROUND(($B27-K$5)*'점수 계산기'!$C$27+K$5*'점수 계산기'!$C$28+'점수 계산기'!$C$31,0))</f>
        <v>127</v>
      </c>
      <c r="L27" s="13">
        <f>IF(OR($B27-L$5&gt;74, $B27-L$5=73, $B27-L$5=1, $B27-L$5&lt;0),"",ROUND(($B27-L$5)*'점수 계산기'!$C$27+L$5*'점수 계산기'!$C$28+'점수 계산기'!$C$31,0))</f>
        <v>127</v>
      </c>
      <c r="M27" s="13">
        <f>IF(OR($B27-M$5&gt;74, $B27-M$5=73, $B27-M$5=1, $B27-M$5&lt;0),"",ROUND(($B27-M$5)*'점수 계산기'!$C$27+M$5*'점수 계산기'!$C$28+'점수 계산기'!$C$31,0))</f>
        <v>127</v>
      </c>
      <c r="N27" s="13">
        <f>IF(OR($B27-N$5&gt;74, $B27-N$5=73, $B27-N$5=1, $B27-N$5&lt;0),"",ROUND(($B27-N$5)*'점수 계산기'!$C$27+N$5*'점수 계산기'!$C$28+'점수 계산기'!$C$31,0))</f>
        <v>127</v>
      </c>
      <c r="O27" s="13">
        <f>IF(OR($B27-O$5&gt;74, $B27-O$5=73, $B27-O$5=1, $B27-O$5&lt;0),"",ROUND(($B27-O$5)*'점수 계산기'!$C$27+O$5*'점수 계산기'!$C$28+'점수 계산기'!$C$31,0))</f>
        <v>128</v>
      </c>
      <c r="P27" s="13">
        <f>IF(OR($B27-P$5&gt;74, $B27-P$5=73, $B27-P$5=1, $B27-P$5&lt;0),"",ROUND(($B27-P$5)*'점수 계산기'!$C$27+P$5*'점수 계산기'!$C$28+'점수 계산기'!$C$31,0))</f>
        <v>128</v>
      </c>
      <c r="Q27" s="13">
        <f>IF(OR($B27-Q$5&gt;74, $B27-Q$5=73, $B27-Q$5=1, $B27-Q$5&lt;0),"",ROUND(($B27-Q$5)*'점수 계산기'!$C$27+Q$5*'점수 계산기'!$C$28+'점수 계산기'!$C$31,0))</f>
        <v>128</v>
      </c>
      <c r="R27" s="13">
        <f>IF(OR($B27-R$5&gt;74, $B27-R$5=73, $B27-R$5=1, $B27-R$5&lt;0),"",ROUND(($B27-R$5)*'점수 계산기'!$C$27+R$5*'점수 계산기'!$C$28+'점수 계산기'!$C$31,0))</f>
        <v>128</v>
      </c>
      <c r="S27" s="13">
        <f>IF(OR($B27-S$5&gt;74, $B27-S$5=73, $B27-S$5=1, $B27-S$5&lt;0),"",ROUND(($B27-S$5)*'점수 계산기'!$C$27+S$5*'점수 계산기'!$C$28+'점수 계산기'!$C$31,0))</f>
        <v>128</v>
      </c>
      <c r="T27" s="13">
        <f>IF(OR($B27-T$5&gt;74, $B27-T$5=73, $B27-T$5=1, $B27-T$5&lt;0),"",ROUND(($B27-T$5)*'점수 계산기'!$C$27+T$5*'점수 계산기'!$C$28+'점수 계산기'!$C$31,0))</f>
        <v>129</v>
      </c>
      <c r="U27" s="13">
        <f>IF(OR($B27-U$5&gt;74, $B27-U$5=73, $B27-U$5=1, $B27-U$5&lt;0),"",ROUND(($B27-U$5)*'점수 계산기'!$C$27+U$5*'점수 계산기'!$C$28+'점수 계산기'!$C$31,0))</f>
        <v>129</v>
      </c>
      <c r="V27" s="13" t="str">
        <f>IF(OR($B27-V$5&gt;74, $B27-V$5=73, $B27-V$5=1, $B27-V$5&lt;0),"",ROUND(($B27-V$5)*'점수 계산기'!$C$27+V$5*'점수 계산기'!$C$28+'점수 계산기'!$C$31,0))</f>
        <v/>
      </c>
      <c r="W27" s="13">
        <f>IF(OR($B27-W$5&gt;74, $B27-W$5=73, $B27-W$5=1, $B27-W$5&lt;0),"",ROUND(($B27-W$5)*'점수 계산기'!$C$27+W$5*'점수 계산기'!$C$28+'점수 계산기'!$C$31,0))</f>
        <v>129</v>
      </c>
      <c r="X27" s="13" t="str">
        <f>IF(OR($B27-X$5&gt;74, $B27-X$5=73, $B27-X$5=1, $B27-X$5&lt;0),"",ROUND(($B27-X$5)*'점수 계산기'!$C$27+X$5*'점수 계산기'!$C$28+'점수 계산기'!$C$31,0))</f>
        <v/>
      </c>
      <c r="Y27" s="13" t="str">
        <f>IF(OR($B27-Y$5&gt;74, $B27-Y$5=73, $B27-Y$5=1, $B27-Y$5&lt;0),"",ROUND(($B27-Y$5)*'점수 계산기'!$C$27+Y$5*'점수 계산기'!$C$28+'점수 계산기'!$C$31,0))</f>
        <v/>
      </c>
      <c r="Z27" s="13" t="str">
        <f>IF(OR($B27-Z$5&gt;74, $B27-Z$5=73, $B27-Z$5=1, $B27-Z$5&lt;0),"",ROUND(($B27-Z$5)*'점수 계산기'!$C$27+Z$5*'점수 계산기'!$C$28+'점수 계산기'!$C$31,0))</f>
        <v/>
      </c>
      <c r="AA27" s="14" t="str">
        <f>IF(OR($B27-AA$5&gt;74, $B27-AA$5=73, $B27-AA$5=1, $B27-AA$5&lt;0),"",ROUND(($B27-AA$5)*'점수 계산기'!$C$27+AA$5*'점수 계산기'!$C$28+'점수 계산기'!$C$31,0))</f>
        <v/>
      </c>
      <c r="AC27" s="195">
        <v>80</v>
      </c>
      <c r="AD27" s="195">
        <f t="shared" si="0"/>
        <v>125</v>
      </c>
      <c r="AE27" s="195" cm="1">
        <f t="array" ref="AE27">INDEX($AF$6:$AF$106, AC27, 1)</f>
        <v>82</v>
      </c>
      <c r="AF27" s="195">
        <f t="shared" si="1"/>
        <v>129</v>
      </c>
      <c r="AG27" s="195">
        <v>79</v>
      </c>
      <c r="AH27" s="195">
        <v>21</v>
      </c>
    </row>
    <row r="28" spans="1:34" ht="21" customHeight="1">
      <c r="A28" s="4"/>
      <c r="B28" s="29">
        <v>78</v>
      </c>
      <c r="C28" s="13">
        <f>IF(OR($B28-C$5&gt;74, $B28-C$5=73, $B28-C$5=1, $B28-C$5&lt;0),"",ROUND(($B28-C$5)*'점수 계산기'!$C$27+C$5*'점수 계산기'!$C$28+'점수 계산기'!$C$31,0))</f>
        <v>124</v>
      </c>
      <c r="D28" s="13">
        <f>IF(OR($B28-D$5&gt;74, $B28-D$5=73, $B28-D$5=1, $B28-D$5&lt;0),"",ROUND(($B28-D$5)*'점수 계산기'!$C$27+D$5*'점수 계산기'!$C$28+'점수 계산기'!$C$31,0))</f>
        <v>125</v>
      </c>
      <c r="E28" s="13">
        <f>IF(OR($B28-E$5&gt;74, $B28-E$5=73, $B28-E$5=1, $B28-E$5&lt;0),"",ROUND(($B28-E$5)*'점수 계산기'!$C$27+E$5*'점수 계산기'!$C$28+'점수 계산기'!$C$31,0))</f>
        <v>125</v>
      </c>
      <c r="F28" s="13">
        <f>IF(OR($B28-F$5&gt;74, $B28-F$5=73, $B28-F$5=1, $B28-F$5&lt;0),"",ROUND(($B28-F$5)*'점수 계산기'!$C$27+F$5*'점수 계산기'!$C$28+'점수 계산기'!$C$31,0))</f>
        <v>125</v>
      </c>
      <c r="G28" s="13">
        <f>IF(OR($B28-G$5&gt;74, $B28-G$5=73, $B28-G$5=1, $B28-G$5&lt;0),"",ROUND(($B28-G$5)*'점수 계산기'!$C$27+G$5*'점수 계산기'!$C$28+'점수 계산기'!$C$31,0))</f>
        <v>125</v>
      </c>
      <c r="H28" s="13">
        <f>IF(OR($B28-H$5&gt;74, $B28-H$5=73, $B28-H$5=1, $B28-H$5&lt;0),"",ROUND(($B28-H$5)*'점수 계산기'!$C$27+H$5*'점수 계산기'!$C$28+'점수 계산기'!$C$31,0))</f>
        <v>125</v>
      </c>
      <c r="I28" s="13">
        <f>IF(OR($B28-I$5&gt;74, $B28-I$5=73, $B28-I$5=1, $B28-I$5&lt;0),"",ROUND(($B28-I$5)*'점수 계산기'!$C$27+I$5*'점수 계산기'!$C$28+'점수 계산기'!$C$31,0))</f>
        <v>126</v>
      </c>
      <c r="J28" s="13">
        <f>IF(OR($B28-J$5&gt;74, $B28-J$5=73, $B28-J$5=1, $B28-J$5&lt;0),"",ROUND(($B28-J$5)*'점수 계산기'!$C$27+J$5*'점수 계산기'!$C$28+'점수 계산기'!$C$31,0))</f>
        <v>126</v>
      </c>
      <c r="K28" s="13">
        <f>IF(OR($B28-K$5&gt;74, $B28-K$5=73, $B28-K$5=1, $B28-K$5&lt;0),"",ROUND(($B28-K$5)*'점수 계산기'!$C$27+K$5*'점수 계산기'!$C$28+'점수 계산기'!$C$31,0))</f>
        <v>126</v>
      </c>
      <c r="L28" s="13">
        <f>IF(OR($B28-L$5&gt;74, $B28-L$5=73, $B28-L$5=1, $B28-L$5&lt;0),"",ROUND(($B28-L$5)*'점수 계산기'!$C$27+L$5*'점수 계산기'!$C$28+'점수 계산기'!$C$31,0))</f>
        <v>126</v>
      </c>
      <c r="M28" s="13">
        <f>IF(OR($B28-M$5&gt;74, $B28-M$5=73, $B28-M$5=1, $B28-M$5&lt;0),"",ROUND(($B28-M$5)*'점수 계산기'!$C$27+M$5*'점수 계산기'!$C$28+'점수 계산기'!$C$31,0))</f>
        <v>126</v>
      </c>
      <c r="N28" s="13">
        <f>IF(OR($B28-N$5&gt;74, $B28-N$5=73, $B28-N$5=1, $B28-N$5&lt;0),"",ROUND(($B28-N$5)*'점수 계산기'!$C$27+N$5*'점수 계산기'!$C$28+'점수 계산기'!$C$31,0))</f>
        <v>127</v>
      </c>
      <c r="O28" s="13">
        <f>IF(OR($B28-O$5&gt;74, $B28-O$5=73, $B28-O$5=1, $B28-O$5&lt;0),"",ROUND(($B28-O$5)*'점수 계산기'!$C$27+O$5*'점수 계산기'!$C$28+'점수 계산기'!$C$31,0))</f>
        <v>127</v>
      </c>
      <c r="P28" s="13">
        <f>IF(OR($B28-P$5&gt;74, $B28-P$5=73, $B28-P$5=1, $B28-P$5&lt;0),"",ROUND(($B28-P$5)*'점수 계산기'!$C$27+P$5*'점수 계산기'!$C$28+'점수 계산기'!$C$31,0))</f>
        <v>127</v>
      </c>
      <c r="Q28" s="13">
        <f>IF(OR($B28-Q$5&gt;74, $B28-Q$5=73, $B28-Q$5=1, $B28-Q$5&lt;0),"",ROUND(($B28-Q$5)*'점수 계산기'!$C$27+Q$5*'점수 계산기'!$C$28+'점수 계산기'!$C$31,0))</f>
        <v>127</v>
      </c>
      <c r="R28" s="13">
        <f>IF(OR($B28-R$5&gt;74, $B28-R$5=73, $B28-R$5=1, $B28-R$5&lt;0),"",ROUND(($B28-R$5)*'점수 계산기'!$C$27+R$5*'점수 계산기'!$C$28+'점수 계산기'!$C$31,0))</f>
        <v>127</v>
      </c>
      <c r="S28" s="13">
        <f>IF(OR($B28-S$5&gt;74, $B28-S$5=73, $B28-S$5=1, $B28-S$5&lt;0),"",ROUND(($B28-S$5)*'점수 계산기'!$C$27+S$5*'점수 계산기'!$C$28+'점수 계산기'!$C$31,0))</f>
        <v>128</v>
      </c>
      <c r="T28" s="13">
        <f>IF(OR($B28-T$5&gt;74, $B28-T$5=73, $B28-T$5=1, $B28-T$5&lt;0),"",ROUND(($B28-T$5)*'점수 계산기'!$C$27+T$5*'점수 계산기'!$C$28+'점수 계산기'!$C$31,0))</f>
        <v>128</v>
      </c>
      <c r="U28" s="13">
        <f>IF(OR($B28-U$5&gt;74, $B28-U$5=73, $B28-U$5=1, $B28-U$5&lt;0),"",ROUND(($B28-U$5)*'점수 계산기'!$C$27+U$5*'점수 계산기'!$C$28+'점수 계산기'!$C$31,0))</f>
        <v>128</v>
      </c>
      <c r="V28" s="13">
        <f>IF(OR($B28-V$5&gt;74, $B28-V$5=73, $B28-V$5=1, $B28-V$5&lt;0),"",ROUND(($B28-V$5)*'점수 계산기'!$C$27+V$5*'점수 계산기'!$C$28+'점수 계산기'!$C$31,0))</f>
        <v>128</v>
      </c>
      <c r="W28" s="13" t="str">
        <f>IF(OR($B28-W$5&gt;74, $B28-W$5=73, $B28-W$5=1, $B28-W$5&lt;0),"",ROUND(($B28-W$5)*'점수 계산기'!$C$27+W$5*'점수 계산기'!$C$28+'점수 계산기'!$C$31,0))</f>
        <v/>
      </c>
      <c r="X28" s="13">
        <f>IF(OR($B28-X$5&gt;74, $B28-X$5=73, $B28-X$5=1, $B28-X$5&lt;0),"",ROUND(($B28-X$5)*'점수 계산기'!$C$27+X$5*'점수 계산기'!$C$28+'점수 계산기'!$C$31,0))</f>
        <v>128</v>
      </c>
      <c r="Y28" s="13" t="str">
        <f>IF(OR($B28-Y$5&gt;74, $B28-Y$5=73, $B28-Y$5=1, $B28-Y$5&lt;0),"",ROUND(($B28-Y$5)*'점수 계산기'!$C$27+Y$5*'점수 계산기'!$C$28+'점수 계산기'!$C$31,0))</f>
        <v/>
      </c>
      <c r="Z28" s="13" t="str">
        <f>IF(OR($B28-Z$5&gt;74, $B28-Z$5=73, $B28-Z$5=1, $B28-Z$5&lt;0),"",ROUND(($B28-Z$5)*'점수 계산기'!$C$27+Z$5*'점수 계산기'!$C$28+'점수 계산기'!$C$31,0))</f>
        <v/>
      </c>
      <c r="AA28" s="14" t="str">
        <f>IF(OR($B28-AA$5&gt;74, $B28-AA$5=73, $B28-AA$5=1, $B28-AA$5&lt;0),"",ROUND(($B28-AA$5)*'점수 계산기'!$C$27+AA$5*'점수 계산기'!$C$28+'점수 계산기'!$C$31,0))</f>
        <v/>
      </c>
      <c r="AC28" s="195">
        <v>79</v>
      </c>
      <c r="AD28" s="195">
        <f t="shared" si="0"/>
        <v>124</v>
      </c>
      <c r="AE28" s="195" cm="1">
        <f t="array" ref="AE28">INDEX($AF$6:$AF$106, AC28, 1)</f>
        <v>83</v>
      </c>
      <c r="AF28" s="195">
        <f t="shared" si="1"/>
        <v>128</v>
      </c>
      <c r="AG28" s="195">
        <v>78</v>
      </c>
      <c r="AH28" s="195">
        <v>22</v>
      </c>
    </row>
    <row r="29" spans="1:34" ht="21" customHeight="1">
      <c r="A29" s="4"/>
      <c r="B29" s="29">
        <v>77</v>
      </c>
      <c r="C29" s="13">
        <f>IF(OR($B29-C$5&gt;74, $B29-C$5=73, $B29-C$5=1, $B29-C$5&lt;0),"",ROUND(($B29-C$5)*'점수 계산기'!$C$27+C$5*'점수 계산기'!$C$28+'점수 계산기'!$C$31,0))</f>
        <v>124</v>
      </c>
      <c r="D29" s="13">
        <f>IF(OR($B29-D$5&gt;74, $B29-D$5=73, $B29-D$5=1, $B29-D$5&lt;0),"",ROUND(($B29-D$5)*'점수 계산기'!$C$27+D$5*'점수 계산기'!$C$28+'점수 계산기'!$C$31,0))</f>
        <v>124</v>
      </c>
      <c r="E29" s="13">
        <f>IF(OR($B29-E$5&gt;74, $B29-E$5=73, $B29-E$5=1, $B29-E$5&lt;0),"",ROUND(($B29-E$5)*'점수 계산기'!$C$27+E$5*'점수 계산기'!$C$28+'점수 계산기'!$C$31,0))</f>
        <v>124</v>
      </c>
      <c r="F29" s="13">
        <f>IF(OR($B29-F$5&gt;74, $B29-F$5=73, $B29-F$5=1, $B29-F$5&lt;0),"",ROUND(($B29-F$5)*'점수 계산기'!$C$27+F$5*'점수 계산기'!$C$28+'점수 계산기'!$C$31,0))</f>
        <v>124</v>
      </c>
      <c r="G29" s="13">
        <f>IF(OR($B29-G$5&gt;74, $B29-G$5=73, $B29-G$5=1, $B29-G$5&lt;0),"",ROUND(($B29-G$5)*'점수 계산기'!$C$27+G$5*'점수 계산기'!$C$28+'점수 계산기'!$C$31,0))</f>
        <v>124</v>
      </c>
      <c r="H29" s="13">
        <f>IF(OR($B29-H$5&gt;74, $B29-H$5=73, $B29-H$5=1, $B29-H$5&lt;0),"",ROUND(($B29-H$5)*'점수 계산기'!$C$27+H$5*'점수 계산기'!$C$28+'점수 계산기'!$C$31,0))</f>
        <v>125</v>
      </c>
      <c r="I29" s="13">
        <f>IF(OR($B29-I$5&gt;74, $B29-I$5=73, $B29-I$5=1, $B29-I$5&lt;0),"",ROUND(($B29-I$5)*'점수 계산기'!$C$27+I$5*'점수 계산기'!$C$28+'점수 계산기'!$C$31,0))</f>
        <v>125</v>
      </c>
      <c r="J29" s="13">
        <f>IF(OR($B29-J$5&gt;74, $B29-J$5=73, $B29-J$5=1, $B29-J$5&lt;0),"",ROUND(($B29-J$5)*'점수 계산기'!$C$27+J$5*'점수 계산기'!$C$28+'점수 계산기'!$C$31,0))</f>
        <v>125</v>
      </c>
      <c r="K29" s="13">
        <f>IF(OR($B29-K$5&gt;74, $B29-K$5=73, $B29-K$5=1, $B29-K$5&lt;0),"",ROUND(($B29-K$5)*'점수 계산기'!$C$27+K$5*'점수 계산기'!$C$28+'점수 계산기'!$C$31,0))</f>
        <v>125</v>
      </c>
      <c r="L29" s="13">
        <f>IF(OR($B29-L$5&gt;74, $B29-L$5=73, $B29-L$5=1, $B29-L$5&lt;0),"",ROUND(($B29-L$5)*'점수 계산기'!$C$27+L$5*'점수 계산기'!$C$28+'점수 계산기'!$C$31,0))</f>
        <v>125</v>
      </c>
      <c r="M29" s="13">
        <f>IF(OR($B29-M$5&gt;74, $B29-M$5=73, $B29-M$5=1, $B29-M$5&lt;0),"",ROUND(($B29-M$5)*'점수 계산기'!$C$27+M$5*'점수 계산기'!$C$28+'점수 계산기'!$C$31,0))</f>
        <v>126</v>
      </c>
      <c r="N29" s="13">
        <f>IF(OR($B29-N$5&gt;74, $B29-N$5=73, $B29-N$5=1, $B29-N$5&lt;0),"",ROUND(($B29-N$5)*'점수 계산기'!$C$27+N$5*'점수 계산기'!$C$28+'점수 계산기'!$C$31,0))</f>
        <v>126</v>
      </c>
      <c r="O29" s="13">
        <f>IF(OR($B29-O$5&gt;74, $B29-O$5=73, $B29-O$5=1, $B29-O$5&lt;0),"",ROUND(($B29-O$5)*'점수 계산기'!$C$27+O$5*'점수 계산기'!$C$28+'점수 계산기'!$C$31,0))</f>
        <v>126</v>
      </c>
      <c r="P29" s="13">
        <f>IF(OR($B29-P$5&gt;74, $B29-P$5=73, $B29-P$5=1, $B29-P$5&lt;0),"",ROUND(($B29-P$5)*'점수 계산기'!$C$27+P$5*'점수 계산기'!$C$28+'점수 계산기'!$C$31,0))</f>
        <v>126</v>
      </c>
      <c r="Q29" s="13">
        <f>IF(OR($B29-Q$5&gt;74, $B29-Q$5=73, $B29-Q$5=1, $B29-Q$5&lt;0),"",ROUND(($B29-Q$5)*'점수 계산기'!$C$27+Q$5*'점수 계산기'!$C$28+'점수 계산기'!$C$31,0))</f>
        <v>126</v>
      </c>
      <c r="R29" s="13">
        <f>IF(OR($B29-R$5&gt;74, $B29-R$5=73, $B29-R$5=1, $B29-R$5&lt;0),"",ROUND(($B29-R$5)*'점수 계산기'!$C$27+R$5*'점수 계산기'!$C$28+'점수 계산기'!$C$31,0))</f>
        <v>127</v>
      </c>
      <c r="S29" s="13">
        <f>IF(OR($B29-S$5&gt;74, $B29-S$5=73, $B29-S$5=1, $B29-S$5&lt;0),"",ROUND(($B29-S$5)*'점수 계산기'!$C$27+S$5*'점수 계산기'!$C$28+'점수 계산기'!$C$31,0))</f>
        <v>127</v>
      </c>
      <c r="T29" s="13">
        <f>IF(OR($B29-T$5&gt;74, $B29-T$5=73, $B29-T$5=1, $B29-T$5&lt;0),"",ROUND(($B29-T$5)*'점수 계산기'!$C$27+T$5*'점수 계산기'!$C$28+'점수 계산기'!$C$31,0))</f>
        <v>127</v>
      </c>
      <c r="U29" s="13">
        <f>IF(OR($B29-U$5&gt;74, $B29-U$5=73, $B29-U$5=1, $B29-U$5&lt;0),"",ROUND(($B29-U$5)*'점수 계산기'!$C$27+U$5*'점수 계산기'!$C$28+'점수 계산기'!$C$31,0))</f>
        <v>127</v>
      </c>
      <c r="V29" s="13">
        <f>IF(OR($B29-V$5&gt;74, $B29-V$5=73, $B29-V$5=1, $B29-V$5&lt;0),"",ROUND(($B29-V$5)*'점수 계산기'!$C$27+V$5*'점수 계산기'!$C$28+'점수 계산기'!$C$31,0))</f>
        <v>127</v>
      </c>
      <c r="W29" s="13">
        <f>IF(OR($B29-W$5&gt;74, $B29-W$5=73, $B29-W$5=1, $B29-W$5&lt;0),"",ROUND(($B29-W$5)*'점수 계산기'!$C$27+W$5*'점수 계산기'!$C$28+'점수 계산기'!$C$31,0))</f>
        <v>127</v>
      </c>
      <c r="X29" s="13" t="str">
        <f>IF(OR($B29-X$5&gt;74, $B29-X$5=73, $B29-X$5=1, $B29-X$5&lt;0),"",ROUND(($B29-X$5)*'점수 계산기'!$C$27+X$5*'점수 계산기'!$C$28+'점수 계산기'!$C$31,0))</f>
        <v/>
      </c>
      <c r="Y29" s="13">
        <f>IF(OR($B29-Y$5&gt;74, $B29-Y$5=73, $B29-Y$5=1, $B29-Y$5&lt;0),"",ROUND(($B29-Y$5)*'점수 계산기'!$C$27+Y$5*'점수 계산기'!$C$28+'점수 계산기'!$C$31,0))</f>
        <v>128</v>
      </c>
      <c r="Z29" s="13" t="str">
        <f>IF(OR($B29-Z$5&gt;74, $B29-Z$5=73, $B29-Z$5=1, $B29-Z$5&lt;0),"",ROUND(($B29-Z$5)*'점수 계산기'!$C$27+Z$5*'점수 계산기'!$C$28+'점수 계산기'!$C$31,0))</f>
        <v/>
      </c>
      <c r="AA29" s="14" t="str">
        <f>IF(OR($B29-AA$5&gt;74, $B29-AA$5=73, $B29-AA$5=1, $B29-AA$5&lt;0),"",ROUND(($B29-AA$5)*'점수 계산기'!$C$27+AA$5*'점수 계산기'!$C$28+'점수 계산기'!$C$31,0))</f>
        <v/>
      </c>
      <c r="AC29" s="195">
        <v>78</v>
      </c>
      <c r="AD29" s="195">
        <f t="shared" si="0"/>
        <v>124</v>
      </c>
      <c r="AE29" s="195" cm="1">
        <f t="array" ref="AE29">INDEX($AF$6:$AF$106, AC29, 1)</f>
        <v>84</v>
      </c>
      <c r="AF29" s="195">
        <f t="shared" si="1"/>
        <v>128</v>
      </c>
      <c r="AG29" s="195">
        <v>77</v>
      </c>
      <c r="AH29" s="195">
        <v>23</v>
      </c>
    </row>
    <row r="30" spans="1:34" ht="21" customHeight="1">
      <c r="A30" s="4"/>
      <c r="B30" s="30">
        <v>76</v>
      </c>
      <c r="C30" s="15">
        <f>IF(OR($B30-C$5&gt;74, $B30-C$5=73, $B30-C$5=1, $B30-C$5&lt;0),"",ROUND(($B30-C$5)*'점수 계산기'!$C$27+C$5*'점수 계산기'!$C$28+'점수 계산기'!$C$31,0))</f>
        <v>123</v>
      </c>
      <c r="D30" s="15">
        <f>IF(OR($B30-D$5&gt;74, $B30-D$5=73, $B30-D$5=1, $B30-D$5&lt;0),"",ROUND(($B30-D$5)*'점수 계산기'!$C$27+D$5*'점수 계산기'!$C$28+'점수 계산기'!$C$31,0))</f>
        <v>123</v>
      </c>
      <c r="E30" s="15">
        <f>IF(OR($B30-E$5&gt;74, $B30-E$5=73, $B30-E$5=1, $B30-E$5&lt;0),"",ROUND(($B30-E$5)*'점수 계산기'!$C$27+E$5*'점수 계산기'!$C$28+'점수 계산기'!$C$31,0))</f>
        <v>123</v>
      </c>
      <c r="F30" s="15">
        <f>IF(OR($B30-F$5&gt;74, $B30-F$5=73, $B30-F$5=1, $B30-F$5&lt;0),"",ROUND(($B30-F$5)*'점수 계산기'!$C$27+F$5*'점수 계산기'!$C$28+'점수 계산기'!$C$31,0))</f>
        <v>123</v>
      </c>
      <c r="G30" s="15">
        <f>IF(OR($B30-G$5&gt;74, $B30-G$5=73, $B30-G$5=1, $B30-G$5&lt;0),"",ROUND(($B30-G$5)*'점수 계산기'!$C$27+G$5*'점수 계산기'!$C$28+'점수 계산기'!$C$31,0))</f>
        <v>124</v>
      </c>
      <c r="H30" s="15">
        <f>IF(OR($B30-H$5&gt;74, $B30-H$5=73, $B30-H$5=1, $B30-H$5&lt;0),"",ROUND(($B30-H$5)*'점수 계산기'!$C$27+H$5*'점수 계산기'!$C$28+'점수 계산기'!$C$31,0))</f>
        <v>124</v>
      </c>
      <c r="I30" s="15">
        <f>IF(OR($B30-I$5&gt;74, $B30-I$5=73, $B30-I$5=1, $B30-I$5&lt;0),"",ROUND(($B30-I$5)*'점수 계산기'!$C$27+I$5*'점수 계산기'!$C$28+'점수 계산기'!$C$31,0))</f>
        <v>124</v>
      </c>
      <c r="J30" s="15">
        <f>IF(OR($B30-J$5&gt;74, $B30-J$5=73, $B30-J$5=1, $B30-J$5&lt;0),"",ROUND(($B30-J$5)*'점수 계산기'!$C$27+J$5*'점수 계산기'!$C$28+'점수 계산기'!$C$31,0))</f>
        <v>124</v>
      </c>
      <c r="K30" s="15">
        <f>IF(OR($B30-K$5&gt;74, $B30-K$5=73, $B30-K$5=1, $B30-K$5&lt;0),"",ROUND(($B30-K$5)*'점수 계산기'!$C$27+K$5*'점수 계산기'!$C$28+'점수 계산기'!$C$31,0))</f>
        <v>124</v>
      </c>
      <c r="L30" s="15">
        <f>IF(OR($B30-L$5&gt;74, $B30-L$5=73, $B30-L$5=1, $B30-L$5&lt;0),"",ROUND(($B30-L$5)*'점수 계산기'!$C$27+L$5*'점수 계산기'!$C$28+'점수 계산기'!$C$31,0))</f>
        <v>125</v>
      </c>
      <c r="M30" s="15">
        <f>IF(OR($B30-M$5&gt;74, $B30-M$5=73, $B30-M$5=1, $B30-M$5&lt;0),"",ROUND(($B30-M$5)*'점수 계산기'!$C$27+M$5*'점수 계산기'!$C$28+'점수 계산기'!$C$31,0))</f>
        <v>125</v>
      </c>
      <c r="N30" s="15">
        <f>IF(OR($B30-N$5&gt;74, $B30-N$5=73, $B30-N$5=1, $B30-N$5&lt;0),"",ROUND(($B30-N$5)*'점수 계산기'!$C$27+N$5*'점수 계산기'!$C$28+'점수 계산기'!$C$31,0))</f>
        <v>125</v>
      </c>
      <c r="O30" s="15">
        <f>IF(OR($B30-O$5&gt;74, $B30-O$5=73, $B30-O$5=1, $B30-O$5&lt;0),"",ROUND(($B30-O$5)*'점수 계산기'!$C$27+O$5*'점수 계산기'!$C$28+'점수 계산기'!$C$31,0))</f>
        <v>125</v>
      </c>
      <c r="P30" s="15">
        <f>IF(OR($B30-P$5&gt;74, $B30-P$5=73, $B30-P$5=1, $B30-P$5&lt;0),"",ROUND(($B30-P$5)*'점수 계산기'!$C$27+P$5*'점수 계산기'!$C$28+'점수 계산기'!$C$31,0))</f>
        <v>125</v>
      </c>
      <c r="Q30" s="15">
        <f>IF(OR($B30-Q$5&gt;74, $B30-Q$5=73, $B30-Q$5=1, $B30-Q$5&lt;0),"",ROUND(($B30-Q$5)*'점수 계산기'!$C$27+Q$5*'점수 계산기'!$C$28+'점수 계산기'!$C$31,0))</f>
        <v>126</v>
      </c>
      <c r="R30" s="15">
        <f>IF(OR($B30-R$5&gt;74, $B30-R$5=73, $B30-R$5=1, $B30-R$5&lt;0),"",ROUND(($B30-R$5)*'점수 계산기'!$C$27+R$5*'점수 계산기'!$C$28+'점수 계산기'!$C$31,0))</f>
        <v>126</v>
      </c>
      <c r="S30" s="15">
        <f>IF(OR($B30-S$5&gt;74, $B30-S$5=73, $B30-S$5=1, $B30-S$5&lt;0),"",ROUND(($B30-S$5)*'점수 계산기'!$C$27+S$5*'점수 계산기'!$C$28+'점수 계산기'!$C$31,0))</f>
        <v>126</v>
      </c>
      <c r="T30" s="15">
        <f>IF(OR($B30-T$5&gt;74, $B30-T$5=73, $B30-T$5=1, $B30-T$5&lt;0),"",ROUND(($B30-T$5)*'점수 계산기'!$C$27+T$5*'점수 계산기'!$C$28+'점수 계산기'!$C$31,0))</f>
        <v>126</v>
      </c>
      <c r="U30" s="15">
        <f>IF(OR($B30-U$5&gt;74, $B30-U$5=73, $B30-U$5=1, $B30-U$5&lt;0),"",ROUND(($B30-U$5)*'점수 계산기'!$C$27+U$5*'점수 계산기'!$C$28+'점수 계산기'!$C$31,0))</f>
        <v>126</v>
      </c>
      <c r="V30" s="15">
        <f>IF(OR($B30-V$5&gt;74, $B30-V$5=73, $B30-V$5=1, $B30-V$5&lt;0),"",ROUND(($B30-V$5)*'점수 계산기'!$C$27+V$5*'점수 계산기'!$C$28+'점수 계산기'!$C$31,0))</f>
        <v>126</v>
      </c>
      <c r="W30" s="15">
        <f>IF(OR($B30-W$5&gt;74, $B30-W$5=73, $B30-W$5=1, $B30-W$5&lt;0),"",ROUND(($B30-W$5)*'점수 계산기'!$C$27+W$5*'점수 계산기'!$C$28+'점수 계산기'!$C$31,0))</f>
        <v>127</v>
      </c>
      <c r="X30" s="15">
        <f>IF(OR($B30-X$5&gt;74, $B30-X$5=73, $B30-X$5=1, $B30-X$5&lt;0),"",ROUND(($B30-X$5)*'점수 계산기'!$C$27+X$5*'점수 계산기'!$C$28+'점수 계산기'!$C$31,0))</f>
        <v>127</v>
      </c>
      <c r="Y30" s="15" t="str">
        <f>IF(OR($B30-Y$5&gt;74, $B30-Y$5=73, $B30-Y$5=1, $B30-Y$5&lt;0),"",ROUND(($B30-Y$5)*'점수 계산기'!$C$27+Y$5*'점수 계산기'!$C$28+'점수 계산기'!$C$31,0))</f>
        <v/>
      </c>
      <c r="Z30" s="15">
        <f>IF(OR($B30-Z$5&gt;74, $B30-Z$5=73, $B30-Z$5=1, $B30-Z$5&lt;0),"",ROUND(($B30-Z$5)*'점수 계산기'!$C$27+Z$5*'점수 계산기'!$C$28+'점수 계산기'!$C$31,0))</f>
        <v>127</v>
      </c>
      <c r="AA30" s="16" t="str">
        <f>IF(OR($B30-AA$5&gt;74, $B30-AA$5=73, $B30-AA$5=1, $B30-AA$5&lt;0),"",ROUND(($B30-AA$5)*'점수 계산기'!$C$27+AA$5*'점수 계산기'!$C$28+'점수 계산기'!$C$31,0))</f>
        <v/>
      </c>
      <c r="AC30" s="195">
        <v>77</v>
      </c>
      <c r="AD30" s="195">
        <f t="shared" si="0"/>
        <v>123</v>
      </c>
      <c r="AE30" s="195" cm="1">
        <f t="array" ref="AE30">INDEX($AF$6:$AF$106, AC30, 1)</f>
        <v>84</v>
      </c>
      <c r="AF30" s="195">
        <f t="shared" si="1"/>
        <v>127</v>
      </c>
      <c r="AG30" s="195">
        <v>76</v>
      </c>
      <c r="AH30" s="195">
        <v>24</v>
      </c>
    </row>
    <row r="31" spans="1:34" ht="21" customHeight="1">
      <c r="A31" s="4"/>
      <c r="B31" s="30">
        <v>75</v>
      </c>
      <c r="C31" s="15">
        <f>IF(OR($B31-C$5&gt;74, $B31-C$5=73, $B31-C$5=1, $B31-C$5&lt;0),"",ROUND(($B31-C$5)*'점수 계산기'!$C$27+C$5*'점수 계산기'!$C$28+'점수 계산기'!$C$31,0))</f>
        <v>122</v>
      </c>
      <c r="D31" s="15">
        <f>IF(OR($B31-D$5&gt;74, $B31-D$5=73, $B31-D$5=1, $B31-D$5&lt;0),"",ROUND(($B31-D$5)*'점수 계산기'!$C$27+D$5*'점수 계산기'!$C$28+'점수 계산기'!$C$31,0))</f>
        <v>122</v>
      </c>
      <c r="E31" s="15">
        <f>IF(OR($B31-E$5&gt;74, $B31-E$5=73, $B31-E$5=1, $B31-E$5&lt;0),"",ROUND(($B31-E$5)*'점수 계산기'!$C$27+E$5*'점수 계산기'!$C$28+'점수 계산기'!$C$31,0))</f>
        <v>122</v>
      </c>
      <c r="F31" s="15">
        <f>IF(OR($B31-F$5&gt;74, $B31-F$5=73, $B31-F$5=1, $B31-F$5&lt;0),"",ROUND(($B31-F$5)*'점수 계산기'!$C$27+F$5*'점수 계산기'!$C$28+'점수 계산기'!$C$31,0))</f>
        <v>123</v>
      </c>
      <c r="G31" s="15">
        <f>IF(OR($B31-G$5&gt;74, $B31-G$5=73, $B31-G$5=1, $B31-G$5&lt;0),"",ROUND(($B31-G$5)*'점수 계산기'!$C$27+G$5*'점수 계산기'!$C$28+'점수 계산기'!$C$31,0))</f>
        <v>123</v>
      </c>
      <c r="H31" s="15">
        <f>IF(OR($B31-H$5&gt;74, $B31-H$5=73, $B31-H$5=1, $B31-H$5&lt;0),"",ROUND(($B31-H$5)*'점수 계산기'!$C$27+H$5*'점수 계산기'!$C$28+'점수 계산기'!$C$31,0))</f>
        <v>123</v>
      </c>
      <c r="I31" s="15">
        <f>IF(OR($B31-I$5&gt;74, $B31-I$5=73, $B31-I$5=1, $B31-I$5&lt;0),"",ROUND(($B31-I$5)*'점수 계산기'!$C$27+I$5*'점수 계산기'!$C$28+'점수 계산기'!$C$31,0))</f>
        <v>123</v>
      </c>
      <c r="J31" s="15">
        <f>IF(OR($B31-J$5&gt;74, $B31-J$5=73, $B31-J$5=1, $B31-J$5&lt;0),"",ROUND(($B31-J$5)*'점수 계산기'!$C$27+J$5*'점수 계산기'!$C$28+'점수 계산기'!$C$31,0))</f>
        <v>123</v>
      </c>
      <c r="K31" s="15">
        <f>IF(OR($B31-K$5&gt;74, $B31-K$5=73, $B31-K$5=1, $B31-K$5&lt;0),"",ROUND(($B31-K$5)*'점수 계산기'!$C$27+K$5*'점수 계산기'!$C$28+'점수 계산기'!$C$31,0))</f>
        <v>124</v>
      </c>
      <c r="L31" s="15">
        <f>IF(OR($B31-L$5&gt;74, $B31-L$5=73, $B31-L$5=1, $B31-L$5&lt;0),"",ROUND(($B31-L$5)*'점수 계산기'!$C$27+L$5*'점수 계산기'!$C$28+'점수 계산기'!$C$31,0))</f>
        <v>124</v>
      </c>
      <c r="M31" s="15">
        <f>IF(OR($B31-M$5&gt;74, $B31-M$5=73, $B31-M$5=1, $B31-M$5&lt;0),"",ROUND(($B31-M$5)*'점수 계산기'!$C$27+M$5*'점수 계산기'!$C$28+'점수 계산기'!$C$31,0))</f>
        <v>124</v>
      </c>
      <c r="N31" s="15">
        <f>IF(OR($B31-N$5&gt;74, $B31-N$5=73, $B31-N$5=1, $B31-N$5&lt;0),"",ROUND(($B31-N$5)*'점수 계산기'!$C$27+N$5*'점수 계산기'!$C$28+'점수 계산기'!$C$31,0))</f>
        <v>124</v>
      </c>
      <c r="O31" s="15">
        <f>IF(OR($B31-O$5&gt;74, $B31-O$5=73, $B31-O$5=1, $B31-O$5&lt;0),"",ROUND(($B31-O$5)*'점수 계산기'!$C$27+O$5*'점수 계산기'!$C$28+'점수 계산기'!$C$31,0))</f>
        <v>124</v>
      </c>
      <c r="P31" s="15">
        <f>IF(OR($B31-P$5&gt;74, $B31-P$5=73, $B31-P$5=1, $B31-P$5&lt;0),"",ROUND(($B31-P$5)*'점수 계산기'!$C$27+P$5*'점수 계산기'!$C$28+'점수 계산기'!$C$31,0))</f>
        <v>124</v>
      </c>
      <c r="Q31" s="15">
        <f>IF(OR($B31-Q$5&gt;74, $B31-Q$5=73, $B31-Q$5=1, $B31-Q$5&lt;0),"",ROUND(($B31-Q$5)*'점수 계산기'!$C$27+Q$5*'점수 계산기'!$C$28+'점수 계산기'!$C$31,0))</f>
        <v>125</v>
      </c>
      <c r="R31" s="15">
        <f>IF(OR($B31-R$5&gt;74, $B31-R$5=73, $B31-R$5=1, $B31-R$5&lt;0),"",ROUND(($B31-R$5)*'점수 계산기'!$C$27+R$5*'점수 계산기'!$C$28+'점수 계산기'!$C$31,0))</f>
        <v>125</v>
      </c>
      <c r="S31" s="15">
        <f>IF(OR($B31-S$5&gt;74, $B31-S$5=73, $B31-S$5=1, $B31-S$5&lt;0),"",ROUND(($B31-S$5)*'점수 계산기'!$C$27+S$5*'점수 계산기'!$C$28+'점수 계산기'!$C$31,0))</f>
        <v>125</v>
      </c>
      <c r="T31" s="15">
        <f>IF(OR($B31-T$5&gt;74, $B31-T$5=73, $B31-T$5=1, $B31-T$5&lt;0),"",ROUND(($B31-T$5)*'점수 계산기'!$C$27+T$5*'점수 계산기'!$C$28+'점수 계산기'!$C$31,0))</f>
        <v>125</v>
      </c>
      <c r="U31" s="15">
        <f>IF(OR($B31-U$5&gt;74, $B31-U$5=73, $B31-U$5=1, $B31-U$5&lt;0),"",ROUND(($B31-U$5)*'점수 계산기'!$C$27+U$5*'점수 계산기'!$C$28+'점수 계산기'!$C$31,0))</f>
        <v>125</v>
      </c>
      <c r="V31" s="15">
        <f>IF(OR($B31-V$5&gt;74, $B31-V$5=73, $B31-V$5=1, $B31-V$5&lt;0),"",ROUND(($B31-V$5)*'점수 계산기'!$C$27+V$5*'점수 계산기'!$C$28+'점수 계산기'!$C$31,0))</f>
        <v>126</v>
      </c>
      <c r="W31" s="15">
        <f>IF(OR($B31-W$5&gt;74, $B31-W$5=73, $B31-W$5=1, $B31-W$5&lt;0),"",ROUND(($B31-W$5)*'점수 계산기'!$C$27+W$5*'점수 계산기'!$C$28+'점수 계산기'!$C$31,0))</f>
        <v>126</v>
      </c>
      <c r="X31" s="15">
        <f>IF(OR($B31-X$5&gt;74, $B31-X$5=73, $B31-X$5=1, $B31-X$5&lt;0),"",ROUND(($B31-X$5)*'점수 계산기'!$C$27+X$5*'점수 계산기'!$C$28+'점수 계산기'!$C$31,0))</f>
        <v>126</v>
      </c>
      <c r="Y31" s="15">
        <f>IF(OR($B31-Y$5&gt;74, $B31-Y$5=73, $B31-Y$5=1, $B31-Y$5&lt;0),"",ROUND(($B31-Y$5)*'점수 계산기'!$C$27+Y$5*'점수 계산기'!$C$28+'점수 계산기'!$C$31,0))</f>
        <v>126</v>
      </c>
      <c r="Z31" s="15" t="str">
        <f>IF(OR($B31-Z$5&gt;74, $B31-Z$5=73, $B31-Z$5=1, $B31-Z$5&lt;0),"",ROUND(($B31-Z$5)*'점수 계산기'!$C$27+Z$5*'점수 계산기'!$C$28+'점수 계산기'!$C$31,0))</f>
        <v/>
      </c>
      <c r="AA31" s="16" t="str">
        <f>IF(OR($B31-AA$5&gt;74, $B31-AA$5=73, $B31-AA$5=1, $B31-AA$5&lt;0),"",ROUND(($B31-AA$5)*'점수 계산기'!$C$27+AA$5*'점수 계산기'!$C$28+'점수 계산기'!$C$31,0))</f>
        <v/>
      </c>
      <c r="AC31" s="195">
        <v>76</v>
      </c>
      <c r="AD31" s="195">
        <f t="shared" si="0"/>
        <v>122</v>
      </c>
      <c r="AE31" s="195" cm="1">
        <f t="array" ref="AE31">INDEX($AF$6:$AF$106, AC31, 1)</f>
        <v>85</v>
      </c>
      <c r="AF31" s="195">
        <f t="shared" si="1"/>
        <v>126</v>
      </c>
      <c r="AG31" s="195">
        <v>75</v>
      </c>
      <c r="AH31" s="195">
        <v>25</v>
      </c>
    </row>
    <row r="32" spans="1:34" ht="21" customHeight="1">
      <c r="A32" s="4"/>
      <c r="B32" s="30">
        <v>74</v>
      </c>
      <c r="C32" s="15">
        <f>IF(OR($B32-C$5&gt;74, $B32-C$5=73, $B32-C$5=1, $B32-C$5&lt;0),"",ROUND(($B32-C$5)*'점수 계산기'!$C$27+C$5*'점수 계산기'!$C$28+'점수 계산기'!$C$31,0))</f>
        <v>121</v>
      </c>
      <c r="D32" s="15">
        <f>IF(OR($B32-D$5&gt;74, $B32-D$5=73, $B32-D$5=1, $B32-D$5&lt;0),"",ROUND(($B32-D$5)*'점수 계산기'!$C$27+D$5*'점수 계산기'!$C$28+'점수 계산기'!$C$31,0))</f>
        <v>121</v>
      </c>
      <c r="E32" s="15">
        <f>IF(OR($B32-E$5&gt;74, $B32-E$5=73, $B32-E$5=1, $B32-E$5&lt;0),"",ROUND(($B32-E$5)*'점수 계산기'!$C$27+E$5*'점수 계산기'!$C$28+'점수 계산기'!$C$31,0))</f>
        <v>122</v>
      </c>
      <c r="F32" s="15">
        <f>IF(OR($B32-F$5&gt;74, $B32-F$5=73, $B32-F$5=1, $B32-F$5&lt;0),"",ROUND(($B32-F$5)*'점수 계산기'!$C$27+F$5*'점수 계산기'!$C$28+'점수 계산기'!$C$31,0))</f>
        <v>122</v>
      </c>
      <c r="G32" s="15">
        <f>IF(OR($B32-G$5&gt;74, $B32-G$5=73, $B32-G$5=1, $B32-G$5&lt;0),"",ROUND(($B32-G$5)*'점수 계산기'!$C$27+G$5*'점수 계산기'!$C$28+'점수 계산기'!$C$31,0))</f>
        <v>122</v>
      </c>
      <c r="H32" s="15">
        <f>IF(OR($B32-H$5&gt;74, $B32-H$5=73, $B32-H$5=1, $B32-H$5&lt;0),"",ROUND(($B32-H$5)*'점수 계산기'!$C$27+H$5*'점수 계산기'!$C$28+'점수 계산기'!$C$31,0))</f>
        <v>122</v>
      </c>
      <c r="I32" s="15">
        <f>IF(OR($B32-I$5&gt;74, $B32-I$5=73, $B32-I$5=1, $B32-I$5&lt;0),"",ROUND(($B32-I$5)*'점수 계산기'!$C$27+I$5*'점수 계산기'!$C$28+'점수 계산기'!$C$31,0))</f>
        <v>122</v>
      </c>
      <c r="J32" s="15">
        <f>IF(OR($B32-J$5&gt;74, $B32-J$5=73, $B32-J$5=1, $B32-J$5&lt;0),"",ROUND(($B32-J$5)*'점수 계산기'!$C$27+J$5*'점수 계산기'!$C$28+'점수 계산기'!$C$31,0))</f>
        <v>123</v>
      </c>
      <c r="K32" s="15">
        <f>IF(OR($B32-K$5&gt;74, $B32-K$5=73, $B32-K$5=1, $B32-K$5&lt;0),"",ROUND(($B32-K$5)*'점수 계산기'!$C$27+K$5*'점수 계산기'!$C$28+'점수 계산기'!$C$31,0))</f>
        <v>123</v>
      </c>
      <c r="L32" s="15">
        <f>IF(OR($B32-L$5&gt;74, $B32-L$5=73, $B32-L$5=1, $B32-L$5&lt;0),"",ROUND(($B32-L$5)*'점수 계산기'!$C$27+L$5*'점수 계산기'!$C$28+'점수 계산기'!$C$31,0))</f>
        <v>123</v>
      </c>
      <c r="M32" s="15">
        <f>IF(OR($B32-M$5&gt;74, $B32-M$5=73, $B32-M$5=1, $B32-M$5&lt;0),"",ROUND(($B32-M$5)*'점수 계산기'!$C$27+M$5*'점수 계산기'!$C$28+'점수 계산기'!$C$31,0))</f>
        <v>123</v>
      </c>
      <c r="N32" s="15">
        <f>IF(OR($B32-N$5&gt;74, $B32-N$5=73, $B32-N$5=1, $B32-N$5&lt;0),"",ROUND(($B32-N$5)*'점수 계산기'!$C$27+N$5*'점수 계산기'!$C$28+'점수 계산기'!$C$31,0))</f>
        <v>123</v>
      </c>
      <c r="O32" s="15">
        <f>IF(OR($B32-O$5&gt;74, $B32-O$5=73, $B32-O$5=1, $B32-O$5&lt;0),"",ROUND(($B32-O$5)*'점수 계산기'!$C$27+O$5*'점수 계산기'!$C$28+'점수 계산기'!$C$31,0))</f>
        <v>123</v>
      </c>
      <c r="P32" s="15">
        <f>IF(OR($B32-P$5&gt;74, $B32-P$5=73, $B32-P$5=1, $B32-P$5&lt;0),"",ROUND(($B32-P$5)*'점수 계산기'!$C$27+P$5*'점수 계산기'!$C$28+'점수 계산기'!$C$31,0))</f>
        <v>124</v>
      </c>
      <c r="Q32" s="15">
        <f>IF(OR($B32-Q$5&gt;74, $B32-Q$5=73, $B32-Q$5=1, $B32-Q$5&lt;0),"",ROUND(($B32-Q$5)*'점수 계산기'!$C$27+Q$5*'점수 계산기'!$C$28+'점수 계산기'!$C$31,0))</f>
        <v>124</v>
      </c>
      <c r="R32" s="15">
        <f>IF(OR($B32-R$5&gt;74, $B32-R$5=73, $B32-R$5=1, $B32-R$5&lt;0),"",ROUND(($B32-R$5)*'점수 계산기'!$C$27+R$5*'점수 계산기'!$C$28+'점수 계산기'!$C$31,0))</f>
        <v>124</v>
      </c>
      <c r="S32" s="15">
        <f>IF(OR($B32-S$5&gt;74, $B32-S$5=73, $B32-S$5=1, $B32-S$5&lt;0),"",ROUND(($B32-S$5)*'점수 계산기'!$C$27+S$5*'점수 계산기'!$C$28+'점수 계산기'!$C$31,0))</f>
        <v>124</v>
      </c>
      <c r="T32" s="15">
        <f>IF(OR($B32-T$5&gt;74, $B32-T$5=73, $B32-T$5=1, $B32-T$5&lt;0),"",ROUND(($B32-T$5)*'점수 계산기'!$C$27+T$5*'점수 계산기'!$C$28+'점수 계산기'!$C$31,0))</f>
        <v>124</v>
      </c>
      <c r="U32" s="15">
        <f>IF(OR($B32-U$5&gt;74, $B32-U$5=73, $B32-U$5=1, $B32-U$5&lt;0),"",ROUND(($B32-U$5)*'점수 계산기'!$C$27+U$5*'점수 계산기'!$C$28+'점수 계산기'!$C$31,0))</f>
        <v>125</v>
      </c>
      <c r="V32" s="15">
        <f>IF(OR($B32-V$5&gt;74, $B32-V$5=73, $B32-V$5=1, $B32-V$5&lt;0),"",ROUND(($B32-V$5)*'점수 계산기'!$C$27+V$5*'점수 계산기'!$C$28+'점수 계산기'!$C$31,0))</f>
        <v>125</v>
      </c>
      <c r="W32" s="15">
        <f>IF(OR($B32-W$5&gt;74, $B32-W$5=73, $B32-W$5=1, $B32-W$5&lt;0),"",ROUND(($B32-W$5)*'점수 계산기'!$C$27+W$5*'점수 계산기'!$C$28+'점수 계산기'!$C$31,0))</f>
        <v>125</v>
      </c>
      <c r="X32" s="15">
        <f>IF(OR($B32-X$5&gt;74, $B32-X$5=73, $B32-X$5=1, $B32-X$5&lt;0),"",ROUND(($B32-X$5)*'점수 계산기'!$C$27+X$5*'점수 계산기'!$C$28+'점수 계산기'!$C$31,0))</f>
        <v>125</v>
      </c>
      <c r="Y32" s="15">
        <f>IF(OR($B32-Y$5&gt;74, $B32-Y$5=73, $B32-Y$5=1, $B32-Y$5&lt;0),"",ROUND(($B32-Y$5)*'점수 계산기'!$C$27+Y$5*'점수 계산기'!$C$28+'점수 계산기'!$C$31,0))</f>
        <v>125</v>
      </c>
      <c r="Z32" s="15">
        <f>IF(OR($B32-Z$5&gt;74, $B32-Z$5=73, $B32-Z$5=1, $B32-Z$5&lt;0),"",ROUND(($B32-Z$5)*'점수 계산기'!$C$27+Z$5*'점수 계산기'!$C$28+'점수 계산기'!$C$31,0))</f>
        <v>126</v>
      </c>
      <c r="AA32" s="16">
        <f>IF(OR($B32-AA$5&gt;74, $B32-AA$5=73, $B32-AA$5=1, $B32-AA$5&lt;0),"",ROUND(($B32-AA$5)*'점수 계산기'!$C$27+AA$5*'점수 계산기'!$C$28+'점수 계산기'!$C$31,0))</f>
        <v>126</v>
      </c>
      <c r="AC32" s="195">
        <v>75</v>
      </c>
      <c r="AD32" s="195">
        <f t="shared" si="0"/>
        <v>121</v>
      </c>
      <c r="AE32" s="195" cm="1">
        <f t="array" ref="AE32">INDEX($AF$6:$AF$106, AC32, 1)</f>
        <v>86</v>
      </c>
      <c r="AF32" s="195">
        <f t="shared" si="1"/>
        <v>126</v>
      </c>
      <c r="AG32" s="195">
        <v>74</v>
      </c>
      <c r="AH32" s="195">
        <v>26</v>
      </c>
    </row>
    <row r="33" spans="1:34" ht="21" customHeight="1">
      <c r="A33" s="4"/>
      <c r="B33" s="30">
        <v>73</v>
      </c>
      <c r="C33" s="15">
        <f>IF(OR($B33-C$5&gt;74, $B33-C$5=73, $B33-C$5=1, $B33-C$5&lt;0),"",ROUND(($B33-C$5)*'점수 계산기'!$C$27+C$5*'점수 계산기'!$C$28+'점수 계산기'!$C$31,0))</f>
        <v>120</v>
      </c>
      <c r="D33" s="15">
        <f>IF(OR($B33-D$5&gt;74, $B33-D$5=73, $B33-D$5=1, $B33-D$5&lt;0),"",ROUND(($B33-D$5)*'점수 계산기'!$C$27+D$5*'점수 계산기'!$C$28+'점수 계산기'!$C$31,0))</f>
        <v>121</v>
      </c>
      <c r="E33" s="15">
        <f>IF(OR($B33-E$5&gt;74, $B33-E$5=73, $B33-E$5=1, $B33-E$5&lt;0),"",ROUND(($B33-E$5)*'점수 계산기'!$C$27+E$5*'점수 계산기'!$C$28+'점수 계산기'!$C$31,0))</f>
        <v>121</v>
      </c>
      <c r="F33" s="15">
        <f>IF(OR($B33-F$5&gt;74, $B33-F$5=73, $B33-F$5=1, $B33-F$5&lt;0),"",ROUND(($B33-F$5)*'점수 계산기'!$C$27+F$5*'점수 계산기'!$C$28+'점수 계산기'!$C$31,0))</f>
        <v>121</v>
      </c>
      <c r="G33" s="15">
        <f>IF(OR($B33-G$5&gt;74, $B33-G$5=73, $B33-G$5=1, $B33-G$5&lt;0),"",ROUND(($B33-G$5)*'점수 계산기'!$C$27+G$5*'점수 계산기'!$C$28+'점수 계산기'!$C$31,0))</f>
        <v>121</v>
      </c>
      <c r="H33" s="15">
        <f>IF(OR($B33-H$5&gt;74, $B33-H$5=73, $B33-H$5=1, $B33-H$5&lt;0),"",ROUND(($B33-H$5)*'점수 계산기'!$C$27+H$5*'점수 계산기'!$C$28+'점수 계산기'!$C$31,0))</f>
        <v>121</v>
      </c>
      <c r="I33" s="15">
        <f>IF(OR($B33-I$5&gt;74, $B33-I$5=73, $B33-I$5=1, $B33-I$5&lt;0),"",ROUND(($B33-I$5)*'점수 계산기'!$C$27+I$5*'점수 계산기'!$C$28+'점수 계산기'!$C$31,0))</f>
        <v>122</v>
      </c>
      <c r="J33" s="15">
        <f>IF(OR($B33-J$5&gt;74, $B33-J$5=73, $B33-J$5=1, $B33-J$5&lt;0),"",ROUND(($B33-J$5)*'점수 계산기'!$C$27+J$5*'점수 계산기'!$C$28+'점수 계산기'!$C$31,0))</f>
        <v>122</v>
      </c>
      <c r="K33" s="15">
        <f>IF(OR($B33-K$5&gt;74, $B33-K$5=73, $B33-K$5=1, $B33-K$5&lt;0),"",ROUND(($B33-K$5)*'점수 계산기'!$C$27+K$5*'점수 계산기'!$C$28+'점수 계산기'!$C$31,0))</f>
        <v>122</v>
      </c>
      <c r="L33" s="15">
        <f>IF(OR($B33-L$5&gt;74, $B33-L$5=73, $B33-L$5=1, $B33-L$5&lt;0),"",ROUND(($B33-L$5)*'점수 계산기'!$C$27+L$5*'점수 계산기'!$C$28+'점수 계산기'!$C$31,0))</f>
        <v>122</v>
      </c>
      <c r="M33" s="15">
        <f>IF(OR($B33-M$5&gt;74, $B33-M$5=73, $B33-M$5=1, $B33-M$5&lt;0),"",ROUND(($B33-M$5)*'점수 계산기'!$C$27+M$5*'점수 계산기'!$C$28+'점수 계산기'!$C$31,0))</f>
        <v>122</v>
      </c>
      <c r="N33" s="15">
        <f>IF(OR($B33-N$5&gt;74, $B33-N$5=73, $B33-N$5=1, $B33-N$5&lt;0),"",ROUND(($B33-N$5)*'점수 계산기'!$C$27+N$5*'점수 계산기'!$C$28+'점수 계산기'!$C$31,0))</f>
        <v>122</v>
      </c>
      <c r="O33" s="15">
        <f>IF(OR($B33-O$5&gt;74, $B33-O$5=73, $B33-O$5=1, $B33-O$5&lt;0),"",ROUND(($B33-O$5)*'점수 계산기'!$C$27+O$5*'점수 계산기'!$C$28+'점수 계산기'!$C$31,0))</f>
        <v>123</v>
      </c>
      <c r="P33" s="15">
        <f>IF(OR($B33-P$5&gt;74, $B33-P$5=73, $B33-P$5=1, $B33-P$5&lt;0),"",ROUND(($B33-P$5)*'점수 계산기'!$C$27+P$5*'점수 계산기'!$C$28+'점수 계산기'!$C$31,0))</f>
        <v>123</v>
      </c>
      <c r="Q33" s="15">
        <f>IF(OR($B33-Q$5&gt;74, $B33-Q$5=73, $B33-Q$5=1, $B33-Q$5&lt;0),"",ROUND(($B33-Q$5)*'점수 계산기'!$C$27+Q$5*'점수 계산기'!$C$28+'점수 계산기'!$C$31,0))</f>
        <v>123</v>
      </c>
      <c r="R33" s="15">
        <f>IF(OR($B33-R$5&gt;74, $B33-R$5=73, $B33-R$5=1, $B33-R$5&lt;0),"",ROUND(($B33-R$5)*'점수 계산기'!$C$27+R$5*'점수 계산기'!$C$28+'점수 계산기'!$C$31,0))</f>
        <v>123</v>
      </c>
      <c r="S33" s="15">
        <f>IF(OR($B33-S$5&gt;74, $B33-S$5=73, $B33-S$5=1, $B33-S$5&lt;0),"",ROUND(($B33-S$5)*'점수 계산기'!$C$27+S$5*'점수 계산기'!$C$28+'점수 계산기'!$C$31,0))</f>
        <v>123</v>
      </c>
      <c r="T33" s="15">
        <f>IF(OR($B33-T$5&gt;74, $B33-T$5=73, $B33-T$5=1, $B33-T$5&lt;0),"",ROUND(($B33-T$5)*'점수 계산기'!$C$27+T$5*'점수 계산기'!$C$28+'점수 계산기'!$C$31,0))</f>
        <v>124</v>
      </c>
      <c r="U33" s="15">
        <f>IF(OR($B33-U$5&gt;74, $B33-U$5=73, $B33-U$5=1, $B33-U$5&lt;0),"",ROUND(($B33-U$5)*'점수 계산기'!$C$27+U$5*'점수 계산기'!$C$28+'점수 계산기'!$C$31,0))</f>
        <v>124</v>
      </c>
      <c r="V33" s="15">
        <f>IF(OR($B33-V$5&gt;74, $B33-V$5=73, $B33-V$5=1, $B33-V$5&lt;0),"",ROUND(($B33-V$5)*'점수 계산기'!$C$27+V$5*'점수 계산기'!$C$28+'점수 계산기'!$C$31,0))</f>
        <v>124</v>
      </c>
      <c r="W33" s="15">
        <f>IF(OR($B33-W$5&gt;74, $B33-W$5=73, $B33-W$5=1, $B33-W$5&lt;0),"",ROUND(($B33-W$5)*'점수 계산기'!$C$27+W$5*'점수 계산기'!$C$28+'점수 계산기'!$C$31,0))</f>
        <v>124</v>
      </c>
      <c r="X33" s="15">
        <f>IF(OR($B33-X$5&gt;74, $B33-X$5=73, $B33-X$5=1, $B33-X$5&lt;0),"",ROUND(($B33-X$5)*'점수 계산기'!$C$27+X$5*'점수 계산기'!$C$28+'점수 계산기'!$C$31,0))</f>
        <v>124</v>
      </c>
      <c r="Y33" s="15">
        <f>IF(OR($B33-Y$5&gt;74, $B33-Y$5=73, $B33-Y$5=1, $B33-Y$5&lt;0),"",ROUND(($B33-Y$5)*'점수 계산기'!$C$27+Y$5*'점수 계산기'!$C$28+'점수 계산기'!$C$31,0))</f>
        <v>125</v>
      </c>
      <c r="Z33" s="15">
        <f>IF(OR($B33-Z$5&gt;74, $B33-Z$5=73, $B33-Z$5=1, $B33-Z$5&lt;0),"",ROUND(($B33-Z$5)*'점수 계산기'!$C$27+Z$5*'점수 계산기'!$C$28+'점수 계산기'!$C$31,0))</f>
        <v>125</v>
      </c>
      <c r="AA33" s="16" t="str">
        <f>IF(OR($B33-AA$5&gt;74, $B33-AA$5=73, $B33-AA$5=1, $B33-AA$5&lt;0),"",ROUND(($B33-AA$5)*'점수 계산기'!$C$27+AA$5*'점수 계산기'!$C$28+'점수 계산기'!$C$31,0))</f>
        <v/>
      </c>
      <c r="AC33" s="195">
        <v>74</v>
      </c>
      <c r="AD33" s="195">
        <f t="shared" si="0"/>
        <v>120</v>
      </c>
      <c r="AE33" s="195" cm="1">
        <f t="array" ref="AE33">INDEX($AF$6:$AF$106, AC33, 1)</f>
        <v>87</v>
      </c>
      <c r="AF33" s="195">
        <f t="shared" si="1"/>
        <v>125</v>
      </c>
      <c r="AG33" s="195">
        <v>73</v>
      </c>
      <c r="AH33" s="195">
        <v>27</v>
      </c>
    </row>
    <row r="34" spans="1:34" ht="21" customHeight="1">
      <c r="A34" s="4"/>
      <c r="B34" s="31">
        <v>72</v>
      </c>
      <c r="C34" s="17">
        <f>IF(OR($B34-C$5&gt;74, $B34-C$5=73, $B34-C$5=1, $B34-C$5&lt;0),"",ROUND(($B34-C$5)*'점수 계산기'!$C$27+C$5*'점수 계산기'!$C$28+'점수 계산기'!$C$31,0))</f>
        <v>119</v>
      </c>
      <c r="D34" s="17">
        <f>IF(OR($B34-D$5&gt;74, $B34-D$5=73, $B34-D$5=1, $B34-D$5&lt;0),"",ROUND(($B34-D$5)*'점수 계산기'!$C$27+D$5*'점수 계산기'!$C$28+'점수 계산기'!$C$31,0))</f>
        <v>120</v>
      </c>
      <c r="E34" s="17">
        <f>IF(OR($B34-E$5&gt;74, $B34-E$5=73, $B34-E$5=1, $B34-E$5&lt;0),"",ROUND(($B34-E$5)*'점수 계산기'!$C$27+E$5*'점수 계산기'!$C$28+'점수 계산기'!$C$31,0))</f>
        <v>120</v>
      </c>
      <c r="F34" s="17">
        <f>IF(OR($B34-F$5&gt;74, $B34-F$5=73, $B34-F$5=1, $B34-F$5&lt;0),"",ROUND(($B34-F$5)*'점수 계산기'!$C$27+F$5*'점수 계산기'!$C$28+'점수 계산기'!$C$31,0))</f>
        <v>120</v>
      </c>
      <c r="G34" s="17">
        <f>IF(OR($B34-G$5&gt;74, $B34-G$5=73, $B34-G$5=1, $B34-G$5&lt;0),"",ROUND(($B34-G$5)*'점수 계산기'!$C$27+G$5*'점수 계산기'!$C$28+'점수 계산기'!$C$31,0))</f>
        <v>120</v>
      </c>
      <c r="H34" s="17">
        <f>IF(OR($B34-H$5&gt;74, $B34-H$5=73, $B34-H$5=1, $B34-H$5&lt;0),"",ROUND(($B34-H$5)*'점수 계산기'!$C$27+H$5*'점수 계산기'!$C$28+'점수 계산기'!$C$31,0))</f>
        <v>121</v>
      </c>
      <c r="I34" s="17">
        <f>IF(OR($B34-I$5&gt;74, $B34-I$5=73, $B34-I$5=1, $B34-I$5&lt;0),"",ROUND(($B34-I$5)*'점수 계산기'!$C$27+I$5*'점수 계산기'!$C$28+'점수 계산기'!$C$31,0))</f>
        <v>121</v>
      </c>
      <c r="J34" s="17">
        <f>IF(OR($B34-J$5&gt;74, $B34-J$5=73, $B34-J$5=1, $B34-J$5&lt;0),"",ROUND(($B34-J$5)*'점수 계산기'!$C$27+J$5*'점수 계산기'!$C$28+'점수 계산기'!$C$31,0))</f>
        <v>121</v>
      </c>
      <c r="K34" s="17">
        <f>IF(OR($B34-K$5&gt;74, $B34-K$5=73, $B34-K$5=1, $B34-K$5&lt;0),"",ROUND(($B34-K$5)*'점수 계산기'!$C$27+K$5*'점수 계산기'!$C$28+'점수 계산기'!$C$31,0))</f>
        <v>121</v>
      </c>
      <c r="L34" s="17">
        <f>IF(OR($B34-L$5&gt;74, $B34-L$5=73, $B34-L$5=1, $B34-L$5&lt;0),"",ROUND(($B34-L$5)*'점수 계산기'!$C$27+L$5*'점수 계산기'!$C$28+'점수 계산기'!$C$31,0))</f>
        <v>121</v>
      </c>
      <c r="M34" s="17">
        <f>IF(OR($B34-M$5&gt;74, $B34-M$5=73, $B34-M$5=1, $B34-M$5&lt;0),"",ROUND(($B34-M$5)*'점수 계산기'!$C$27+M$5*'점수 계산기'!$C$28+'점수 계산기'!$C$31,0))</f>
        <v>121</v>
      </c>
      <c r="N34" s="17">
        <f>IF(OR($B34-N$5&gt;74, $B34-N$5=73, $B34-N$5=1, $B34-N$5&lt;0),"",ROUND(($B34-N$5)*'점수 계산기'!$C$27+N$5*'점수 계산기'!$C$28+'점수 계산기'!$C$31,0))</f>
        <v>122</v>
      </c>
      <c r="O34" s="17">
        <f>IF(OR($B34-O$5&gt;74, $B34-O$5=73, $B34-O$5=1, $B34-O$5&lt;0),"",ROUND(($B34-O$5)*'점수 계산기'!$C$27+O$5*'점수 계산기'!$C$28+'점수 계산기'!$C$31,0))</f>
        <v>122</v>
      </c>
      <c r="P34" s="17">
        <f>IF(OR($B34-P$5&gt;74, $B34-P$5=73, $B34-P$5=1, $B34-P$5&lt;0),"",ROUND(($B34-P$5)*'점수 계산기'!$C$27+P$5*'점수 계산기'!$C$28+'점수 계산기'!$C$31,0))</f>
        <v>122</v>
      </c>
      <c r="Q34" s="17">
        <f>IF(OR($B34-Q$5&gt;74, $B34-Q$5=73, $B34-Q$5=1, $B34-Q$5&lt;0),"",ROUND(($B34-Q$5)*'점수 계산기'!$C$27+Q$5*'점수 계산기'!$C$28+'점수 계산기'!$C$31,0))</f>
        <v>122</v>
      </c>
      <c r="R34" s="17">
        <f>IF(OR($B34-R$5&gt;74, $B34-R$5=73, $B34-R$5=1, $B34-R$5&lt;0),"",ROUND(($B34-R$5)*'점수 계산기'!$C$27+R$5*'점수 계산기'!$C$28+'점수 계산기'!$C$31,0))</f>
        <v>122</v>
      </c>
      <c r="S34" s="17">
        <f>IF(OR($B34-S$5&gt;74, $B34-S$5=73, $B34-S$5=1, $B34-S$5&lt;0),"",ROUND(($B34-S$5)*'점수 계산기'!$C$27+S$5*'점수 계산기'!$C$28+'점수 계산기'!$C$31,0))</f>
        <v>123</v>
      </c>
      <c r="T34" s="17">
        <f>IF(OR($B34-T$5&gt;74, $B34-T$5=73, $B34-T$5=1, $B34-T$5&lt;0),"",ROUND(($B34-T$5)*'점수 계산기'!$C$27+T$5*'점수 계산기'!$C$28+'점수 계산기'!$C$31,0))</f>
        <v>123</v>
      </c>
      <c r="U34" s="17">
        <f>IF(OR($B34-U$5&gt;74, $B34-U$5=73, $B34-U$5=1, $B34-U$5&lt;0),"",ROUND(($B34-U$5)*'점수 계산기'!$C$27+U$5*'점수 계산기'!$C$28+'점수 계산기'!$C$31,0))</f>
        <v>123</v>
      </c>
      <c r="V34" s="17">
        <f>IF(OR($B34-V$5&gt;74, $B34-V$5=73, $B34-V$5=1, $B34-V$5&lt;0),"",ROUND(($B34-V$5)*'점수 계산기'!$C$27+V$5*'점수 계산기'!$C$28+'점수 계산기'!$C$31,0))</f>
        <v>123</v>
      </c>
      <c r="W34" s="17">
        <f>IF(OR($B34-W$5&gt;74, $B34-W$5=73, $B34-W$5=1, $B34-W$5&lt;0),"",ROUND(($B34-W$5)*'점수 계산기'!$C$27+W$5*'점수 계산기'!$C$28+'점수 계산기'!$C$31,0))</f>
        <v>123</v>
      </c>
      <c r="X34" s="17">
        <f>IF(OR($B34-X$5&gt;74, $B34-X$5=73, $B34-X$5=1, $B34-X$5&lt;0),"",ROUND(($B34-X$5)*'점수 계산기'!$C$27+X$5*'점수 계산기'!$C$28+'점수 계산기'!$C$31,0))</f>
        <v>123</v>
      </c>
      <c r="Y34" s="17">
        <f>IF(OR($B34-Y$5&gt;74, $B34-Y$5=73, $B34-Y$5=1, $B34-Y$5&lt;0),"",ROUND(($B34-Y$5)*'점수 계산기'!$C$27+Y$5*'점수 계산기'!$C$28+'점수 계산기'!$C$31,0))</f>
        <v>124</v>
      </c>
      <c r="Z34" s="17">
        <f>IF(OR($B34-Z$5&gt;74, $B34-Z$5=73, $B34-Z$5=1, $B34-Z$5&lt;0),"",ROUND(($B34-Z$5)*'점수 계산기'!$C$27+Z$5*'점수 계산기'!$C$28+'점수 계산기'!$C$31,0))</f>
        <v>124</v>
      </c>
      <c r="AA34" s="18">
        <f>IF(OR($B34-AA$5&gt;74, $B34-AA$5=73, $B34-AA$5=1, $B34-AA$5&lt;0),"",ROUND(($B34-AA$5)*'점수 계산기'!$C$27+AA$5*'점수 계산기'!$C$28+'점수 계산기'!$C$31,0))</f>
        <v>124</v>
      </c>
      <c r="AC34" s="195">
        <v>73</v>
      </c>
      <c r="AD34" s="195">
        <f t="shared" si="0"/>
        <v>119</v>
      </c>
      <c r="AE34" s="195" cm="1">
        <f t="array" ref="AE34">INDEX($AF$6:$AF$106, AC34, 1)</f>
        <v>88</v>
      </c>
      <c r="AF34" s="195">
        <f t="shared" si="1"/>
        <v>124</v>
      </c>
      <c r="AG34" s="195">
        <v>72</v>
      </c>
      <c r="AH34" s="195">
        <v>28</v>
      </c>
    </row>
    <row r="35" spans="1:34" ht="21" customHeight="1">
      <c r="A35" s="4"/>
      <c r="B35" s="31">
        <v>71</v>
      </c>
      <c r="C35" s="17">
        <f>IF(OR($B35-C$5&gt;74, $B35-C$5=73, $B35-C$5=1, $B35-C$5&lt;0),"",ROUND(($B35-C$5)*'점수 계산기'!$C$27+C$5*'점수 계산기'!$C$28+'점수 계산기'!$C$31,0))</f>
        <v>119</v>
      </c>
      <c r="D35" s="17">
        <f>IF(OR($B35-D$5&gt;74, $B35-D$5=73, $B35-D$5=1, $B35-D$5&lt;0),"",ROUND(($B35-D$5)*'점수 계산기'!$C$27+D$5*'점수 계산기'!$C$28+'점수 계산기'!$C$31,0))</f>
        <v>119</v>
      </c>
      <c r="E35" s="17">
        <f>IF(OR($B35-E$5&gt;74, $B35-E$5=73, $B35-E$5=1, $B35-E$5&lt;0),"",ROUND(($B35-E$5)*'점수 계산기'!$C$27+E$5*'점수 계산기'!$C$28+'점수 계산기'!$C$31,0))</f>
        <v>119</v>
      </c>
      <c r="F35" s="17">
        <f>IF(OR($B35-F$5&gt;74, $B35-F$5=73, $B35-F$5=1, $B35-F$5&lt;0),"",ROUND(($B35-F$5)*'점수 계산기'!$C$27+F$5*'점수 계산기'!$C$28+'점수 계산기'!$C$31,0))</f>
        <v>119</v>
      </c>
      <c r="G35" s="17">
        <f>IF(OR($B35-G$5&gt;74, $B35-G$5=73, $B35-G$5=1, $B35-G$5&lt;0),"",ROUND(($B35-G$5)*'점수 계산기'!$C$27+G$5*'점수 계산기'!$C$28+'점수 계산기'!$C$31,0))</f>
        <v>119</v>
      </c>
      <c r="H35" s="17">
        <f>IF(OR($B35-H$5&gt;74, $B35-H$5=73, $B35-H$5=1, $B35-H$5&lt;0),"",ROUND(($B35-H$5)*'점수 계산기'!$C$27+H$5*'점수 계산기'!$C$28+'점수 계산기'!$C$31,0))</f>
        <v>120</v>
      </c>
      <c r="I35" s="17">
        <f>IF(OR($B35-I$5&gt;74, $B35-I$5=73, $B35-I$5=1, $B35-I$5&lt;0),"",ROUND(($B35-I$5)*'점수 계산기'!$C$27+I$5*'점수 계산기'!$C$28+'점수 계산기'!$C$31,0))</f>
        <v>120</v>
      </c>
      <c r="J35" s="17">
        <f>IF(OR($B35-J$5&gt;74, $B35-J$5=73, $B35-J$5=1, $B35-J$5&lt;0),"",ROUND(($B35-J$5)*'점수 계산기'!$C$27+J$5*'점수 계산기'!$C$28+'점수 계산기'!$C$31,0))</f>
        <v>120</v>
      </c>
      <c r="K35" s="17">
        <f>IF(OR($B35-K$5&gt;74, $B35-K$5=73, $B35-K$5=1, $B35-K$5&lt;0),"",ROUND(($B35-K$5)*'점수 계산기'!$C$27+K$5*'점수 계산기'!$C$28+'점수 계산기'!$C$31,0))</f>
        <v>120</v>
      </c>
      <c r="L35" s="17">
        <f>IF(OR($B35-L$5&gt;74, $B35-L$5=73, $B35-L$5=1, $B35-L$5&lt;0),"",ROUND(($B35-L$5)*'점수 계산기'!$C$27+L$5*'점수 계산기'!$C$28+'점수 계산기'!$C$31,0))</f>
        <v>120</v>
      </c>
      <c r="M35" s="17">
        <f>IF(OR($B35-M$5&gt;74, $B35-M$5=73, $B35-M$5=1, $B35-M$5&lt;0),"",ROUND(($B35-M$5)*'점수 계산기'!$C$27+M$5*'점수 계산기'!$C$28+'점수 계산기'!$C$31,0))</f>
        <v>121</v>
      </c>
      <c r="N35" s="17">
        <f>IF(OR($B35-N$5&gt;74, $B35-N$5=73, $B35-N$5=1, $B35-N$5&lt;0),"",ROUND(($B35-N$5)*'점수 계산기'!$C$27+N$5*'점수 계산기'!$C$28+'점수 계산기'!$C$31,0))</f>
        <v>121</v>
      </c>
      <c r="O35" s="17">
        <f>IF(OR($B35-O$5&gt;74, $B35-O$5=73, $B35-O$5=1, $B35-O$5&lt;0),"",ROUND(($B35-O$5)*'점수 계산기'!$C$27+O$5*'점수 계산기'!$C$28+'점수 계산기'!$C$31,0))</f>
        <v>121</v>
      </c>
      <c r="P35" s="17">
        <f>IF(OR($B35-P$5&gt;74, $B35-P$5=73, $B35-P$5=1, $B35-P$5&lt;0),"",ROUND(($B35-P$5)*'점수 계산기'!$C$27+P$5*'점수 계산기'!$C$28+'점수 계산기'!$C$31,0))</f>
        <v>121</v>
      </c>
      <c r="Q35" s="17">
        <f>IF(OR($B35-Q$5&gt;74, $B35-Q$5=73, $B35-Q$5=1, $B35-Q$5&lt;0),"",ROUND(($B35-Q$5)*'점수 계산기'!$C$27+Q$5*'점수 계산기'!$C$28+'점수 계산기'!$C$31,0))</f>
        <v>121</v>
      </c>
      <c r="R35" s="17">
        <f>IF(OR($B35-R$5&gt;74, $B35-R$5=73, $B35-R$5=1, $B35-R$5&lt;0),"",ROUND(($B35-R$5)*'점수 계산기'!$C$27+R$5*'점수 계산기'!$C$28+'점수 계산기'!$C$31,0))</f>
        <v>122</v>
      </c>
      <c r="S35" s="17">
        <f>IF(OR($B35-S$5&gt;74, $B35-S$5=73, $B35-S$5=1, $B35-S$5&lt;0),"",ROUND(($B35-S$5)*'점수 계산기'!$C$27+S$5*'점수 계산기'!$C$28+'점수 계산기'!$C$31,0))</f>
        <v>122</v>
      </c>
      <c r="T35" s="17">
        <f>IF(OR($B35-T$5&gt;74, $B35-T$5=73, $B35-T$5=1, $B35-T$5&lt;0),"",ROUND(($B35-T$5)*'점수 계산기'!$C$27+T$5*'점수 계산기'!$C$28+'점수 계산기'!$C$31,0))</f>
        <v>122</v>
      </c>
      <c r="U35" s="17">
        <f>IF(OR($B35-U$5&gt;74, $B35-U$5=73, $B35-U$5=1, $B35-U$5&lt;0),"",ROUND(($B35-U$5)*'점수 계산기'!$C$27+U$5*'점수 계산기'!$C$28+'점수 계산기'!$C$31,0))</f>
        <v>122</v>
      </c>
      <c r="V35" s="17">
        <f>IF(OR($B35-V$5&gt;74, $B35-V$5=73, $B35-V$5=1, $B35-V$5&lt;0),"",ROUND(($B35-V$5)*'점수 계산기'!$C$27+V$5*'점수 계산기'!$C$28+'점수 계산기'!$C$31,0))</f>
        <v>122</v>
      </c>
      <c r="W35" s="17">
        <f>IF(OR($B35-W$5&gt;74, $B35-W$5=73, $B35-W$5=1, $B35-W$5&lt;0),"",ROUND(($B35-W$5)*'점수 계산기'!$C$27+W$5*'점수 계산기'!$C$28+'점수 계산기'!$C$31,0))</f>
        <v>122</v>
      </c>
      <c r="X35" s="17">
        <f>IF(OR($B35-X$5&gt;74, $B35-X$5=73, $B35-X$5=1, $B35-X$5&lt;0),"",ROUND(($B35-X$5)*'점수 계산기'!$C$27+X$5*'점수 계산기'!$C$28+'점수 계산기'!$C$31,0))</f>
        <v>123</v>
      </c>
      <c r="Y35" s="17">
        <f>IF(OR($B35-Y$5&gt;74, $B35-Y$5=73, $B35-Y$5=1, $B35-Y$5&lt;0),"",ROUND(($B35-Y$5)*'점수 계산기'!$C$27+Y$5*'점수 계산기'!$C$28+'점수 계산기'!$C$31,0))</f>
        <v>123</v>
      </c>
      <c r="Z35" s="17">
        <f>IF(OR($B35-Z$5&gt;74, $B35-Z$5=73, $B35-Z$5=1, $B35-Z$5&lt;0),"",ROUND(($B35-Z$5)*'점수 계산기'!$C$27+Z$5*'점수 계산기'!$C$28+'점수 계산기'!$C$31,0))</f>
        <v>123</v>
      </c>
      <c r="AA35" s="18">
        <f>IF(OR($B35-AA$5&gt;74, $B35-AA$5=73, $B35-AA$5=1, $B35-AA$5&lt;0),"",ROUND(($B35-AA$5)*'점수 계산기'!$C$27+AA$5*'점수 계산기'!$C$28+'점수 계산기'!$C$31,0))</f>
        <v>123</v>
      </c>
      <c r="AC35" s="195">
        <v>72</v>
      </c>
      <c r="AD35" s="195">
        <f t="shared" si="0"/>
        <v>119</v>
      </c>
      <c r="AE35" s="195" cm="1">
        <f t="array" ref="AE35">INDEX($AF$6:$AF$106, AC35, 1)</f>
        <v>88</v>
      </c>
      <c r="AF35" s="195">
        <f t="shared" si="1"/>
        <v>123</v>
      </c>
      <c r="AG35" s="195">
        <v>71</v>
      </c>
      <c r="AH35" s="195">
        <v>29</v>
      </c>
    </row>
    <row r="36" spans="1:34" ht="21" customHeight="1">
      <c r="A36" s="4"/>
      <c r="B36" s="31">
        <v>70</v>
      </c>
      <c r="C36" s="17">
        <f>IF(OR($B36-C$5&gt;74, $B36-C$5=73, $B36-C$5=1, $B36-C$5&lt;0),"",ROUND(($B36-C$5)*'점수 계산기'!$C$27+C$5*'점수 계산기'!$C$28+'점수 계산기'!$C$31,0))</f>
        <v>118</v>
      </c>
      <c r="D36" s="17">
        <f>IF(OR($B36-D$5&gt;74, $B36-D$5=73, $B36-D$5=1, $B36-D$5&lt;0),"",ROUND(($B36-D$5)*'점수 계산기'!$C$27+D$5*'점수 계산기'!$C$28+'점수 계산기'!$C$31,0))</f>
        <v>118</v>
      </c>
      <c r="E36" s="17">
        <f>IF(OR($B36-E$5&gt;74, $B36-E$5=73, $B36-E$5=1, $B36-E$5&lt;0),"",ROUND(($B36-E$5)*'점수 계산기'!$C$27+E$5*'점수 계산기'!$C$28+'점수 계산기'!$C$31,0))</f>
        <v>118</v>
      </c>
      <c r="F36" s="17">
        <f>IF(OR($B36-F$5&gt;74, $B36-F$5=73, $B36-F$5=1, $B36-F$5&lt;0),"",ROUND(($B36-F$5)*'점수 계산기'!$C$27+F$5*'점수 계산기'!$C$28+'점수 계산기'!$C$31,0))</f>
        <v>118</v>
      </c>
      <c r="G36" s="17">
        <f>IF(OR($B36-G$5&gt;74, $B36-G$5=73, $B36-G$5=1, $B36-G$5&lt;0),"",ROUND(($B36-G$5)*'점수 계산기'!$C$27+G$5*'점수 계산기'!$C$28+'점수 계산기'!$C$31,0))</f>
        <v>119</v>
      </c>
      <c r="H36" s="17">
        <f>IF(OR($B36-H$5&gt;74, $B36-H$5=73, $B36-H$5=1, $B36-H$5&lt;0),"",ROUND(($B36-H$5)*'점수 계산기'!$C$27+H$5*'점수 계산기'!$C$28+'점수 계산기'!$C$31,0))</f>
        <v>119</v>
      </c>
      <c r="I36" s="17">
        <f>IF(OR($B36-I$5&gt;74, $B36-I$5=73, $B36-I$5=1, $B36-I$5&lt;0),"",ROUND(($B36-I$5)*'점수 계산기'!$C$27+I$5*'점수 계산기'!$C$28+'점수 계산기'!$C$31,0))</f>
        <v>119</v>
      </c>
      <c r="J36" s="17">
        <f>IF(OR($B36-J$5&gt;74, $B36-J$5=73, $B36-J$5=1, $B36-J$5&lt;0),"",ROUND(($B36-J$5)*'점수 계산기'!$C$27+J$5*'점수 계산기'!$C$28+'점수 계산기'!$C$31,0))</f>
        <v>119</v>
      </c>
      <c r="K36" s="17">
        <f>IF(OR($B36-K$5&gt;74, $B36-K$5=73, $B36-K$5=1, $B36-K$5&lt;0),"",ROUND(($B36-K$5)*'점수 계산기'!$C$27+K$5*'점수 계산기'!$C$28+'점수 계산기'!$C$31,0))</f>
        <v>119</v>
      </c>
      <c r="L36" s="17">
        <f>IF(OR($B36-L$5&gt;74, $B36-L$5=73, $B36-L$5=1, $B36-L$5&lt;0),"",ROUND(($B36-L$5)*'점수 계산기'!$C$27+L$5*'점수 계산기'!$C$28+'점수 계산기'!$C$31,0))</f>
        <v>120</v>
      </c>
      <c r="M36" s="17">
        <f>IF(OR($B36-M$5&gt;74, $B36-M$5=73, $B36-M$5=1, $B36-M$5&lt;0),"",ROUND(($B36-M$5)*'점수 계산기'!$C$27+M$5*'점수 계산기'!$C$28+'점수 계산기'!$C$31,0))</f>
        <v>120</v>
      </c>
      <c r="N36" s="17">
        <f>IF(OR($B36-N$5&gt;74, $B36-N$5=73, $B36-N$5=1, $B36-N$5&lt;0),"",ROUND(($B36-N$5)*'점수 계산기'!$C$27+N$5*'점수 계산기'!$C$28+'점수 계산기'!$C$31,0))</f>
        <v>120</v>
      </c>
      <c r="O36" s="17">
        <f>IF(OR($B36-O$5&gt;74, $B36-O$5=73, $B36-O$5=1, $B36-O$5&lt;0),"",ROUND(($B36-O$5)*'점수 계산기'!$C$27+O$5*'점수 계산기'!$C$28+'점수 계산기'!$C$31,0))</f>
        <v>120</v>
      </c>
      <c r="P36" s="17">
        <f>IF(OR($B36-P$5&gt;74, $B36-P$5=73, $B36-P$5=1, $B36-P$5&lt;0),"",ROUND(($B36-P$5)*'점수 계산기'!$C$27+P$5*'점수 계산기'!$C$28+'점수 계산기'!$C$31,0))</f>
        <v>120</v>
      </c>
      <c r="Q36" s="17">
        <f>IF(OR($B36-Q$5&gt;74, $B36-Q$5=73, $B36-Q$5=1, $B36-Q$5&lt;0),"",ROUND(($B36-Q$5)*'점수 계산기'!$C$27+Q$5*'점수 계산기'!$C$28+'점수 계산기'!$C$31,0))</f>
        <v>121</v>
      </c>
      <c r="R36" s="17">
        <f>IF(OR($B36-R$5&gt;74, $B36-R$5=73, $B36-R$5=1, $B36-R$5&lt;0),"",ROUND(($B36-R$5)*'점수 계산기'!$C$27+R$5*'점수 계산기'!$C$28+'점수 계산기'!$C$31,0))</f>
        <v>121</v>
      </c>
      <c r="S36" s="17">
        <f>IF(OR($B36-S$5&gt;74, $B36-S$5=73, $B36-S$5=1, $B36-S$5&lt;0),"",ROUND(($B36-S$5)*'점수 계산기'!$C$27+S$5*'점수 계산기'!$C$28+'점수 계산기'!$C$31,0))</f>
        <v>121</v>
      </c>
      <c r="T36" s="17">
        <f>IF(OR($B36-T$5&gt;74, $B36-T$5=73, $B36-T$5=1, $B36-T$5&lt;0),"",ROUND(($B36-T$5)*'점수 계산기'!$C$27+T$5*'점수 계산기'!$C$28+'점수 계산기'!$C$31,0))</f>
        <v>121</v>
      </c>
      <c r="U36" s="17">
        <f>IF(OR($B36-U$5&gt;74, $B36-U$5=73, $B36-U$5=1, $B36-U$5&lt;0),"",ROUND(($B36-U$5)*'점수 계산기'!$C$27+U$5*'점수 계산기'!$C$28+'점수 계산기'!$C$31,0))</f>
        <v>121</v>
      </c>
      <c r="V36" s="17">
        <f>IF(OR($B36-V$5&gt;74, $B36-V$5=73, $B36-V$5=1, $B36-V$5&lt;0),"",ROUND(($B36-V$5)*'점수 계산기'!$C$27+V$5*'점수 계산기'!$C$28+'점수 계산기'!$C$31,0))</f>
        <v>121</v>
      </c>
      <c r="W36" s="17">
        <f>IF(OR($B36-W$5&gt;74, $B36-W$5=73, $B36-W$5=1, $B36-W$5&lt;0),"",ROUND(($B36-W$5)*'점수 계산기'!$C$27+W$5*'점수 계산기'!$C$28+'점수 계산기'!$C$31,0))</f>
        <v>122</v>
      </c>
      <c r="X36" s="17">
        <f>IF(OR($B36-X$5&gt;74, $B36-X$5=73, $B36-X$5=1, $B36-X$5&lt;0),"",ROUND(($B36-X$5)*'점수 계산기'!$C$27+X$5*'점수 계산기'!$C$28+'점수 계산기'!$C$31,0))</f>
        <v>122</v>
      </c>
      <c r="Y36" s="17">
        <f>IF(OR($B36-Y$5&gt;74, $B36-Y$5=73, $B36-Y$5=1, $B36-Y$5&lt;0),"",ROUND(($B36-Y$5)*'점수 계산기'!$C$27+Y$5*'점수 계산기'!$C$28+'점수 계산기'!$C$31,0))</f>
        <v>122</v>
      </c>
      <c r="Z36" s="17">
        <f>IF(OR($B36-Z$5&gt;74, $B36-Z$5=73, $B36-Z$5=1, $B36-Z$5&lt;0),"",ROUND(($B36-Z$5)*'점수 계산기'!$C$27+Z$5*'점수 계산기'!$C$28+'점수 계산기'!$C$31,0))</f>
        <v>122</v>
      </c>
      <c r="AA36" s="18">
        <f>IF(OR($B36-AA$5&gt;74, $B36-AA$5=73, $B36-AA$5=1, $B36-AA$5&lt;0),"",ROUND(($B36-AA$5)*'점수 계산기'!$C$27+AA$5*'점수 계산기'!$C$28+'점수 계산기'!$C$31,0))</f>
        <v>123</v>
      </c>
      <c r="AC36" s="195">
        <v>71</v>
      </c>
      <c r="AD36" s="195">
        <f t="shared" si="0"/>
        <v>118</v>
      </c>
      <c r="AE36" s="195" cm="1">
        <f t="array" ref="AE36">INDEX($AF$6:$AF$106, AC36, 1)</f>
        <v>89</v>
      </c>
      <c r="AF36" s="195">
        <f t="shared" si="1"/>
        <v>123</v>
      </c>
      <c r="AG36" s="195">
        <v>70</v>
      </c>
      <c r="AH36" s="195">
        <v>30</v>
      </c>
    </row>
    <row r="37" spans="1:34" ht="21" customHeight="1">
      <c r="A37" s="4"/>
      <c r="B37" s="31">
        <v>69</v>
      </c>
      <c r="C37" s="17">
        <f>IF(OR($B37-C$5&gt;74, $B37-C$5=73, $B37-C$5=1, $B37-C$5&lt;0),"",ROUND(($B37-C$5)*'점수 계산기'!$C$27+C$5*'점수 계산기'!$C$28+'점수 계산기'!$C$31,0))</f>
        <v>117</v>
      </c>
      <c r="D37" s="17">
        <f>IF(OR($B37-D$5&gt;74, $B37-D$5=73, $B37-D$5=1, $B37-D$5&lt;0),"",ROUND(($B37-D$5)*'점수 계산기'!$C$27+D$5*'점수 계산기'!$C$28+'점수 계산기'!$C$31,0))</f>
        <v>117</v>
      </c>
      <c r="E37" s="17">
        <f>IF(OR($B37-E$5&gt;74, $B37-E$5=73, $B37-E$5=1, $B37-E$5&lt;0),"",ROUND(($B37-E$5)*'점수 계산기'!$C$27+E$5*'점수 계산기'!$C$28+'점수 계산기'!$C$31,0))</f>
        <v>117</v>
      </c>
      <c r="F37" s="17">
        <f>IF(OR($B37-F$5&gt;74, $B37-F$5=73, $B37-F$5=1, $B37-F$5&lt;0),"",ROUND(($B37-F$5)*'점수 계산기'!$C$27+F$5*'점수 계산기'!$C$28+'점수 계산기'!$C$31,0))</f>
        <v>118</v>
      </c>
      <c r="G37" s="17">
        <f>IF(OR($B37-G$5&gt;74, $B37-G$5=73, $B37-G$5=1, $B37-G$5&lt;0),"",ROUND(($B37-G$5)*'점수 계산기'!$C$27+G$5*'점수 계산기'!$C$28+'점수 계산기'!$C$31,0))</f>
        <v>118</v>
      </c>
      <c r="H37" s="17">
        <f>IF(OR($B37-H$5&gt;74, $B37-H$5=73, $B37-H$5=1, $B37-H$5&lt;0),"",ROUND(($B37-H$5)*'점수 계산기'!$C$27+H$5*'점수 계산기'!$C$28+'점수 계산기'!$C$31,0))</f>
        <v>118</v>
      </c>
      <c r="I37" s="17">
        <f>IF(OR($B37-I$5&gt;74, $B37-I$5=73, $B37-I$5=1, $B37-I$5&lt;0),"",ROUND(($B37-I$5)*'점수 계산기'!$C$27+I$5*'점수 계산기'!$C$28+'점수 계산기'!$C$31,0))</f>
        <v>118</v>
      </c>
      <c r="J37" s="17">
        <f>IF(OR($B37-J$5&gt;74, $B37-J$5=73, $B37-J$5=1, $B37-J$5&lt;0),"",ROUND(($B37-J$5)*'점수 계산기'!$C$27+J$5*'점수 계산기'!$C$28+'점수 계산기'!$C$31,0))</f>
        <v>118</v>
      </c>
      <c r="K37" s="17">
        <f>IF(OR($B37-K$5&gt;74, $B37-K$5=73, $B37-K$5=1, $B37-K$5&lt;0),"",ROUND(($B37-K$5)*'점수 계산기'!$C$27+K$5*'점수 계산기'!$C$28+'점수 계산기'!$C$31,0))</f>
        <v>119</v>
      </c>
      <c r="L37" s="17">
        <f>IF(OR($B37-L$5&gt;74, $B37-L$5=73, $B37-L$5=1, $B37-L$5&lt;0),"",ROUND(($B37-L$5)*'점수 계산기'!$C$27+L$5*'점수 계산기'!$C$28+'점수 계산기'!$C$31,0))</f>
        <v>119</v>
      </c>
      <c r="M37" s="17">
        <f>IF(OR($B37-M$5&gt;74, $B37-M$5=73, $B37-M$5=1, $B37-M$5&lt;0),"",ROUND(($B37-M$5)*'점수 계산기'!$C$27+M$5*'점수 계산기'!$C$28+'점수 계산기'!$C$31,0))</f>
        <v>119</v>
      </c>
      <c r="N37" s="17">
        <f>IF(OR($B37-N$5&gt;74, $B37-N$5=73, $B37-N$5=1, $B37-N$5&lt;0),"",ROUND(($B37-N$5)*'점수 계산기'!$C$27+N$5*'점수 계산기'!$C$28+'점수 계산기'!$C$31,0))</f>
        <v>119</v>
      </c>
      <c r="O37" s="17">
        <f>IF(OR($B37-O$5&gt;74, $B37-O$5=73, $B37-O$5=1, $B37-O$5&lt;0),"",ROUND(($B37-O$5)*'점수 계산기'!$C$27+O$5*'점수 계산기'!$C$28+'점수 계산기'!$C$31,0))</f>
        <v>119</v>
      </c>
      <c r="P37" s="17">
        <f>IF(OR($B37-P$5&gt;74, $B37-P$5=73, $B37-P$5=1, $B37-P$5&lt;0),"",ROUND(($B37-P$5)*'점수 계산기'!$C$27+P$5*'점수 계산기'!$C$28+'점수 계산기'!$C$31,0))</f>
        <v>120</v>
      </c>
      <c r="Q37" s="17">
        <f>IF(OR($B37-Q$5&gt;74, $B37-Q$5=73, $B37-Q$5=1, $B37-Q$5&lt;0),"",ROUND(($B37-Q$5)*'점수 계산기'!$C$27+Q$5*'점수 계산기'!$C$28+'점수 계산기'!$C$31,0))</f>
        <v>120</v>
      </c>
      <c r="R37" s="17">
        <f>IF(OR($B37-R$5&gt;74, $B37-R$5=73, $B37-R$5=1, $B37-R$5&lt;0),"",ROUND(($B37-R$5)*'점수 계산기'!$C$27+R$5*'점수 계산기'!$C$28+'점수 계산기'!$C$31,0))</f>
        <v>120</v>
      </c>
      <c r="S37" s="17">
        <f>IF(OR($B37-S$5&gt;74, $B37-S$5=73, $B37-S$5=1, $B37-S$5&lt;0),"",ROUND(($B37-S$5)*'점수 계산기'!$C$27+S$5*'점수 계산기'!$C$28+'점수 계산기'!$C$31,0))</f>
        <v>120</v>
      </c>
      <c r="T37" s="17">
        <f>IF(OR($B37-T$5&gt;74, $B37-T$5=73, $B37-T$5=1, $B37-T$5&lt;0),"",ROUND(($B37-T$5)*'점수 계산기'!$C$27+T$5*'점수 계산기'!$C$28+'점수 계산기'!$C$31,0))</f>
        <v>120</v>
      </c>
      <c r="U37" s="17">
        <f>IF(OR($B37-U$5&gt;74, $B37-U$5=73, $B37-U$5=1, $B37-U$5&lt;0),"",ROUND(($B37-U$5)*'점수 계산기'!$C$27+U$5*'점수 계산기'!$C$28+'점수 계산기'!$C$31,0))</f>
        <v>120</v>
      </c>
      <c r="V37" s="17">
        <f>IF(OR($B37-V$5&gt;74, $B37-V$5=73, $B37-V$5=1, $B37-V$5&lt;0),"",ROUND(($B37-V$5)*'점수 계산기'!$C$27+V$5*'점수 계산기'!$C$28+'점수 계산기'!$C$31,0))</f>
        <v>121</v>
      </c>
      <c r="W37" s="17">
        <f>IF(OR($B37-W$5&gt;74, $B37-W$5=73, $B37-W$5=1, $B37-W$5&lt;0),"",ROUND(($B37-W$5)*'점수 계산기'!$C$27+W$5*'점수 계산기'!$C$28+'점수 계산기'!$C$31,0))</f>
        <v>121</v>
      </c>
      <c r="X37" s="17">
        <f>IF(OR($B37-X$5&gt;74, $B37-X$5=73, $B37-X$5=1, $B37-X$5&lt;0),"",ROUND(($B37-X$5)*'점수 계산기'!$C$27+X$5*'점수 계산기'!$C$28+'점수 계산기'!$C$31,0))</f>
        <v>121</v>
      </c>
      <c r="Y37" s="17">
        <f>IF(OR($B37-Y$5&gt;74, $B37-Y$5=73, $B37-Y$5=1, $B37-Y$5&lt;0),"",ROUND(($B37-Y$5)*'점수 계산기'!$C$27+Y$5*'점수 계산기'!$C$28+'점수 계산기'!$C$31,0))</f>
        <v>121</v>
      </c>
      <c r="Z37" s="17">
        <f>IF(OR($B37-Z$5&gt;74, $B37-Z$5=73, $B37-Z$5=1, $B37-Z$5&lt;0),"",ROUND(($B37-Z$5)*'점수 계산기'!$C$27+Z$5*'점수 계산기'!$C$28+'점수 계산기'!$C$31,0))</f>
        <v>121</v>
      </c>
      <c r="AA37" s="18">
        <f>IF(OR($B37-AA$5&gt;74, $B37-AA$5=73, $B37-AA$5=1, $B37-AA$5&lt;0),"",ROUND(($B37-AA$5)*'점수 계산기'!$C$27+AA$5*'점수 계산기'!$C$28+'점수 계산기'!$C$31,0))</f>
        <v>122</v>
      </c>
      <c r="AC37" s="195">
        <v>70</v>
      </c>
      <c r="AD37" s="195">
        <f t="shared" si="0"/>
        <v>117</v>
      </c>
      <c r="AE37" s="195" cm="1">
        <f t="array" ref="AE37">INDEX($AF$6:$AF$106, AC37, 1)</f>
        <v>90</v>
      </c>
      <c r="AF37" s="195">
        <f t="shared" si="1"/>
        <v>122</v>
      </c>
      <c r="AG37" s="195">
        <v>69</v>
      </c>
      <c r="AH37" s="195">
        <v>31</v>
      </c>
    </row>
    <row r="38" spans="1:34" ht="21" customHeight="1">
      <c r="A38" s="4"/>
      <c r="B38" s="32">
        <v>68</v>
      </c>
      <c r="C38" s="19">
        <f>IF(OR($B38-C$5&gt;74, $B38-C$5=73, $B38-C$5=1, $B38-C$5&lt;0),"",ROUND(($B38-C$5)*'점수 계산기'!$C$27+C$5*'점수 계산기'!$C$28+'점수 계산기'!$C$31,0))</f>
        <v>116</v>
      </c>
      <c r="D38" s="19">
        <f>IF(OR($B38-D$5&gt;74, $B38-D$5=73, $B38-D$5=1, $B38-D$5&lt;0),"",ROUND(($B38-D$5)*'점수 계산기'!$C$27+D$5*'점수 계산기'!$C$28+'점수 계산기'!$C$31,0))</f>
        <v>116</v>
      </c>
      <c r="E38" s="19">
        <f>IF(OR($B38-E$5&gt;74, $B38-E$5=73, $B38-E$5=1, $B38-E$5&lt;0),"",ROUND(($B38-E$5)*'점수 계산기'!$C$27+E$5*'점수 계산기'!$C$28+'점수 계산기'!$C$31,0))</f>
        <v>117</v>
      </c>
      <c r="F38" s="19">
        <f>IF(OR($B38-F$5&gt;74, $B38-F$5=73, $B38-F$5=1, $B38-F$5&lt;0),"",ROUND(($B38-F$5)*'점수 계산기'!$C$27+F$5*'점수 계산기'!$C$28+'점수 계산기'!$C$31,0))</f>
        <v>117</v>
      </c>
      <c r="G38" s="19">
        <f>IF(OR($B38-G$5&gt;74, $B38-G$5=73, $B38-G$5=1, $B38-G$5&lt;0),"",ROUND(($B38-G$5)*'점수 계산기'!$C$27+G$5*'점수 계산기'!$C$28+'점수 계산기'!$C$31,0))</f>
        <v>117</v>
      </c>
      <c r="H38" s="19">
        <f>IF(OR($B38-H$5&gt;74, $B38-H$5=73, $B38-H$5=1, $B38-H$5&lt;0),"",ROUND(($B38-H$5)*'점수 계산기'!$C$27+H$5*'점수 계산기'!$C$28+'점수 계산기'!$C$31,0))</f>
        <v>117</v>
      </c>
      <c r="I38" s="19">
        <f>IF(OR($B38-I$5&gt;74, $B38-I$5=73, $B38-I$5=1, $B38-I$5&lt;0),"",ROUND(($B38-I$5)*'점수 계산기'!$C$27+I$5*'점수 계산기'!$C$28+'점수 계산기'!$C$31,0))</f>
        <v>117</v>
      </c>
      <c r="J38" s="19">
        <f>IF(OR($B38-J$5&gt;74, $B38-J$5=73, $B38-J$5=1, $B38-J$5&lt;0),"",ROUND(($B38-J$5)*'점수 계산기'!$C$27+J$5*'점수 계산기'!$C$28+'점수 계산기'!$C$31,0))</f>
        <v>118</v>
      </c>
      <c r="K38" s="19">
        <f>IF(OR($B38-K$5&gt;74, $B38-K$5=73, $B38-K$5=1, $B38-K$5&lt;0),"",ROUND(($B38-K$5)*'점수 계산기'!$C$27+K$5*'점수 계산기'!$C$28+'점수 계산기'!$C$31,0))</f>
        <v>118</v>
      </c>
      <c r="L38" s="19">
        <f>IF(OR($B38-L$5&gt;74, $B38-L$5=73, $B38-L$5=1, $B38-L$5&lt;0),"",ROUND(($B38-L$5)*'점수 계산기'!$C$27+L$5*'점수 계산기'!$C$28+'점수 계산기'!$C$31,0))</f>
        <v>118</v>
      </c>
      <c r="M38" s="19">
        <f>IF(OR($B38-M$5&gt;74, $B38-M$5=73, $B38-M$5=1, $B38-M$5&lt;0),"",ROUND(($B38-M$5)*'점수 계산기'!$C$27+M$5*'점수 계산기'!$C$28+'점수 계산기'!$C$31,0))</f>
        <v>118</v>
      </c>
      <c r="N38" s="19">
        <f>IF(OR($B38-N$5&gt;74, $B38-N$5=73, $B38-N$5=1, $B38-N$5&lt;0),"",ROUND(($B38-N$5)*'점수 계산기'!$C$27+N$5*'점수 계산기'!$C$28+'점수 계산기'!$C$31,0))</f>
        <v>118</v>
      </c>
      <c r="O38" s="19">
        <f>IF(OR($B38-O$5&gt;74, $B38-O$5=73, $B38-O$5=1, $B38-O$5&lt;0),"",ROUND(($B38-O$5)*'점수 계산기'!$C$27+O$5*'점수 계산기'!$C$28+'점수 계산기'!$C$31,0))</f>
        <v>118</v>
      </c>
      <c r="P38" s="19">
        <f>IF(OR($B38-P$5&gt;74, $B38-P$5=73, $B38-P$5=1, $B38-P$5&lt;0),"",ROUND(($B38-P$5)*'점수 계산기'!$C$27+P$5*'점수 계산기'!$C$28+'점수 계산기'!$C$31,0))</f>
        <v>119</v>
      </c>
      <c r="Q38" s="19">
        <f>IF(OR($B38-Q$5&gt;74, $B38-Q$5=73, $B38-Q$5=1, $B38-Q$5&lt;0),"",ROUND(($B38-Q$5)*'점수 계산기'!$C$27+Q$5*'점수 계산기'!$C$28+'점수 계산기'!$C$31,0))</f>
        <v>119</v>
      </c>
      <c r="R38" s="19">
        <f>IF(OR($B38-R$5&gt;74, $B38-R$5=73, $B38-R$5=1, $B38-R$5&lt;0),"",ROUND(($B38-R$5)*'점수 계산기'!$C$27+R$5*'점수 계산기'!$C$28+'점수 계산기'!$C$31,0))</f>
        <v>119</v>
      </c>
      <c r="S38" s="19">
        <f>IF(OR($B38-S$5&gt;74, $B38-S$5=73, $B38-S$5=1, $B38-S$5&lt;0),"",ROUND(($B38-S$5)*'점수 계산기'!$C$27+S$5*'점수 계산기'!$C$28+'점수 계산기'!$C$31,0))</f>
        <v>119</v>
      </c>
      <c r="T38" s="19">
        <f>IF(OR($B38-T$5&gt;74, $B38-T$5=73, $B38-T$5=1, $B38-T$5&lt;0),"",ROUND(($B38-T$5)*'점수 계산기'!$C$27+T$5*'점수 계산기'!$C$28+'점수 계산기'!$C$31,0))</f>
        <v>119</v>
      </c>
      <c r="U38" s="19">
        <f>IF(OR($B38-U$5&gt;74, $B38-U$5=73, $B38-U$5=1, $B38-U$5&lt;0),"",ROUND(($B38-U$5)*'점수 계산기'!$C$27+U$5*'점수 계산기'!$C$28+'점수 계산기'!$C$31,0))</f>
        <v>120</v>
      </c>
      <c r="V38" s="19">
        <f>IF(OR($B38-V$5&gt;74, $B38-V$5=73, $B38-V$5=1, $B38-V$5&lt;0),"",ROUND(($B38-V$5)*'점수 계산기'!$C$27+V$5*'점수 계산기'!$C$28+'점수 계산기'!$C$31,0))</f>
        <v>120</v>
      </c>
      <c r="W38" s="19">
        <f>IF(OR($B38-W$5&gt;74, $B38-W$5=73, $B38-W$5=1, $B38-W$5&lt;0),"",ROUND(($B38-W$5)*'점수 계산기'!$C$27+W$5*'점수 계산기'!$C$28+'점수 계산기'!$C$31,0))</f>
        <v>120</v>
      </c>
      <c r="X38" s="19">
        <f>IF(OR($B38-X$5&gt;74, $B38-X$5=73, $B38-X$5=1, $B38-X$5&lt;0),"",ROUND(($B38-X$5)*'점수 계산기'!$C$27+X$5*'점수 계산기'!$C$28+'점수 계산기'!$C$31,0))</f>
        <v>120</v>
      </c>
      <c r="Y38" s="19">
        <f>IF(OR($B38-Y$5&gt;74, $B38-Y$5=73, $B38-Y$5=1, $B38-Y$5&lt;0),"",ROUND(($B38-Y$5)*'점수 계산기'!$C$27+Y$5*'점수 계산기'!$C$28+'점수 계산기'!$C$31,0))</f>
        <v>120</v>
      </c>
      <c r="Z38" s="19">
        <f>IF(OR($B38-Z$5&gt;74, $B38-Z$5=73, $B38-Z$5=1, $B38-Z$5&lt;0),"",ROUND(($B38-Z$5)*'점수 계산기'!$C$27+Z$5*'점수 계산기'!$C$28+'점수 계산기'!$C$31,0))</f>
        <v>121</v>
      </c>
      <c r="AA38" s="20">
        <f>IF(OR($B38-AA$5&gt;74, $B38-AA$5=73, $B38-AA$5=1, $B38-AA$5&lt;0),"",ROUND(($B38-AA$5)*'점수 계산기'!$C$27+AA$5*'점수 계산기'!$C$28+'점수 계산기'!$C$31,0))</f>
        <v>121</v>
      </c>
      <c r="AC38" s="195">
        <v>69</v>
      </c>
      <c r="AD38" s="195">
        <f t="shared" si="0"/>
        <v>116</v>
      </c>
      <c r="AE38" s="195" cm="1">
        <f t="array" ref="AE38">INDEX($AF$6:$AF$106, AC38, 1)</f>
        <v>91</v>
      </c>
      <c r="AF38" s="195">
        <f t="shared" si="1"/>
        <v>121</v>
      </c>
      <c r="AG38" s="195">
        <v>68</v>
      </c>
      <c r="AH38" s="195">
        <v>32</v>
      </c>
    </row>
    <row r="39" spans="1:34" ht="21" customHeight="1">
      <c r="A39" s="4"/>
      <c r="B39" s="32">
        <v>67</v>
      </c>
      <c r="C39" s="19">
        <f>IF(OR($B39-C$5&gt;74, $B39-C$5=73, $B39-C$5=1, $B39-C$5&lt;0),"",ROUND(($B39-C$5)*'점수 계산기'!$C$27+C$5*'점수 계산기'!$C$28+'점수 계산기'!$C$31,0))</f>
        <v>115</v>
      </c>
      <c r="D39" s="19">
        <f>IF(OR($B39-D$5&gt;74, $B39-D$5=73, $B39-D$5=1, $B39-D$5&lt;0),"",ROUND(($B39-D$5)*'점수 계산기'!$C$27+D$5*'점수 계산기'!$C$28+'점수 계산기'!$C$31,0))</f>
        <v>116</v>
      </c>
      <c r="E39" s="19">
        <f>IF(OR($B39-E$5&gt;74, $B39-E$5=73, $B39-E$5=1, $B39-E$5&lt;0),"",ROUND(($B39-E$5)*'점수 계산기'!$C$27+E$5*'점수 계산기'!$C$28+'점수 계산기'!$C$31,0))</f>
        <v>116</v>
      </c>
      <c r="F39" s="19">
        <f>IF(OR($B39-F$5&gt;74, $B39-F$5=73, $B39-F$5=1, $B39-F$5&lt;0),"",ROUND(($B39-F$5)*'점수 계산기'!$C$27+F$5*'점수 계산기'!$C$28+'점수 계산기'!$C$31,0))</f>
        <v>116</v>
      </c>
      <c r="G39" s="19">
        <f>IF(OR($B39-G$5&gt;74, $B39-G$5=73, $B39-G$5=1, $B39-G$5&lt;0),"",ROUND(($B39-G$5)*'점수 계산기'!$C$27+G$5*'점수 계산기'!$C$28+'점수 계산기'!$C$31,0))</f>
        <v>116</v>
      </c>
      <c r="H39" s="19">
        <f>IF(OR($B39-H$5&gt;74, $B39-H$5=73, $B39-H$5=1, $B39-H$5&lt;0),"",ROUND(($B39-H$5)*'점수 계산기'!$C$27+H$5*'점수 계산기'!$C$28+'점수 계산기'!$C$31,0))</f>
        <v>116</v>
      </c>
      <c r="I39" s="19">
        <f>IF(OR($B39-I$5&gt;74, $B39-I$5=73, $B39-I$5=1, $B39-I$5&lt;0),"",ROUND(($B39-I$5)*'점수 계산기'!$C$27+I$5*'점수 계산기'!$C$28+'점수 계산기'!$C$31,0))</f>
        <v>117</v>
      </c>
      <c r="J39" s="19">
        <f>IF(OR($B39-J$5&gt;74, $B39-J$5=73, $B39-J$5=1, $B39-J$5&lt;0),"",ROUND(($B39-J$5)*'점수 계산기'!$C$27+J$5*'점수 계산기'!$C$28+'점수 계산기'!$C$31,0))</f>
        <v>117</v>
      </c>
      <c r="K39" s="19">
        <f>IF(OR($B39-K$5&gt;74, $B39-K$5=73, $B39-K$5=1, $B39-K$5&lt;0),"",ROUND(($B39-K$5)*'점수 계산기'!$C$27+K$5*'점수 계산기'!$C$28+'점수 계산기'!$C$31,0))</f>
        <v>117</v>
      </c>
      <c r="L39" s="19">
        <f>IF(OR($B39-L$5&gt;74, $B39-L$5=73, $B39-L$5=1, $B39-L$5&lt;0),"",ROUND(($B39-L$5)*'점수 계산기'!$C$27+L$5*'점수 계산기'!$C$28+'점수 계산기'!$C$31,0))</f>
        <v>117</v>
      </c>
      <c r="M39" s="19">
        <f>IF(OR($B39-M$5&gt;74, $B39-M$5=73, $B39-M$5=1, $B39-M$5&lt;0),"",ROUND(($B39-M$5)*'점수 계산기'!$C$27+M$5*'점수 계산기'!$C$28+'점수 계산기'!$C$31,0))</f>
        <v>117</v>
      </c>
      <c r="N39" s="19">
        <f>IF(OR($B39-N$5&gt;74, $B39-N$5=73, $B39-N$5=1, $B39-N$5&lt;0),"",ROUND(($B39-N$5)*'점수 계산기'!$C$27+N$5*'점수 계산기'!$C$28+'점수 계산기'!$C$31,0))</f>
        <v>117</v>
      </c>
      <c r="O39" s="19">
        <f>IF(OR($B39-O$5&gt;74, $B39-O$5=73, $B39-O$5=1, $B39-O$5&lt;0),"",ROUND(($B39-O$5)*'점수 계산기'!$C$27+O$5*'점수 계산기'!$C$28+'점수 계산기'!$C$31,0))</f>
        <v>118</v>
      </c>
      <c r="P39" s="19">
        <f>IF(OR($B39-P$5&gt;74, $B39-P$5=73, $B39-P$5=1, $B39-P$5&lt;0),"",ROUND(($B39-P$5)*'점수 계산기'!$C$27+P$5*'점수 계산기'!$C$28+'점수 계산기'!$C$31,0))</f>
        <v>118</v>
      </c>
      <c r="Q39" s="19">
        <f>IF(OR($B39-Q$5&gt;74, $B39-Q$5=73, $B39-Q$5=1, $B39-Q$5&lt;0),"",ROUND(($B39-Q$5)*'점수 계산기'!$C$27+Q$5*'점수 계산기'!$C$28+'점수 계산기'!$C$31,0))</f>
        <v>118</v>
      </c>
      <c r="R39" s="19">
        <f>IF(OR($B39-R$5&gt;74, $B39-R$5=73, $B39-R$5=1, $B39-R$5&lt;0),"",ROUND(($B39-R$5)*'점수 계산기'!$C$27+R$5*'점수 계산기'!$C$28+'점수 계산기'!$C$31,0))</f>
        <v>118</v>
      </c>
      <c r="S39" s="19">
        <f>IF(OR($B39-S$5&gt;74, $B39-S$5=73, $B39-S$5=1, $B39-S$5&lt;0),"",ROUND(($B39-S$5)*'점수 계산기'!$C$27+S$5*'점수 계산기'!$C$28+'점수 계산기'!$C$31,0))</f>
        <v>118</v>
      </c>
      <c r="T39" s="19">
        <f>IF(OR($B39-T$5&gt;74, $B39-T$5=73, $B39-T$5=1, $B39-T$5&lt;0),"",ROUND(($B39-T$5)*'점수 계산기'!$C$27+T$5*'점수 계산기'!$C$28+'점수 계산기'!$C$31,0))</f>
        <v>119</v>
      </c>
      <c r="U39" s="19">
        <f>IF(OR($B39-U$5&gt;74, $B39-U$5=73, $B39-U$5=1, $B39-U$5&lt;0),"",ROUND(($B39-U$5)*'점수 계산기'!$C$27+U$5*'점수 계산기'!$C$28+'점수 계산기'!$C$31,0))</f>
        <v>119</v>
      </c>
      <c r="V39" s="19">
        <f>IF(OR($B39-V$5&gt;74, $B39-V$5=73, $B39-V$5=1, $B39-V$5&lt;0),"",ROUND(($B39-V$5)*'점수 계산기'!$C$27+V$5*'점수 계산기'!$C$28+'점수 계산기'!$C$31,0))</f>
        <v>119</v>
      </c>
      <c r="W39" s="19">
        <f>IF(OR($B39-W$5&gt;74, $B39-W$5=73, $B39-W$5=1, $B39-W$5&lt;0),"",ROUND(($B39-W$5)*'점수 계산기'!$C$27+W$5*'점수 계산기'!$C$28+'점수 계산기'!$C$31,0))</f>
        <v>119</v>
      </c>
      <c r="X39" s="19">
        <f>IF(OR($B39-X$5&gt;74, $B39-X$5=73, $B39-X$5=1, $B39-X$5&lt;0),"",ROUND(($B39-X$5)*'점수 계산기'!$C$27+X$5*'점수 계산기'!$C$28+'점수 계산기'!$C$31,0))</f>
        <v>119</v>
      </c>
      <c r="Y39" s="19">
        <f>IF(OR($B39-Y$5&gt;74, $B39-Y$5=73, $B39-Y$5=1, $B39-Y$5&lt;0),"",ROUND(($B39-Y$5)*'점수 계산기'!$C$27+Y$5*'점수 계산기'!$C$28+'점수 계산기'!$C$31,0))</f>
        <v>120</v>
      </c>
      <c r="Z39" s="19">
        <f>IF(OR($B39-Z$5&gt;74, $B39-Z$5=73, $B39-Z$5=1, $B39-Z$5&lt;0),"",ROUND(($B39-Z$5)*'점수 계산기'!$C$27+Z$5*'점수 계산기'!$C$28+'점수 계산기'!$C$31,0))</f>
        <v>120</v>
      </c>
      <c r="AA39" s="20">
        <f>IF(OR($B39-AA$5&gt;74, $B39-AA$5=73, $B39-AA$5=1, $B39-AA$5&lt;0),"",ROUND(($B39-AA$5)*'점수 계산기'!$C$27+AA$5*'점수 계산기'!$C$28+'점수 계산기'!$C$31,0))</f>
        <v>120</v>
      </c>
      <c r="AC39" s="195">
        <v>68</v>
      </c>
      <c r="AD39" s="195">
        <f t="shared" si="0"/>
        <v>115</v>
      </c>
      <c r="AE39" s="195" cm="1">
        <f t="array" ref="AE39">INDEX($AF$6:$AF$106, AC39, 1)</f>
        <v>92</v>
      </c>
      <c r="AF39" s="195">
        <f t="shared" si="1"/>
        <v>120</v>
      </c>
      <c r="AG39" s="195">
        <v>67</v>
      </c>
      <c r="AH39" s="195">
        <v>33</v>
      </c>
    </row>
    <row r="40" spans="1:34" ht="21" customHeight="1">
      <c r="A40" s="4"/>
      <c r="B40" s="32">
        <v>66</v>
      </c>
      <c r="C40" s="19">
        <f>IF(OR($B40-C$5&gt;74, $B40-C$5=73, $B40-C$5=1, $B40-C$5&lt;0),"",ROUND(($B40-C$5)*'점수 계산기'!$C$27+C$5*'점수 계산기'!$C$28+'점수 계산기'!$C$31,0))</f>
        <v>114</v>
      </c>
      <c r="D40" s="19">
        <f>IF(OR($B40-D$5&gt;74, $B40-D$5=73, $B40-D$5=1, $B40-D$5&lt;0),"",ROUND(($B40-D$5)*'점수 계산기'!$C$27+D$5*'점수 계산기'!$C$28+'점수 계산기'!$C$31,0))</f>
        <v>115</v>
      </c>
      <c r="E40" s="19">
        <f>IF(OR($B40-E$5&gt;74, $B40-E$5=73, $B40-E$5=1, $B40-E$5&lt;0),"",ROUND(($B40-E$5)*'점수 계산기'!$C$27+E$5*'점수 계산기'!$C$28+'점수 계산기'!$C$31,0))</f>
        <v>115</v>
      </c>
      <c r="F40" s="19">
        <f>IF(OR($B40-F$5&gt;74, $B40-F$5=73, $B40-F$5=1, $B40-F$5&lt;0),"",ROUND(($B40-F$5)*'점수 계산기'!$C$27+F$5*'점수 계산기'!$C$28+'점수 계산기'!$C$31,0))</f>
        <v>115</v>
      </c>
      <c r="G40" s="19">
        <f>IF(OR($B40-G$5&gt;74, $B40-G$5=73, $B40-G$5=1, $B40-G$5&lt;0),"",ROUND(($B40-G$5)*'점수 계산기'!$C$27+G$5*'점수 계산기'!$C$28+'점수 계산기'!$C$31,0))</f>
        <v>115</v>
      </c>
      <c r="H40" s="19">
        <f>IF(OR($B40-H$5&gt;74, $B40-H$5=73, $B40-H$5=1, $B40-H$5&lt;0),"",ROUND(($B40-H$5)*'점수 계산기'!$C$27+H$5*'점수 계산기'!$C$28+'점수 계산기'!$C$31,0))</f>
        <v>116</v>
      </c>
      <c r="I40" s="19">
        <f>IF(OR($B40-I$5&gt;74, $B40-I$5=73, $B40-I$5=1, $B40-I$5&lt;0),"",ROUND(($B40-I$5)*'점수 계산기'!$C$27+I$5*'점수 계산기'!$C$28+'점수 계산기'!$C$31,0))</f>
        <v>116</v>
      </c>
      <c r="J40" s="19">
        <f>IF(OR($B40-J$5&gt;74, $B40-J$5=73, $B40-J$5=1, $B40-J$5&lt;0),"",ROUND(($B40-J$5)*'점수 계산기'!$C$27+J$5*'점수 계산기'!$C$28+'점수 계산기'!$C$31,0))</f>
        <v>116</v>
      </c>
      <c r="K40" s="19">
        <f>IF(OR($B40-K$5&gt;74, $B40-K$5=73, $B40-K$5=1, $B40-K$5&lt;0),"",ROUND(($B40-K$5)*'점수 계산기'!$C$27+K$5*'점수 계산기'!$C$28+'점수 계산기'!$C$31,0))</f>
        <v>116</v>
      </c>
      <c r="L40" s="19">
        <f>IF(OR($B40-L$5&gt;74, $B40-L$5=73, $B40-L$5=1, $B40-L$5&lt;0),"",ROUND(($B40-L$5)*'점수 계산기'!$C$27+L$5*'점수 계산기'!$C$28+'점수 계산기'!$C$31,0))</f>
        <v>116</v>
      </c>
      <c r="M40" s="19">
        <f>IF(OR($B40-M$5&gt;74, $B40-M$5=73, $B40-M$5=1, $B40-M$5&lt;0),"",ROUND(($B40-M$5)*'점수 계산기'!$C$27+M$5*'점수 계산기'!$C$28+'점수 계산기'!$C$31,0))</f>
        <v>116</v>
      </c>
      <c r="N40" s="19">
        <f>IF(OR($B40-N$5&gt;74, $B40-N$5=73, $B40-N$5=1, $B40-N$5&lt;0),"",ROUND(($B40-N$5)*'점수 계산기'!$C$27+N$5*'점수 계산기'!$C$28+'점수 계산기'!$C$31,0))</f>
        <v>117</v>
      </c>
      <c r="O40" s="19">
        <f>IF(OR($B40-O$5&gt;74, $B40-O$5=73, $B40-O$5=1, $B40-O$5&lt;0),"",ROUND(($B40-O$5)*'점수 계산기'!$C$27+O$5*'점수 계산기'!$C$28+'점수 계산기'!$C$31,0))</f>
        <v>117</v>
      </c>
      <c r="P40" s="19">
        <f>IF(OR($B40-P$5&gt;74, $B40-P$5=73, $B40-P$5=1, $B40-P$5&lt;0),"",ROUND(($B40-P$5)*'점수 계산기'!$C$27+P$5*'점수 계산기'!$C$28+'점수 계산기'!$C$31,0))</f>
        <v>117</v>
      </c>
      <c r="Q40" s="19">
        <f>IF(OR($B40-Q$5&gt;74, $B40-Q$5=73, $B40-Q$5=1, $B40-Q$5&lt;0),"",ROUND(($B40-Q$5)*'점수 계산기'!$C$27+Q$5*'점수 계산기'!$C$28+'점수 계산기'!$C$31,0))</f>
        <v>117</v>
      </c>
      <c r="R40" s="19">
        <f>IF(OR($B40-R$5&gt;74, $B40-R$5=73, $B40-R$5=1, $B40-R$5&lt;0),"",ROUND(($B40-R$5)*'점수 계산기'!$C$27+R$5*'점수 계산기'!$C$28+'점수 계산기'!$C$31,0))</f>
        <v>117</v>
      </c>
      <c r="S40" s="19">
        <f>IF(OR($B40-S$5&gt;74, $B40-S$5=73, $B40-S$5=1, $B40-S$5&lt;0),"",ROUND(($B40-S$5)*'점수 계산기'!$C$27+S$5*'점수 계산기'!$C$28+'점수 계산기'!$C$31,0))</f>
        <v>118</v>
      </c>
      <c r="T40" s="19">
        <f>IF(OR($B40-T$5&gt;74, $B40-T$5=73, $B40-T$5=1, $B40-T$5&lt;0),"",ROUND(($B40-T$5)*'점수 계산기'!$C$27+T$5*'점수 계산기'!$C$28+'점수 계산기'!$C$31,0))</f>
        <v>118</v>
      </c>
      <c r="U40" s="19">
        <f>IF(OR($B40-U$5&gt;74, $B40-U$5=73, $B40-U$5=1, $B40-U$5&lt;0),"",ROUND(($B40-U$5)*'점수 계산기'!$C$27+U$5*'점수 계산기'!$C$28+'점수 계산기'!$C$31,0))</f>
        <v>118</v>
      </c>
      <c r="V40" s="19">
        <f>IF(OR($B40-V$5&gt;74, $B40-V$5=73, $B40-V$5=1, $B40-V$5&lt;0),"",ROUND(($B40-V$5)*'점수 계산기'!$C$27+V$5*'점수 계산기'!$C$28+'점수 계산기'!$C$31,0))</f>
        <v>118</v>
      </c>
      <c r="W40" s="19">
        <f>IF(OR($B40-W$5&gt;74, $B40-W$5=73, $B40-W$5=1, $B40-W$5&lt;0),"",ROUND(($B40-W$5)*'점수 계산기'!$C$27+W$5*'점수 계산기'!$C$28+'점수 계산기'!$C$31,0))</f>
        <v>118</v>
      </c>
      <c r="X40" s="19">
        <f>IF(OR($B40-X$5&gt;74, $B40-X$5=73, $B40-X$5=1, $B40-X$5&lt;0),"",ROUND(($B40-X$5)*'점수 계산기'!$C$27+X$5*'점수 계산기'!$C$28+'점수 계산기'!$C$31,0))</f>
        <v>119</v>
      </c>
      <c r="Y40" s="19">
        <f>IF(OR($B40-Y$5&gt;74, $B40-Y$5=73, $B40-Y$5=1, $B40-Y$5&lt;0),"",ROUND(($B40-Y$5)*'점수 계산기'!$C$27+Y$5*'점수 계산기'!$C$28+'점수 계산기'!$C$31,0))</f>
        <v>119</v>
      </c>
      <c r="Z40" s="19">
        <f>IF(OR($B40-Z$5&gt;74, $B40-Z$5=73, $B40-Z$5=1, $B40-Z$5&lt;0),"",ROUND(($B40-Z$5)*'점수 계산기'!$C$27+Z$5*'점수 계산기'!$C$28+'점수 계산기'!$C$31,0))</f>
        <v>119</v>
      </c>
      <c r="AA40" s="20">
        <f>IF(OR($B40-AA$5&gt;74, $B40-AA$5=73, $B40-AA$5=1, $B40-AA$5&lt;0),"",ROUND(($B40-AA$5)*'점수 계산기'!$C$27+AA$5*'점수 계산기'!$C$28+'점수 계산기'!$C$31,0))</f>
        <v>119</v>
      </c>
      <c r="AC40" s="195">
        <v>67</v>
      </c>
      <c r="AD40" s="195">
        <f t="shared" si="0"/>
        <v>114</v>
      </c>
      <c r="AE40" s="195" cm="1">
        <f t="array" ref="AE40">INDEX($AF$6:$AF$106, AC40, 1)</f>
        <v>93</v>
      </c>
      <c r="AF40" s="195">
        <f t="shared" si="1"/>
        <v>119</v>
      </c>
      <c r="AG40" s="195">
        <v>66</v>
      </c>
      <c r="AH40" s="195">
        <v>34</v>
      </c>
    </row>
    <row r="41" spans="1:34" ht="21" customHeight="1">
      <c r="A41" s="4"/>
      <c r="B41" s="32">
        <v>65</v>
      </c>
      <c r="C41" s="19">
        <f>IF(OR($B41-C$5&gt;74, $B41-C$5=73, $B41-C$5=1, $B41-C$5&lt;0),"",ROUND(($B41-C$5)*'점수 계산기'!$C$27+C$5*'점수 계산기'!$C$28+'점수 계산기'!$C$31,0))</f>
        <v>114</v>
      </c>
      <c r="D41" s="19">
        <f>IF(OR($B41-D$5&gt;74, $B41-D$5=73, $B41-D$5=1, $B41-D$5&lt;0),"",ROUND(($B41-D$5)*'점수 계산기'!$C$27+D$5*'점수 계산기'!$C$28+'점수 계산기'!$C$31,0))</f>
        <v>114</v>
      </c>
      <c r="E41" s="19">
        <f>IF(OR($B41-E$5&gt;74, $B41-E$5=73, $B41-E$5=1, $B41-E$5&lt;0),"",ROUND(($B41-E$5)*'점수 계산기'!$C$27+E$5*'점수 계산기'!$C$28+'점수 계산기'!$C$31,0))</f>
        <v>114</v>
      </c>
      <c r="F41" s="19">
        <f>IF(OR($B41-F$5&gt;74, $B41-F$5=73, $B41-F$5=1, $B41-F$5&lt;0),"",ROUND(($B41-F$5)*'점수 계산기'!$C$27+F$5*'점수 계산기'!$C$28+'점수 계산기'!$C$31,0))</f>
        <v>114</v>
      </c>
      <c r="G41" s="19">
        <f>IF(OR($B41-G$5&gt;74, $B41-G$5=73, $B41-G$5=1, $B41-G$5&lt;0),"",ROUND(($B41-G$5)*'점수 계산기'!$C$27+G$5*'점수 계산기'!$C$28+'점수 계산기'!$C$31,0))</f>
        <v>115</v>
      </c>
      <c r="H41" s="19">
        <f>IF(OR($B41-H$5&gt;74, $B41-H$5=73, $B41-H$5=1, $B41-H$5&lt;0),"",ROUND(($B41-H$5)*'점수 계산기'!$C$27+H$5*'점수 계산기'!$C$28+'점수 계산기'!$C$31,0))</f>
        <v>115</v>
      </c>
      <c r="I41" s="19">
        <f>IF(OR($B41-I$5&gt;74, $B41-I$5=73, $B41-I$5=1, $B41-I$5&lt;0),"",ROUND(($B41-I$5)*'점수 계산기'!$C$27+I$5*'점수 계산기'!$C$28+'점수 계산기'!$C$31,0))</f>
        <v>115</v>
      </c>
      <c r="J41" s="19">
        <f>IF(OR($B41-J$5&gt;74, $B41-J$5=73, $B41-J$5=1, $B41-J$5&lt;0),"",ROUND(($B41-J$5)*'점수 계산기'!$C$27+J$5*'점수 계산기'!$C$28+'점수 계산기'!$C$31,0))</f>
        <v>115</v>
      </c>
      <c r="K41" s="19">
        <f>IF(OR($B41-K$5&gt;74, $B41-K$5=73, $B41-K$5=1, $B41-K$5&lt;0),"",ROUND(($B41-K$5)*'점수 계산기'!$C$27+K$5*'점수 계산기'!$C$28+'점수 계산기'!$C$31,0))</f>
        <v>115</v>
      </c>
      <c r="L41" s="19">
        <f>IF(OR($B41-L$5&gt;74, $B41-L$5=73, $B41-L$5=1, $B41-L$5&lt;0),"",ROUND(($B41-L$5)*'점수 계산기'!$C$27+L$5*'점수 계산기'!$C$28+'점수 계산기'!$C$31,0))</f>
        <v>115</v>
      </c>
      <c r="M41" s="19">
        <f>IF(OR($B41-M$5&gt;74, $B41-M$5=73, $B41-M$5=1, $B41-M$5&lt;0),"",ROUND(($B41-M$5)*'점수 계산기'!$C$27+M$5*'점수 계산기'!$C$28+'점수 계산기'!$C$31,0))</f>
        <v>116</v>
      </c>
      <c r="N41" s="19">
        <f>IF(OR($B41-N$5&gt;74, $B41-N$5=73, $B41-N$5=1, $B41-N$5&lt;0),"",ROUND(($B41-N$5)*'점수 계산기'!$C$27+N$5*'점수 계산기'!$C$28+'점수 계산기'!$C$31,0))</f>
        <v>116</v>
      </c>
      <c r="O41" s="19">
        <f>IF(OR($B41-O$5&gt;74, $B41-O$5=73, $B41-O$5=1, $B41-O$5&lt;0),"",ROUND(($B41-O$5)*'점수 계산기'!$C$27+O$5*'점수 계산기'!$C$28+'점수 계산기'!$C$31,0))</f>
        <v>116</v>
      </c>
      <c r="P41" s="19">
        <f>IF(OR($B41-P$5&gt;74, $B41-P$5=73, $B41-P$5=1, $B41-P$5&lt;0),"",ROUND(($B41-P$5)*'점수 계산기'!$C$27+P$5*'점수 계산기'!$C$28+'점수 계산기'!$C$31,0))</f>
        <v>116</v>
      </c>
      <c r="Q41" s="19">
        <f>IF(OR($B41-Q$5&gt;74, $B41-Q$5=73, $B41-Q$5=1, $B41-Q$5&lt;0),"",ROUND(($B41-Q$5)*'점수 계산기'!$C$27+Q$5*'점수 계산기'!$C$28+'점수 계산기'!$C$31,0))</f>
        <v>116</v>
      </c>
      <c r="R41" s="19">
        <f>IF(OR($B41-R$5&gt;74, $B41-R$5=73, $B41-R$5=1, $B41-R$5&lt;0),"",ROUND(($B41-R$5)*'점수 계산기'!$C$27+R$5*'점수 계산기'!$C$28+'점수 계산기'!$C$31,0))</f>
        <v>117</v>
      </c>
      <c r="S41" s="19">
        <f>IF(OR($B41-S$5&gt;74, $B41-S$5=73, $B41-S$5=1, $B41-S$5&lt;0),"",ROUND(($B41-S$5)*'점수 계산기'!$C$27+S$5*'점수 계산기'!$C$28+'점수 계산기'!$C$31,0))</f>
        <v>117</v>
      </c>
      <c r="T41" s="19">
        <f>IF(OR($B41-T$5&gt;74, $B41-T$5=73, $B41-T$5=1, $B41-T$5&lt;0),"",ROUND(($B41-T$5)*'점수 계산기'!$C$27+T$5*'점수 계산기'!$C$28+'점수 계산기'!$C$31,0))</f>
        <v>117</v>
      </c>
      <c r="U41" s="19">
        <f>IF(OR($B41-U$5&gt;74, $B41-U$5=73, $B41-U$5=1, $B41-U$5&lt;0),"",ROUND(($B41-U$5)*'점수 계산기'!$C$27+U$5*'점수 계산기'!$C$28+'점수 계산기'!$C$31,0))</f>
        <v>117</v>
      </c>
      <c r="V41" s="19">
        <f>IF(OR($B41-V$5&gt;74, $B41-V$5=73, $B41-V$5=1, $B41-V$5&lt;0),"",ROUND(($B41-V$5)*'점수 계산기'!$C$27+V$5*'점수 계산기'!$C$28+'점수 계산기'!$C$31,0))</f>
        <v>117</v>
      </c>
      <c r="W41" s="19">
        <f>IF(OR($B41-W$5&gt;74, $B41-W$5=73, $B41-W$5=1, $B41-W$5&lt;0),"",ROUND(($B41-W$5)*'점수 계산기'!$C$27+W$5*'점수 계산기'!$C$28+'점수 계산기'!$C$31,0))</f>
        <v>117</v>
      </c>
      <c r="X41" s="19">
        <f>IF(OR($B41-X$5&gt;74, $B41-X$5=73, $B41-X$5=1, $B41-X$5&lt;0),"",ROUND(($B41-X$5)*'점수 계산기'!$C$27+X$5*'점수 계산기'!$C$28+'점수 계산기'!$C$31,0))</f>
        <v>118</v>
      </c>
      <c r="Y41" s="19">
        <f>IF(OR($B41-Y$5&gt;74, $B41-Y$5=73, $B41-Y$5=1, $B41-Y$5&lt;0),"",ROUND(($B41-Y$5)*'점수 계산기'!$C$27+Y$5*'점수 계산기'!$C$28+'점수 계산기'!$C$31,0))</f>
        <v>118</v>
      </c>
      <c r="Z41" s="19">
        <f>IF(OR($B41-Z$5&gt;74, $B41-Z$5=73, $B41-Z$5=1, $B41-Z$5&lt;0),"",ROUND(($B41-Z$5)*'점수 계산기'!$C$27+Z$5*'점수 계산기'!$C$28+'점수 계산기'!$C$31,0))</f>
        <v>118</v>
      </c>
      <c r="AA41" s="20">
        <f>IF(OR($B41-AA$5&gt;74, $B41-AA$5=73, $B41-AA$5=1, $B41-AA$5&lt;0),"",ROUND(($B41-AA$5)*'점수 계산기'!$C$27+AA$5*'점수 계산기'!$C$28+'점수 계산기'!$C$31,0))</f>
        <v>118</v>
      </c>
      <c r="AC41" s="195">
        <v>66</v>
      </c>
      <c r="AD41" s="195">
        <f t="shared" si="0"/>
        <v>114</v>
      </c>
      <c r="AE41" s="195" cm="1">
        <f t="array" ref="AE41">INDEX($AF$6:$AF$106, AC41, 1)</f>
        <v>93</v>
      </c>
      <c r="AF41" s="195">
        <f t="shared" si="1"/>
        <v>118</v>
      </c>
      <c r="AG41" s="195">
        <v>65</v>
      </c>
      <c r="AH41" s="195">
        <v>35</v>
      </c>
    </row>
    <row r="42" spans="1:34" ht="21" customHeight="1">
      <c r="A42" s="4"/>
      <c r="B42" s="33">
        <v>64</v>
      </c>
      <c r="C42" s="21">
        <f>IF(OR($B42-C$5&gt;74, $B42-C$5=73, $B42-C$5=1, $B42-C$5&lt;0),"",ROUND(($B42-C$5)*'점수 계산기'!$C$27+C$5*'점수 계산기'!$C$28+'점수 계산기'!$C$31,0))</f>
        <v>113</v>
      </c>
      <c r="D42" s="21">
        <f>IF(OR($B42-D$5&gt;74, $B42-D$5=73, $B42-D$5=1, $B42-D$5&lt;0),"",ROUND(($B42-D$5)*'점수 계산기'!$C$27+D$5*'점수 계산기'!$C$28+'점수 계산기'!$C$31,0))</f>
        <v>113</v>
      </c>
      <c r="E42" s="21">
        <f>IF(OR($B42-E$5&gt;74, $B42-E$5=73, $B42-E$5=1, $B42-E$5&lt;0),"",ROUND(($B42-E$5)*'점수 계산기'!$C$27+E$5*'점수 계산기'!$C$28+'점수 계산기'!$C$31,0))</f>
        <v>113</v>
      </c>
      <c r="F42" s="21">
        <f>IF(OR($B42-F$5&gt;74, $B42-F$5=73, $B42-F$5=1, $B42-F$5&lt;0),"",ROUND(($B42-F$5)*'점수 계산기'!$C$27+F$5*'점수 계산기'!$C$28+'점수 계산기'!$C$31,0))</f>
        <v>113</v>
      </c>
      <c r="G42" s="21">
        <f>IF(OR($B42-G$5&gt;74, $B42-G$5=73, $B42-G$5=1, $B42-G$5&lt;0),"",ROUND(($B42-G$5)*'점수 계산기'!$C$27+G$5*'점수 계산기'!$C$28+'점수 계산기'!$C$31,0))</f>
        <v>114</v>
      </c>
      <c r="H42" s="21">
        <f>IF(OR($B42-H$5&gt;74, $B42-H$5=73, $B42-H$5=1, $B42-H$5&lt;0),"",ROUND(($B42-H$5)*'점수 계산기'!$C$27+H$5*'점수 계산기'!$C$28+'점수 계산기'!$C$31,0))</f>
        <v>114</v>
      </c>
      <c r="I42" s="21">
        <f>IF(OR($B42-I$5&gt;74, $B42-I$5=73, $B42-I$5=1, $B42-I$5&lt;0),"",ROUND(($B42-I$5)*'점수 계산기'!$C$27+I$5*'점수 계산기'!$C$28+'점수 계산기'!$C$31,0))</f>
        <v>114</v>
      </c>
      <c r="J42" s="21">
        <f>IF(OR($B42-J$5&gt;74, $B42-J$5=73, $B42-J$5=1, $B42-J$5&lt;0),"",ROUND(($B42-J$5)*'점수 계산기'!$C$27+J$5*'점수 계산기'!$C$28+'점수 계산기'!$C$31,0))</f>
        <v>114</v>
      </c>
      <c r="K42" s="21">
        <f>IF(OR($B42-K$5&gt;74, $B42-K$5=73, $B42-K$5=1, $B42-K$5&lt;0),"",ROUND(($B42-K$5)*'점수 계산기'!$C$27+K$5*'점수 계산기'!$C$28+'점수 계산기'!$C$31,0))</f>
        <v>114</v>
      </c>
      <c r="L42" s="21">
        <f>IF(OR($B42-L$5&gt;74, $B42-L$5=73, $B42-L$5=1, $B42-L$5&lt;0),"",ROUND(($B42-L$5)*'점수 계산기'!$C$27+L$5*'점수 계산기'!$C$28+'점수 계산기'!$C$31,0))</f>
        <v>115</v>
      </c>
      <c r="M42" s="21">
        <f>IF(OR($B42-M$5&gt;74, $B42-M$5=73, $B42-M$5=1, $B42-M$5&lt;0),"",ROUND(($B42-M$5)*'점수 계산기'!$C$27+M$5*'점수 계산기'!$C$28+'점수 계산기'!$C$31,0))</f>
        <v>115</v>
      </c>
      <c r="N42" s="21">
        <f>IF(OR($B42-N$5&gt;74, $B42-N$5=73, $B42-N$5=1, $B42-N$5&lt;0),"",ROUND(($B42-N$5)*'점수 계산기'!$C$27+N$5*'점수 계산기'!$C$28+'점수 계산기'!$C$31,0))</f>
        <v>115</v>
      </c>
      <c r="O42" s="21">
        <f>IF(OR($B42-O$5&gt;74, $B42-O$5=73, $B42-O$5=1, $B42-O$5&lt;0),"",ROUND(($B42-O$5)*'점수 계산기'!$C$27+O$5*'점수 계산기'!$C$28+'점수 계산기'!$C$31,0))</f>
        <v>115</v>
      </c>
      <c r="P42" s="21">
        <f>IF(OR($B42-P$5&gt;74, $B42-P$5=73, $B42-P$5=1, $B42-P$5&lt;0),"",ROUND(($B42-P$5)*'점수 계산기'!$C$27+P$5*'점수 계산기'!$C$28+'점수 계산기'!$C$31,0))</f>
        <v>115</v>
      </c>
      <c r="Q42" s="21">
        <f>IF(OR($B42-Q$5&gt;74, $B42-Q$5=73, $B42-Q$5=1, $B42-Q$5&lt;0),"",ROUND(($B42-Q$5)*'점수 계산기'!$C$27+Q$5*'점수 계산기'!$C$28+'점수 계산기'!$C$31,0))</f>
        <v>116</v>
      </c>
      <c r="R42" s="21">
        <f>IF(OR($B42-R$5&gt;74, $B42-R$5=73, $B42-R$5=1, $B42-R$5&lt;0),"",ROUND(($B42-R$5)*'점수 계산기'!$C$27+R$5*'점수 계산기'!$C$28+'점수 계산기'!$C$31,0))</f>
        <v>116</v>
      </c>
      <c r="S42" s="21">
        <f>IF(OR($B42-S$5&gt;74, $B42-S$5=73, $B42-S$5=1, $B42-S$5&lt;0),"",ROUND(($B42-S$5)*'점수 계산기'!$C$27+S$5*'점수 계산기'!$C$28+'점수 계산기'!$C$31,0))</f>
        <v>116</v>
      </c>
      <c r="T42" s="21">
        <f>IF(OR($B42-T$5&gt;74, $B42-T$5=73, $B42-T$5=1, $B42-T$5&lt;0),"",ROUND(($B42-T$5)*'점수 계산기'!$C$27+T$5*'점수 계산기'!$C$28+'점수 계산기'!$C$31,0))</f>
        <v>116</v>
      </c>
      <c r="U42" s="21">
        <f>IF(OR($B42-U$5&gt;74, $B42-U$5=73, $B42-U$5=1, $B42-U$5&lt;0),"",ROUND(($B42-U$5)*'점수 계산기'!$C$27+U$5*'점수 계산기'!$C$28+'점수 계산기'!$C$31,0))</f>
        <v>116</v>
      </c>
      <c r="V42" s="21">
        <f>IF(OR($B42-V$5&gt;74, $B42-V$5=73, $B42-V$5=1, $B42-V$5&lt;0),"",ROUND(($B42-V$5)*'점수 계산기'!$C$27+V$5*'점수 계산기'!$C$28+'점수 계산기'!$C$31,0))</f>
        <v>116</v>
      </c>
      <c r="W42" s="21">
        <f>IF(OR($B42-W$5&gt;74, $B42-W$5=73, $B42-W$5=1, $B42-W$5&lt;0),"",ROUND(($B42-W$5)*'점수 계산기'!$C$27+W$5*'점수 계산기'!$C$28+'점수 계산기'!$C$31,0))</f>
        <v>117</v>
      </c>
      <c r="X42" s="21">
        <f>IF(OR($B42-X$5&gt;74, $B42-X$5=73, $B42-X$5=1, $B42-X$5&lt;0),"",ROUND(($B42-X$5)*'점수 계산기'!$C$27+X$5*'점수 계산기'!$C$28+'점수 계산기'!$C$31,0))</f>
        <v>117</v>
      </c>
      <c r="Y42" s="21">
        <f>IF(OR($B42-Y$5&gt;74, $B42-Y$5=73, $B42-Y$5=1, $B42-Y$5&lt;0),"",ROUND(($B42-Y$5)*'점수 계산기'!$C$27+Y$5*'점수 계산기'!$C$28+'점수 계산기'!$C$31,0))</f>
        <v>117</v>
      </c>
      <c r="Z42" s="21">
        <f>IF(OR($B42-Z$5&gt;74, $B42-Z$5=73, $B42-Z$5=1, $B42-Z$5&lt;0),"",ROUND(($B42-Z$5)*'점수 계산기'!$C$27+Z$5*'점수 계산기'!$C$28+'점수 계산기'!$C$31,0))</f>
        <v>117</v>
      </c>
      <c r="AA42" s="22">
        <f>IF(OR($B42-AA$5&gt;74, $B42-AA$5=73, $B42-AA$5=1, $B42-AA$5&lt;0),"",ROUND(($B42-AA$5)*'점수 계산기'!$C$27+AA$5*'점수 계산기'!$C$28+'점수 계산기'!$C$31,0))</f>
        <v>118</v>
      </c>
      <c r="AC42" s="195">
        <v>65</v>
      </c>
      <c r="AD42" s="195">
        <f t="shared" si="0"/>
        <v>113</v>
      </c>
      <c r="AE42" s="195" cm="1">
        <f t="array" ref="AE42">INDEX($AF$6:$AF$106, AC42, 1)</f>
        <v>94</v>
      </c>
      <c r="AF42" s="195">
        <f t="shared" si="1"/>
        <v>118</v>
      </c>
      <c r="AG42" s="195">
        <v>64</v>
      </c>
      <c r="AH42" s="195">
        <v>36</v>
      </c>
    </row>
    <row r="43" spans="1:34" ht="21" customHeight="1">
      <c r="A43" s="4"/>
      <c r="B43" s="33">
        <v>63</v>
      </c>
      <c r="C43" s="21">
        <f>IF(OR($B43-C$5&gt;74, $B43-C$5=73, $B43-C$5=1, $B43-C$5&lt;0),"",ROUND(($B43-C$5)*'점수 계산기'!$C$27+C$5*'점수 계산기'!$C$28+'점수 계산기'!$C$31,0))</f>
        <v>112</v>
      </c>
      <c r="D43" s="21">
        <f>IF(OR($B43-D$5&gt;74, $B43-D$5=73, $B43-D$5=1, $B43-D$5&lt;0),"",ROUND(($B43-D$5)*'점수 계산기'!$C$27+D$5*'점수 계산기'!$C$28+'점수 계산기'!$C$31,0))</f>
        <v>112</v>
      </c>
      <c r="E43" s="21">
        <f>IF(OR($B43-E$5&gt;74, $B43-E$5=73, $B43-E$5=1, $B43-E$5&lt;0),"",ROUND(($B43-E$5)*'점수 계산기'!$C$27+E$5*'점수 계산기'!$C$28+'점수 계산기'!$C$31,0))</f>
        <v>112</v>
      </c>
      <c r="F43" s="21">
        <f>IF(OR($B43-F$5&gt;74, $B43-F$5=73, $B43-F$5=1, $B43-F$5&lt;0),"",ROUND(($B43-F$5)*'점수 계산기'!$C$27+F$5*'점수 계산기'!$C$28+'점수 계산기'!$C$31,0))</f>
        <v>113</v>
      </c>
      <c r="G43" s="21">
        <f>IF(OR($B43-G$5&gt;74, $B43-G$5=73, $B43-G$5=1, $B43-G$5&lt;0),"",ROUND(($B43-G$5)*'점수 계산기'!$C$27+G$5*'점수 계산기'!$C$28+'점수 계산기'!$C$31,0))</f>
        <v>113</v>
      </c>
      <c r="H43" s="21">
        <f>IF(OR($B43-H$5&gt;74, $B43-H$5=73, $B43-H$5=1, $B43-H$5&lt;0),"",ROUND(($B43-H$5)*'점수 계산기'!$C$27+H$5*'점수 계산기'!$C$28+'점수 계산기'!$C$31,0))</f>
        <v>113</v>
      </c>
      <c r="I43" s="21">
        <f>IF(OR($B43-I$5&gt;74, $B43-I$5=73, $B43-I$5=1, $B43-I$5&lt;0),"",ROUND(($B43-I$5)*'점수 계산기'!$C$27+I$5*'점수 계산기'!$C$28+'점수 계산기'!$C$31,0))</f>
        <v>113</v>
      </c>
      <c r="J43" s="21">
        <f>IF(OR($B43-J$5&gt;74, $B43-J$5=73, $B43-J$5=1, $B43-J$5&lt;0),"",ROUND(($B43-J$5)*'점수 계산기'!$C$27+J$5*'점수 계산기'!$C$28+'점수 계산기'!$C$31,0))</f>
        <v>113</v>
      </c>
      <c r="K43" s="21">
        <f>IF(OR($B43-K$5&gt;74, $B43-K$5=73, $B43-K$5=1, $B43-K$5&lt;0),"",ROUND(($B43-K$5)*'점수 계산기'!$C$27+K$5*'점수 계산기'!$C$28+'점수 계산기'!$C$31,0))</f>
        <v>114</v>
      </c>
      <c r="L43" s="21">
        <f>IF(OR($B43-L$5&gt;74, $B43-L$5=73, $B43-L$5=1, $B43-L$5&lt;0),"",ROUND(($B43-L$5)*'점수 계산기'!$C$27+L$5*'점수 계산기'!$C$28+'점수 계산기'!$C$31,0))</f>
        <v>114</v>
      </c>
      <c r="M43" s="21">
        <f>IF(OR($B43-M$5&gt;74, $B43-M$5=73, $B43-M$5=1, $B43-M$5&lt;0),"",ROUND(($B43-M$5)*'점수 계산기'!$C$27+M$5*'점수 계산기'!$C$28+'점수 계산기'!$C$31,0))</f>
        <v>114</v>
      </c>
      <c r="N43" s="21">
        <f>IF(OR($B43-N$5&gt;74, $B43-N$5=73, $B43-N$5=1, $B43-N$5&lt;0),"",ROUND(($B43-N$5)*'점수 계산기'!$C$27+N$5*'점수 계산기'!$C$28+'점수 계산기'!$C$31,0))</f>
        <v>114</v>
      </c>
      <c r="O43" s="21">
        <f>IF(OR($B43-O$5&gt;74, $B43-O$5=73, $B43-O$5=1, $B43-O$5&lt;0),"",ROUND(($B43-O$5)*'점수 계산기'!$C$27+O$5*'점수 계산기'!$C$28+'점수 계산기'!$C$31,0))</f>
        <v>114</v>
      </c>
      <c r="P43" s="21">
        <f>IF(OR($B43-P$5&gt;74, $B43-P$5=73, $B43-P$5=1, $B43-P$5&lt;0),"",ROUND(($B43-P$5)*'점수 계산기'!$C$27+P$5*'점수 계산기'!$C$28+'점수 계산기'!$C$31,0))</f>
        <v>115</v>
      </c>
      <c r="Q43" s="21">
        <f>IF(OR($B43-Q$5&gt;74, $B43-Q$5=73, $B43-Q$5=1, $B43-Q$5&lt;0),"",ROUND(($B43-Q$5)*'점수 계산기'!$C$27+Q$5*'점수 계산기'!$C$28+'점수 계산기'!$C$31,0))</f>
        <v>115</v>
      </c>
      <c r="R43" s="21">
        <f>IF(OR($B43-R$5&gt;74, $B43-R$5=73, $B43-R$5=1, $B43-R$5&lt;0),"",ROUND(($B43-R$5)*'점수 계산기'!$C$27+R$5*'점수 계산기'!$C$28+'점수 계산기'!$C$31,0))</f>
        <v>115</v>
      </c>
      <c r="S43" s="21">
        <f>IF(OR($B43-S$5&gt;74, $B43-S$5=73, $B43-S$5=1, $B43-S$5&lt;0),"",ROUND(($B43-S$5)*'점수 계산기'!$C$27+S$5*'점수 계산기'!$C$28+'점수 계산기'!$C$31,0))</f>
        <v>115</v>
      </c>
      <c r="T43" s="21">
        <f>IF(OR($B43-T$5&gt;74, $B43-T$5=73, $B43-T$5=1, $B43-T$5&lt;0),"",ROUND(($B43-T$5)*'점수 계산기'!$C$27+T$5*'점수 계산기'!$C$28+'점수 계산기'!$C$31,0))</f>
        <v>115</v>
      </c>
      <c r="U43" s="21">
        <f>IF(OR($B43-U$5&gt;74, $B43-U$5=73, $B43-U$5=1, $B43-U$5&lt;0),"",ROUND(($B43-U$5)*'점수 계산기'!$C$27+U$5*'점수 계산기'!$C$28+'점수 계산기'!$C$31,0))</f>
        <v>115</v>
      </c>
      <c r="V43" s="21">
        <f>IF(OR($B43-V$5&gt;74, $B43-V$5=73, $B43-V$5=1, $B43-V$5&lt;0),"",ROUND(($B43-V$5)*'점수 계산기'!$C$27+V$5*'점수 계산기'!$C$28+'점수 계산기'!$C$31,0))</f>
        <v>116</v>
      </c>
      <c r="W43" s="21">
        <f>IF(OR($B43-W$5&gt;74, $B43-W$5=73, $B43-W$5=1, $B43-W$5&lt;0),"",ROUND(($B43-W$5)*'점수 계산기'!$C$27+W$5*'점수 계산기'!$C$28+'점수 계산기'!$C$31,0))</f>
        <v>116</v>
      </c>
      <c r="X43" s="21">
        <f>IF(OR($B43-X$5&gt;74, $B43-X$5=73, $B43-X$5=1, $B43-X$5&lt;0),"",ROUND(($B43-X$5)*'점수 계산기'!$C$27+X$5*'점수 계산기'!$C$28+'점수 계산기'!$C$31,0))</f>
        <v>116</v>
      </c>
      <c r="Y43" s="21">
        <f>IF(OR($B43-Y$5&gt;74, $B43-Y$5=73, $B43-Y$5=1, $B43-Y$5&lt;0),"",ROUND(($B43-Y$5)*'점수 계산기'!$C$27+Y$5*'점수 계산기'!$C$28+'점수 계산기'!$C$31,0))</f>
        <v>116</v>
      </c>
      <c r="Z43" s="21">
        <f>IF(OR($B43-Z$5&gt;74, $B43-Z$5=73, $B43-Z$5=1, $B43-Z$5&lt;0),"",ROUND(($B43-Z$5)*'점수 계산기'!$C$27+Z$5*'점수 계산기'!$C$28+'점수 계산기'!$C$31,0))</f>
        <v>116</v>
      </c>
      <c r="AA43" s="22">
        <f>IF(OR($B43-AA$5&gt;74, $B43-AA$5=73, $B43-AA$5=1, $B43-AA$5&lt;0),"",ROUND(($B43-AA$5)*'점수 계산기'!$C$27+AA$5*'점수 계산기'!$C$28+'점수 계산기'!$C$31,0))</f>
        <v>117</v>
      </c>
      <c r="AC43" s="195">
        <v>64</v>
      </c>
      <c r="AD43" s="195">
        <f t="shared" si="0"/>
        <v>112</v>
      </c>
      <c r="AE43" s="195" cm="1">
        <f t="array" ref="AE43">INDEX($AF$6:$AF$106, AC43, 1)</f>
        <v>95</v>
      </c>
      <c r="AF43" s="195">
        <f t="shared" si="1"/>
        <v>117</v>
      </c>
      <c r="AG43" s="195">
        <v>63</v>
      </c>
      <c r="AH43" s="195">
        <v>37</v>
      </c>
    </row>
    <row r="44" spans="1:34" ht="21" customHeight="1">
      <c r="A44" s="4"/>
      <c r="B44" s="33">
        <v>62</v>
      </c>
      <c r="C44" s="21">
        <f>IF(OR($B44-C$5&gt;74, $B44-C$5=73, $B44-C$5=1, $B44-C$5&lt;0),"",ROUND(($B44-C$5)*'점수 계산기'!$C$27+C$5*'점수 계산기'!$C$28+'점수 계산기'!$C$31,0))</f>
        <v>111</v>
      </c>
      <c r="D44" s="21">
        <f>IF(OR($B44-D$5&gt;74, $B44-D$5=73, $B44-D$5=1, $B44-D$5&lt;0),"",ROUND(($B44-D$5)*'점수 계산기'!$C$27+D$5*'점수 계산기'!$C$28+'점수 계산기'!$C$31,0))</f>
        <v>111</v>
      </c>
      <c r="E44" s="21">
        <f>IF(OR($B44-E$5&gt;74, $B44-E$5=73, $B44-E$5=1, $B44-E$5&lt;0),"",ROUND(($B44-E$5)*'점수 계산기'!$C$27+E$5*'점수 계산기'!$C$28+'점수 계산기'!$C$31,0))</f>
        <v>112</v>
      </c>
      <c r="F44" s="21">
        <f>IF(OR($B44-F$5&gt;74, $B44-F$5=73, $B44-F$5=1, $B44-F$5&lt;0),"",ROUND(($B44-F$5)*'점수 계산기'!$C$27+F$5*'점수 계산기'!$C$28+'점수 계산기'!$C$31,0))</f>
        <v>112</v>
      </c>
      <c r="G44" s="21">
        <f>IF(OR($B44-G$5&gt;74, $B44-G$5=73, $B44-G$5=1, $B44-G$5&lt;0),"",ROUND(($B44-G$5)*'점수 계산기'!$C$27+G$5*'점수 계산기'!$C$28+'점수 계산기'!$C$31,0))</f>
        <v>112</v>
      </c>
      <c r="H44" s="21">
        <f>IF(OR($B44-H$5&gt;74, $B44-H$5=73, $B44-H$5=1, $B44-H$5&lt;0),"",ROUND(($B44-H$5)*'점수 계산기'!$C$27+H$5*'점수 계산기'!$C$28+'점수 계산기'!$C$31,0))</f>
        <v>112</v>
      </c>
      <c r="I44" s="21">
        <f>IF(OR($B44-I$5&gt;74, $B44-I$5=73, $B44-I$5=1, $B44-I$5&lt;0),"",ROUND(($B44-I$5)*'점수 계산기'!$C$27+I$5*'점수 계산기'!$C$28+'점수 계산기'!$C$31,0))</f>
        <v>112</v>
      </c>
      <c r="J44" s="21">
        <f>IF(OR($B44-J$5&gt;74, $B44-J$5=73, $B44-J$5=1, $B44-J$5&lt;0),"",ROUND(($B44-J$5)*'점수 계산기'!$C$27+J$5*'점수 계산기'!$C$28+'점수 계산기'!$C$31,0))</f>
        <v>113</v>
      </c>
      <c r="K44" s="21">
        <f>IF(OR($B44-K$5&gt;74, $B44-K$5=73, $B44-K$5=1, $B44-K$5&lt;0),"",ROUND(($B44-K$5)*'점수 계산기'!$C$27+K$5*'점수 계산기'!$C$28+'점수 계산기'!$C$31,0))</f>
        <v>113</v>
      </c>
      <c r="L44" s="21">
        <f>IF(OR($B44-L$5&gt;74, $B44-L$5=73, $B44-L$5=1, $B44-L$5&lt;0),"",ROUND(($B44-L$5)*'점수 계산기'!$C$27+L$5*'점수 계산기'!$C$28+'점수 계산기'!$C$31,0))</f>
        <v>113</v>
      </c>
      <c r="M44" s="21">
        <f>IF(OR($B44-M$5&gt;74, $B44-M$5=73, $B44-M$5=1, $B44-M$5&lt;0),"",ROUND(($B44-M$5)*'점수 계산기'!$C$27+M$5*'점수 계산기'!$C$28+'점수 계산기'!$C$31,0))</f>
        <v>113</v>
      </c>
      <c r="N44" s="21">
        <f>IF(OR($B44-N$5&gt;74, $B44-N$5=73, $B44-N$5=1, $B44-N$5&lt;0),"",ROUND(($B44-N$5)*'점수 계산기'!$C$27+N$5*'점수 계산기'!$C$28+'점수 계산기'!$C$31,0))</f>
        <v>113</v>
      </c>
      <c r="O44" s="21">
        <f>IF(OR($B44-O$5&gt;74, $B44-O$5=73, $B44-O$5=1, $B44-O$5&lt;0),"",ROUND(($B44-O$5)*'점수 계산기'!$C$27+O$5*'점수 계산기'!$C$28+'점수 계산기'!$C$31,0))</f>
        <v>114</v>
      </c>
      <c r="P44" s="21">
        <f>IF(OR($B44-P$5&gt;74, $B44-P$5=73, $B44-P$5=1, $B44-P$5&lt;0),"",ROUND(($B44-P$5)*'점수 계산기'!$C$27+P$5*'점수 계산기'!$C$28+'점수 계산기'!$C$31,0))</f>
        <v>114</v>
      </c>
      <c r="Q44" s="21">
        <f>IF(OR($B44-Q$5&gt;74, $B44-Q$5=73, $B44-Q$5=1, $B44-Q$5&lt;0),"",ROUND(($B44-Q$5)*'점수 계산기'!$C$27+Q$5*'점수 계산기'!$C$28+'점수 계산기'!$C$31,0))</f>
        <v>114</v>
      </c>
      <c r="R44" s="21">
        <f>IF(OR($B44-R$5&gt;74, $B44-R$5=73, $B44-R$5=1, $B44-R$5&lt;0),"",ROUND(($B44-R$5)*'점수 계산기'!$C$27+R$5*'점수 계산기'!$C$28+'점수 계산기'!$C$31,0))</f>
        <v>114</v>
      </c>
      <c r="S44" s="21">
        <f>IF(OR($B44-S$5&gt;74, $B44-S$5=73, $B44-S$5=1, $B44-S$5&lt;0),"",ROUND(($B44-S$5)*'점수 계산기'!$C$27+S$5*'점수 계산기'!$C$28+'점수 계산기'!$C$31,0))</f>
        <v>114</v>
      </c>
      <c r="T44" s="21">
        <f>IF(OR($B44-T$5&gt;74, $B44-T$5=73, $B44-T$5=1, $B44-T$5&lt;0),"",ROUND(($B44-T$5)*'점수 계산기'!$C$27+T$5*'점수 계산기'!$C$28+'점수 계산기'!$C$31,0))</f>
        <v>114</v>
      </c>
      <c r="U44" s="21">
        <f>IF(OR($B44-U$5&gt;74, $B44-U$5=73, $B44-U$5=1, $B44-U$5&lt;0),"",ROUND(($B44-U$5)*'점수 계산기'!$C$27+U$5*'점수 계산기'!$C$28+'점수 계산기'!$C$31,0))</f>
        <v>115</v>
      </c>
      <c r="V44" s="21">
        <f>IF(OR($B44-V$5&gt;74, $B44-V$5=73, $B44-V$5=1, $B44-V$5&lt;0),"",ROUND(($B44-V$5)*'점수 계산기'!$C$27+V$5*'점수 계산기'!$C$28+'점수 계산기'!$C$31,0))</f>
        <v>115</v>
      </c>
      <c r="W44" s="21">
        <f>IF(OR($B44-W$5&gt;74, $B44-W$5=73, $B44-W$5=1, $B44-W$5&lt;0),"",ROUND(($B44-W$5)*'점수 계산기'!$C$27+W$5*'점수 계산기'!$C$28+'점수 계산기'!$C$31,0))</f>
        <v>115</v>
      </c>
      <c r="X44" s="21">
        <f>IF(OR($B44-X$5&gt;74, $B44-X$5=73, $B44-X$5=1, $B44-X$5&lt;0),"",ROUND(($B44-X$5)*'점수 계산기'!$C$27+X$5*'점수 계산기'!$C$28+'점수 계산기'!$C$31,0))</f>
        <v>115</v>
      </c>
      <c r="Y44" s="21">
        <f>IF(OR($B44-Y$5&gt;74, $B44-Y$5=73, $B44-Y$5=1, $B44-Y$5&lt;0),"",ROUND(($B44-Y$5)*'점수 계산기'!$C$27+Y$5*'점수 계산기'!$C$28+'점수 계산기'!$C$31,0))</f>
        <v>115</v>
      </c>
      <c r="Z44" s="21">
        <f>IF(OR($B44-Z$5&gt;74, $B44-Z$5=73, $B44-Z$5=1, $B44-Z$5&lt;0),"",ROUND(($B44-Z$5)*'점수 계산기'!$C$27+Z$5*'점수 계산기'!$C$28+'점수 계산기'!$C$31,0))</f>
        <v>116</v>
      </c>
      <c r="AA44" s="22">
        <f>IF(OR($B44-AA$5&gt;74, $B44-AA$5=73, $B44-AA$5=1, $B44-AA$5&lt;0),"",ROUND(($B44-AA$5)*'점수 계산기'!$C$27+AA$5*'점수 계산기'!$C$28+'점수 계산기'!$C$31,0))</f>
        <v>116</v>
      </c>
      <c r="AC44" s="195">
        <v>63</v>
      </c>
      <c r="AD44" s="195">
        <f t="shared" si="0"/>
        <v>111</v>
      </c>
      <c r="AE44" s="195" cm="1">
        <f t="array" ref="AE44">INDEX($AF$6:$AF$106, AC44, 1)</f>
        <v>96</v>
      </c>
      <c r="AF44" s="195">
        <f t="shared" si="1"/>
        <v>116</v>
      </c>
      <c r="AG44" s="195">
        <v>62</v>
      </c>
      <c r="AH44" s="195">
        <v>38</v>
      </c>
    </row>
    <row r="45" spans="1:34" ht="21" customHeight="1">
      <c r="A45" s="4"/>
      <c r="B45" s="33">
        <v>61</v>
      </c>
      <c r="C45" s="21">
        <f>IF(OR($B45-C$5&gt;74, $B45-C$5=73, $B45-C$5=1, $B45-C$5&lt;0),"",ROUND(($B45-C$5)*'점수 계산기'!$C$27+C$5*'점수 계산기'!$C$28+'점수 계산기'!$C$31,0))</f>
        <v>110</v>
      </c>
      <c r="D45" s="21">
        <f>IF(OR($B45-D$5&gt;74, $B45-D$5=73, $B45-D$5=1, $B45-D$5&lt;0),"",ROUND(($B45-D$5)*'점수 계산기'!$C$27+D$5*'점수 계산기'!$C$28+'점수 계산기'!$C$31,0))</f>
        <v>111</v>
      </c>
      <c r="E45" s="21">
        <f>IF(OR($B45-E$5&gt;74, $B45-E$5=73, $B45-E$5=1, $B45-E$5&lt;0),"",ROUND(($B45-E$5)*'점수 계산기'!$C$27+E$5*'점수 계산기'!$C$28+'점수 계산기'!$C$31,0))</f>
        <v>111</v>
      </c>
      <c r="F45" s="21">
        <f>IF(OR($B45-F$5&gt;74, $B45-F$5=73, $B45-F$5=1, $B45-F$5&lt;0),"",ROUND(($B45-F$5)*'점수 계산기'!$C$27+F$5*'점수 계산기'!$C$28+'점수 계산기'!$C$31,0))</f>
        <v>111</v>
      </c>
      <c r="G45" s="21">
        <f>IF(OR($B45-G$5&gt;74, $B45-G$5=73, $B45-G$5=1, $B45-G$5&lt;0),"",ROUND(($B45-G$5)*'점수 계산기'!$C$27+G$5*'점수 계산기'!$C$28+'점수 계산기'!$C$31,0))</f>
        <v>111</v>
      </c>
      <c r="H45" s="21">
        <f>IF(OR($B45-H$5&gt;74, $B45-H$5=73, $B45-H$5=1, $B45-H$5&lt;0),"",ROUND(($B45-H$5)*'점수 계산기'!$C$27+H$5*'점수 계산기'!$C$28+'점수 계산기'!$C$31,0))</f>
        <v>111</v>
      </c>
      <c r="I45" s="21">
        <f>IF(OR($B45-I$5&gt;74, $B45-I$5=73, $B45-I$5=1, $B45-I$5&lt;0),"",ROUND(($B45-I$5)*'점수 계산기'!$C$27+I$5*'점수 계산기'!$C$28+'점수 계산기'!$C$31,0))</f>
        <v>112</v>
      </c>
      <c r="J45" s="21">
        <f>IF(OR($B45-J$5&gt;74, $B45-J$5=73, $B45-J$5=1, $B45-J$5&lt;0),"",ROUND(($B45-J$5)*'점수 계산기'!$C$27+J$5*'점수 계산기'!$C$28+'점수 계산기'!$C$31,0))</f>
        <v>112</v>
      </c>
      <c r="K45" s="21">
        <f>IF(OR($B45-K$5&gt;74, $B45-K$5=73, $B45-K$5=1, $B45-K$5&lt;0),"",ROUND(($B45-K$5)*'점수 계산기'!$C$27+K$5*'점수 계산기'!$C$28+'점수 계산기'!$C$31,0))</f>
        <v>112</v>
      </c>
      <c r="L45" s="21">
        <f>IF(OR($B45-L$5&gt;74, $B45-L$5=73, $B45-L$5=1, $B45-L$5&lt;0),"",ROUND(($B45-L$5)*'점수 계산기'!$C$27+L$5*'점수 계산기'!$C$28+'점수 계산기'!$C$31,0))</f>
        <v>112</v>
      </c>
      <c r="M45" s="21">
        <f>IF(OR($B45-M$5&gt;74, $B45-M$5=73, $B45-M$5=1, $B45-M$5&lt;0),"",ROUND(($B45-M$5)*'점수 계산기'!$C$27+M$5*'점수 계산기'!$C$28+'점수 계산기'!$C$31,0))</f>
        <v>112</v>
      </c>
      <c r="N45" s="21">
        <f>IF(OR($B45-N$5&gt;74, $B45-N$5=73, $B45-N$5=1, $B45-N$5&lt;0),"",ROUND(($B45-N$5)*'점수 계산기'!$C$27+N$5*'점수 계산기'!$C$28+'점수 계산기'!$C$31,0))</f>
        <v>112</v>
      </c>
      <c r="O45" s="21">
        <f>IF(OR($B45-O$5&gt;74, $B45-O$5=73, $B45-O$5=1, $B45-O$5&lt;0),"",ROUND(($B45-O$5)*'점수 계산기'!$C$27+O$5*'점수 계산기'!$C$28+'점수 계산기'!$C$31,0))</f>
        <v>113</v>
      </c>
      <c r="P45" s="21">
        <f>IF(OR($B45-P$5&gt;74, $B45-P$5=73, $B45-P$5=1, $B45-P$5&lt;0),"",ROUND(($B45-P$5)*'점수 계산기'!$C$27+P$5*'점수 계산기'!$C$28+'점수 계산기'!$C$31,0))</f>
        <v>113</v>
      </c>
      <c r="Q45" s="21">
        <f>IF(OR($B45-Q$5&gt;74, $B45-Q$5=73, $B45-Q$5=1, $B45-Q$5&lt;0),"",ROUND(($B45-Q$5)*'점수 계산기'!$C$27+Q$5*'점수 계산기'!$C$28+'점수 계산기'!$C$31,0))</f>
        <v>113</v>
      </c>
      <c r="R45" s="21">
        <f>IF(OR($B45-R$5&gt;74, $B45-R$5=73, $B45-R$5=1, $B45-R$5&lt;0),"",ROUND(($B45-R$5)*'점수 계산기'!$C$27+R$5*'점수 계산기'!$C$28+'점수 계산기'!$C$31,0))</f>
        <v>113</v>
      </c>
      <c r="S45" s="21">
        <f>IF(OR($B45-S$5&gt;74, $B45-S$5=73, $B45-S$5=1, $B45-S$5&lt;0),"",ROUND(($B45-S$5)*'점수 계산기'!$C$27+S$5*'점수 계산기'!$C$28+'점수 계산기'!$C$31,0))</f>
        <v>113</v>
      </c>
      <c r="T45" s="21">
        <f>IF(OR($B45-T$5&gt;74, $B45-T$5=73, $B45-T$5=1, $B45-T$5&lt;0),"",ROUND(($B45-T$5)*'점수 계산기'!$C$27+T$5*'점수 계산기'!$C$28+'점수 계산기'!$C$31,0))</f>
        <v>114</v>
      </c>
      <c r="U45" s="21">
        <f>IF(OR($B45-U$5&gt;74, $B45-U$5=73, $B45-U$5=1, $B45-U$5&lt;0),"",ROUND(($B45-U$5)*'점수 계산기'!$C$27+U$5*'점수 계산기'!$C$28+'점수 계산기'!$C$31,0))</f>
        <v>114</v>
      </c>
      <c r="V45" s="21">
        <f>IF(OR($B45-V$5&gt;74, $B45-V$5=73, $B45-V$5=1, $B45-V$5&lt;0),"",ROUND(($B45-V$5)*'점수 계산기'!$C$27+V$5*'점수 계산기'!$C$28+'점수 계산기'!$C$31,0))</f>
        <v>114</v>
      </c>
      <c r="W45" s="21">
        <f>IF(OR($B45-W$5&gt;74, $B45-W$5=73, $B45-W$5=1, $B45-W$5&lt;0),"",ROUND(($B45-W$5)*'점수 계산기'!$C$27+W$5*'점수 계산기'!$C$28+'점수 계산기'!$C$31,0))</f>
        <v>114</v>
      </c>
      <c r="X45" s="21">
        <f>IF(OR($B45-X$5&gt;74, $B45-X$5=73, $B45-X$5=1, $B45-X$5&lt;0),"",ROUND(($B45-X$5)*'점수 계산기'!$C$27+X$5*'점수 계산기'!$C$28+'점수 계산기'!$C$31,0))</f>
        <v>114</v>
      </c>
      <c r="Y45" s="21">
        <f>IF(OR($B45-Y$5&gt;74, $B45-Y$5=73, $B45-Y$5=1, $B45-Y$5&lt;0),"",ROUND(($B45-Y$5)*'점수 계산기'!$C$27+Y$5*'점수 계산기'!$C$28+'점수 계산기'!$C$31,0))</f>
        <v>115</v>
      </c>
      <c r="Z45" s="21">
        <f>IF(OR($B45-Z$5&gt;74, $B45-Z$5=73, $B45-Z$5=1, $B45-Z$5&lt;0),"",ROUND(($B45-Z$5)*'점수 계산기'!$C$27+Z$5*'점수 계산기'!$C$28+'점수 계산기'!$C$31,0))</f>
        <v>115</v>
      </c>
      <c r="AA45" s="22">
        <f>IF(OR($B45-AA$5&gt;74, $B45-AA$5=73, $B45-AA$5=1, $B45-AA$5&lt;0),"",ROUND(($B45-AA$5)*'점수 계산기'!$C$27+AA$5*'점수 계산기'!$C$28+'점수 계산기'!$C$31,0))</f>
        <v>115</v>
      </c>
      <c r="AC45" s="195">
        <v>62</v>
      </c>
      <c r="AD45" s="195">
        <f t="shared" si="0"/>
        <v>110</v>
      </c>
      <c r="AE45" s="195" cm="1">
        <f t="array" ref="AE45">INDEX($AF$6:$AF$106, AC45, 1)</f>
        <v>97</v>
      </c>
      <c r="AF45" s="195">
        <f t="shared" si="1"/>
        <v>115</v>
      </c>
      <c r="AG45" s="195">
        <v>61</v>
      </c>
      <c r="AH45" s="195">
        <v>39</v>
      </c>
    </row>
    <row r="46" spans="1:34" ht="21" customHeight="1">
      <c r="A46" s="4"/>
      <c r="B46" s="29">
        <v>60</v>
      </c>
      <c r="C46" s="13">
        <f>IF(OR($B46-C$5&gt;74, $B46-C$5=73, $B46-C$5=1, $B46-C$5&lt;0),"",ROUND(($B46-C$5)*'점수 계산기'!$C$27+C$5*'점수 계산기'!$C$28+'점수 계산기'!$C$31,0))</f>
        <v>109</v>
      </c>
      <c r="D46" s="13">
        <f>IF(OR($B46-D$5&gt;74, $B46-D$5=73, $B46-D$5=1, $B46-D$5&lt;0),"",ROUND(($B46-D$5)*'점수 계산기'!$C$27+D$5*'점수 계산기'!$C$28+'점수 계산기'!$C$31,0))</f>
        <v>110</v>
      </c>
      <c r="E46" s="13">
        <f>IF(OR($B46-E$5&gt;74, $B46-E$5=73, $B46-E$5=1, $B46-E$5&lt;0),"",ROUND(($B46-E$5)*'점수 계산기'!$C$27+E$5*'점수 계산기'!$C$28+'점수 계산기'!$C$31,0))</f>
        <v>110</v>
      </c>
      <c r="F46" s="13">
        <f>IF(OR($B46-F$5&gt;74, $B46-F$5=73, $B46-F$5=1, $B46-F$5&lt;0),"",ROUND(($B46-F$5)*'점수 계산기'!$C$27+F$5*'점수 계산기'!$C$28+'점수 계산기'!$C$31,0))</f>
        <v>110</v>
      </c>
      <c r="G46" s="13">
        <f>IF(OR($B46-G$5&gt;74, $B46-G$5=73, $B46-G$5=1, $B46-G$5&lt;0),"",ROUND(($B46-G$5)*'점수 계산기'!$C$27+G$5*'점수 계산기'!$C$28+'점수 계산기'!$C$31,0))</f>
        <v>110</v>
      </c>
      <c r="H46" s="13">
        <f>IF(OR($B46-H$5&gt;74, $B46-H$5=73, $B46-H$5=1, $B46-H$5&lt;0),"",ROUND(($B46-H$5)*'점수 계산기'!$C$27+H$5*'점수 계산기'!$C$28+'점수 계산기'!$C$31,0))</f>
        <v>111</v>
      </c>
      <c r="I46" s="13">
        <f>IF(OR($B46-I$5&gt;74, $B46-I$5=73, $B46-I$5=1, $B46-I$5&lt;0),"",ROUND(($B46-I$5)*'점수 계산기'!$C$27+I$5*'점수 계산기'!$C$28+'점수 계산기'!$C$31,0))</f>
        <v>111</v>
      </c>
      <c r="J46" s="13">
        <f>IF(OR($B46-J$5&gt;74, $B46-J$5=73, $B46-J$5=1, $B46-J$5&lt;0),"",ROUND(($B46-J$5)*'점수 계산기'!$C$27+J$5*'점수 계산기'!$C$28+'점수 계산기'!$C$31,0))</f>
        <v>111</v>
      </c>
      <c r="K46" s="13">
        <f>IF(OR($B46-K$5&gt;74, $B46-K$5=73, $B46-K$5=1, $B46-K$5&lt;0),"",ROUND(($B46-K$5)*'점수 계산기'!$C$27+K$5*'점수 계산기'!$C$28+'점수 계산기'!$C$31,0))</f>
        <v>111</v>
      </c>
      <c r="L46" s="13">
        <f>IF(OR($B46-L$5&gt;74, $B46-L$5=73, $B46-L$5=1, $B46-L$5&lt;0),"",ROUND(($B46-L$5)*'점수 계산기'!$C$27+L$5*'점수 계산기'!$C$28+'점수 계산기'!$C$31,0))</f>
        <v>111</v>
      </c>
      <c r="M46" s="13">
        <f>IF(OR($B46-M$5&gt;74, $B46-M$5=73, $B46-M$5=1, $B46-M$5&lt;0),"",ROUND(($B46-M$5)*'점수 계산기'!$C$27+M$5*'점수 계산기'!$C$28+'점수 계산기'!$C$31,0))</f>
        <v>111</v>
      </c>
      <c r="N46" s="13">
        <f>IF(OR($B46-N$5&gt;74, $B46-N$5=73, $B46-N$5=1, $B46-N$5&lt;0),"",ROUND(($B46-N$5)*'점수 계산기'!$C$27+N$5*'점수 계산기'!$C$28+'점수 계산기'!$C$31,0))</f>
        <v>112</v>
      </c>
      <c r="O46" s="13">
        <f>IF(OR($B46-O$5&gt;74, $B46-O$5=73, $B46-O$5=1, $B46-O$5&lt;0),"",ROUND(($B46-O$5)*'점수 계산기'!$C$27+O$5*'점수 계산기'!$C$28+'점수 계산기'!$C$31,0))</f>
        <v>112</v>
      </c>
      <c r="P46" s="13">
        <f>IF(OR($B46-P$5&gt;74, $B46-P$5=73, $B46-P$5=1, $B46-P$5&lt;0),"",ROUND(($B46-P$5)*'점수 계산기'!$C$27+P$5*'점수 계산기'!$C$28+'점수 계산기'!$C$31,0))</f>
        <v>112</v>
      </c>
      <c r="Q46" s="13">
        <f>IF(OR($B46-Q$5&gt;74, $B46-Q$5=73, $B46-Q$5=1, $B46-Q$5&lt;0),"",ROUND(($B46-Q$5)*'점수 계산기'!$C$27+Q$5*'점수 계산기'!$C$28+'점수 계산기'!$C$31,0))</f>
        <v>112</v>
      </c>
      <c r="R46" s="13">
        <f>IF(OR($B46-R$5&gt;74, $B46-R$5=73, $B46-R$5=1, $B46-R$5&lt;0),"",ROUND(($B46-R$5)*'점수 계산기'!$C$27+R$5*'점수 계산기'!$C$28+'점수 계산기'!$C$31,0))</f>
        <v>112</v>
      </c>
      <c r="S46" s="13">
        <f>IF(OR($B46-S$5&gt;74, $B46-S$5=73, $B46-S$5=1, $B46-S$5&lt;0),"",ROUND(($B46-S$5)*'점수 계산기'!$C$27+S$5*'점수 계산기'!$C$28+'점수 계산기'!$C$31,0))</f>
        <v>113</v>
      </c>
      <c r="T46" s="13">
        <f>IF(OR($B46-T$5&gt;74, $B46-T$5=73, $B46-T$5=1, $B46-T$5&lt;0),"",ROUND(($B46-T$5)*'점수 계산기'!$C$27+T$5*'점수 계산기'!$C$28+'점수 계산기'!$C$31,0))</f>
        <v>113</v>
      </c>
      <c r="U46" s="13">
        <f>IF(OR($B46-U$5&gt;74, $B46-U$5=73, $B46-U$5=1, $B46-U$5&lt;0),"",ROUND(($B46-U$5)*'점수 계산기'!$C$27+U$5*'점수 계산기'!$C$28+'점수 계산기'!$C$31,0))</f>
        <v>113</v>
      </c>
      <c r="V46" s="13">
        <f>IF(OR($B46-V$5&gt;74, $B46-V$5=73, $B46-V$5=1, $B46-V$5&lt;0),"",ROUND(($B46-V$5)*'점수 계산기'!$C$27+V$5*'점수 계산기'!$C$28+'점수 계산기'!$C$31,0))</f>
        <v>113</v>
      </c>
      <c r="W46" s="13">
        <f>IF(OR($B46-W$5&gt;74, $B46-W$5=73, $B46-W$5=1, $B46-W$5&lt;0),"",ROUND(($B46-W$5)*'점수 계산기'!$C$27+W$5*'점수 계산기'!$C$28+'점수 계산기'!$C$31,0))</f>
        <v>113</v>
      </c>
      <c r="X46" s="13">
        <f>IF(OR($B46-X$5&gt;74, $B46-X$5=73, $B46-X$5=1, $B46-X$5&lt;0),"",ROUND(($B46-X$5)*'점수 계산기'!$C$27+X$5*'점수 계산기'!$C$28+'점수 계산기'!$C$31,0))</f>
        <v>114</v>
      </c>
      <c r="Y46" s="13">
        <f>IF(OR($B46-Y$5&gt;74, $B46-Y$5=73, $B46-Y$5=1, $B46-Y$5&lt;0),"",ROUND(($B46-Y$5)*'점수 계산기'!$C$27+Y$5*'점수 계산기'!$C$28+'점수 계산기'!$C$31,0))</f>
        <v>114</v>
      </c>
      <c r="Z46" s="13">
        <f>IF(OR($B46-Z$5&gt;74, $B46-Z$5=73, $B46-Z$5=1, $B46-Z$5&lt;0),"",ROUND(($B46-Z$5)*'점수 계산기'!$C$27+Z$5*'점수 계산기'!$C$28+'점수 계산기'!$C$31,0))</f>
        <v>114</v>
      </c>
      <c r="AA46" s="14">
        <f>IF(OR($B46-AA$5&gt;74, $B46-AA$5=73, $B46-AA$5=1, $B46-AA$5&lt;0),"",ROUND(($B46-AA$5)*'점수 계산기'!$C$27+AA$5*'점수 계산기'!$C$28+'점수 계산기'!$C$31,0))</f>
        <v>114</v>
      </c>
      <c r="AC46" s="195">
        <v>61</v>
      </c>
      <c r="AD46" s="195">
        <f t="shared" si="0"/>
        <v>109</v>
      </c>
      <c r="AE46" s="195" cm="1">
        <f t="array" ref="AE46">INDEX($AF$6:$AF$106, AC46, 1)</f>
        <v>98</v>
      </c>
      <c r="AF46" s="195">
        <f t="shared" si="1"/>
        <v>114</v>
      </c>
      <c r="AG46" s="195">
        <v>60</v>
      </c>
      <c r="AH46" s="195">
        <v>40</v>
      </c>
    </row>
    <row r="47" spans="1:34" ht="21" customHeight="1">
      <c r="A47" s="4"/>
      <c r="B47" s="29">
        <v>59</v>
      </c>
      <c r="C47" s="13">
        <f>IF(OR($B47-C$5&gt;74, $B47-C$5=73, $B47-C$5=1, $B47-C$5&lt;0),"",ROUND(($B47-C$5)*'점수 계산기'!$C$27+C$5*'점수 계산기'!$C$28+'점수 계산기'!$C$31,0))</f>
        <v>109</v>
      </c>
      <c r="D47" s="13">
        <f>IF(OR($B47-D$5&gt;74, $B47-D$5=73, $B47-D$5=1, $B47-D$5&lt;0),"",ROUND(($B47-D$5)*'점수 계산기'!$C$27+D$5*'점수 계산기'!$C$28+'점수 계산기'!$C$31,0))</f>
        <v>109</v>
      </c>
      <c r="E47" s="13">
        <f>IF(OR($B47-E$5&gt;74, $B47-E$5=73, $B47-E$5=1, $B47-E$5&lt;0),"",ROUND(($B47-E$5)*'점수 계산기'!$C$27+E$5*'점수 계산기'!$C$28+'점수 계산기'!$C$31,0))</f>
        <v>109</v>
      </c>
      <c r="F47" s="13">
        <f>IF(OR($B47-F$5&gt;74, $B47-F$5=73, $B47-F$5=1, $B47-F$5&lt;0),"",ROUND(($B47-F$5)*'점수 계산기'!$C$27+F$5*'점수 계산기'!$C$28+'점수 계산기'!$C$31,0))</f>
        <v>109</v>
      </c>
      <c r="G47" s="13">
        <f>IF(OR($B47-G$5&gt;74, $B47-G$5=73, $B47-G$5=1, $B47-G$5&lt;0),"",ROUND(($B47-G$5)*'점수 계산기'!$C$27+G$5*'점수 계산기'!$C$28+'점수 계산기'!$C$31,0))</f>
        <v>110</v>
      </c>
      <c r="H47" s="13">
        <f>IF(OR($B47-H$5&gt;74, $B47-H$5=73, $B47-H$5=1, $B47-H$5&lt;0),"",ROUND(($B47-H$5)*'점수 계산기'!$C$27+H$5*'점수 계산기'!$C$28+'점수 계산기'!$C$31,0))</f>
        <v>110</v>
      </c>
      <c r="I47" s="13">
        <f>IF(OR($B47-I$5&gt;74, $B47-I$5=73, $B47-I$5=1, $B47-I$5&lt;0),"",ROUND(($B47-I$5)*'점수 계산기'!$C$27+I$5*'점수 계산기'!$C$28+'점수 계산기'!$C$31,0))</f>
        <v>110</v>
      </c>
      <c r="J47" s="13">
        <f>IF(OR($B47-J$5&gt;74, $B47-J$5=73, $B47-J$5=1, $B47-J$5&lt;0),"",ROUND(($B47-J$5)*'점수 계산기'!$C$27+J$5*'점수 계산기'!$C$28+'점수 계산기'!$C$31,0))</f>
        <v>110</v>
      </c>
      <c r="K47" s="13">
        <f>IF(OR($B47-K$5&gt;74, $B47-K$5=73, $B47-K$5=1, $B47-K$5&lt;0),"",ROUND(($B47-K$5)*'점수 계산기'!$C$27+K$5*'점수 계산기'!$C$28+'점수 계산기'!$C$31,0))</f>
        <v>110</v>
      </c>
      <c r="L47" s="13">
        <f>IF(OR($B47-L$5&gt;74, $B47-L$5=73, $B47-L$5=1, $B47-L$5&lt;0),"",ROUND(($B47-L$5)*'점수 계산기'!$C$27+L$5*'점수 계산기'!$C$28+'점수 계산기'!$C$31,0))</f>
        <v>110</v>
      </c>
      <c r="M47" s="13">
        <f>IF(OR($B47-M$5&gt;74, $B47-M$5=73, $B47-M$5=1, $B47-M$5&lt;0),"",ROUND(($B47-M$5)*'점수 계산기'!$C$27+M$5*'점수 계산기'!$C$28+'점수 계산기'!$C$31,0))</f>
        <v>111</v>
      </c>
      <c r="N47" s="13">
        <f>IF(OR($B47-N$5&gt;74, $B47-N$5=73, $B47-N$5=1, $B47-N$5&lt;0),"",ROUND(($B47-N$5)*'점수 계산기'!$C$27+N$5*'점수 계산기'!$C$28+'점수 계산기'!$C$31,0))</f>
        <v>111</v>
      </c>
      <c r="O47" s="13">
        <f>IF(OR($B47-O$5&gt;74, $B47-O$5=73, $B47-O$5=1, $B47-O$5&lt;0),"",ROUND(($B47-O$5)*'점수 계산기'!$C$27+O$5*'점수 계산기'!$C$28+'점수 계산기'!$C$31,0))</f>
        <v>111</v>
      </c>
      <c r="P47" s="13">
        <f>IF(OR($B47-P$5&gt;74, $B47-P$5=73, $B47-P$5=1, $B47-P$5&lt;0),"",ROUND(($B47-P$5)*'점수 계산기'!$C$27+P$5*'점수 계산기'!$C$28+'점수 계산기'!$C$31,0))</f>
        <v>111</v>
      </c>
      <c r="Q47" s="13">
        <f>IF(OR($B47-Q$5&gt;74, $B47-Q$5=73, $B47-Q$5=1, $B47-Q$5&lt;0),"",ROUND(($B47-Q$5)*'점수 계산기'!$C$27+Q$5*'점수 계산기'!$C$28+'점수 계산기'!$C$31,0))</f>
        <v>111</v>
      </c>
      <c r="R47" s="13">
        <f>IF(OR($B47-R$5&gt;74, $B47-R$5=73, $B47-R$5=1, $B47-R$5&lt;0),"",ROUND(($B47-R$5)*'점수 계산기'!$C$27+R$5*'점수 계산기'!$C$28+'점수 계산기'!$C$31,0))</f>
        <v>112</v>
      </c>
      <c r="S47" s="13">
        <f>IF(OR($B47-S$5&gt;74, $B47-S$5=73, $B47-S$5=1, $B47-S$5&lt;0),"",ROUND(($B47-S$5)*'점수 계산기'!$C$27+S$5*'점수 계산기'!$C$28+'점수 계산기'!$C$31,0))</f>
        <v>112</v>
      </c>
      <c r="T47" s="13">
        <f>IF(OR($B47-T$5&gt;74, $B47-T$5=73, $B47-T$5=1, $B47-T$5&lt;0),"",ROUND(($B47-T$5)*'점수 계산기'!$C$27+T$5*'점수 계산기'!$C$28+'점수 계산기'!$C$31,0))</f>
        <v>112</v>
      </c>
      <c r="U47" s="13">
        <f>IF(OR($B47-U$5&gt;74, $B47-U$5=73, $B47-U$5=1, $B47-U$5&lt;0),"",ROUND(($B47-U$5)*'점수 계산기'!$C$27+U$5*'점수 계산기'!$C$28+'점수 계산기'!$C$31,0))</f>
        <v>112</v>
      </c>
      <c r="V47" s="13">
        <f>IF(OR($B47-V$5&gt;74, $B47-V$5=73, $B47-V$5=1, $B47-V$5&lt;0),"",ROUND(($B47-V$5)*'점수 계산기'!$C$27+V$5*'점수 계산기'!$C$28+'점수 계산기'!$C$31,0))</f>
        <v>112</v>
      </c>
      <c r="W47" s="13">
        <f>IF(OR($B47-W$5&gt;74, $B47-W$5=73, $B47-W$5=1, $B47-W$5&lt;0),"",ROUND(($B47-W$5)*'점수 계산기'!$C$27+W$5*'점수 계산기'!$C$28+'점수 계산기'!$C$31,0))</f>
        <v>112</v>
      </c>
      <c r="X47" s="13">
        <f>IF(OR($B47-X$5&gt;74, $B47-X$5=73, $B47-X$5=1, $B47-X$5&lt;0),"",ROUND(($B47-X$5)*'점수 계산기'!$C$27+X$5*'점수 계산기'!$C$28+'점수 계산기'!$C$31,0))</f>
        <v>113</v>
      </c>
      <c r="Y47" s="13">
        <f>IF(OR($B47-Y$5&gt;74, $B47-Y$5=73, $B47-Y$5=1, $B47-Y$5&lt;0),"",ROUND(($B47-Y$5)*'점수 계산기'!$C$27+Y$5*'점수 계산기'!$C$28+'점수 계산기'!$C$31,0))</f>
        <v>113</v>
      </c>
      <c r="Z47" s="13">
        <f>IF(OR($B47-Z$5&gt;74, $B47-Z$5=73, $B47-Z$5=1, $B47-Z$5&lt;0),"",ROUND(($B47-Z$5)*'점수 계산기'!$C$27+Z$5*'점수 계산기'!$C$28+'점수 계산기'!$C$31,0))</f>
        <v>113</v>
      </c>
      <c r="AA47" s="14">
        <f>IF(OR($B47-AA$5&gt;74, $B47-AA$5=73, $B47-AA$5=1, $B47-AA$5&lt;0),"",ROUND(($B47-AA$5)*'점수 계산기'!$C$27+AA$5*'점수 계산기'!$C$28+'점수 계산기'!$C$31,0))</f>
        <v>113</v>
      </c>
      <c r="AC47" s="195">
        <v>60</v>
      </c>
      <c r="AD47" s="195">
        <f t="shared" si="0"/>
        <v>109</v>
      </c>
      <c r="AE47" s="195" cm="1">
        <f t="array" ref="AE47">INDEX($AF$6:$AF$106, AC47, 1)</f>
        <v>98</v>
      </c>
      <c r="AF47" s="195">
        <f t="shared" si="1"/>
        <v>113</v>
      </c>
      <c r="AG47" s="195">
        <v>59</v>
      </c>
      <c r="AH47" s="195">
        <v>41</v>
      </c>
    </row>
    <row r="48" spans="1:34" ht="21" customHeight="1">
      <c r="A48" s="4"/>
      <c r="B48" s="29">
        <v>58</v>
      </c>
      <c r="C48" s="13">
        <f>IF(OR($B48-C$5&gt;74, $B48-C$5=73, $B48-C$5=1, $B48-C$5&lt;0),"",ROUND(($B48-C$5)*'점수 계산기'!$C$27+C$5*'점수 계산기'!$C$28+'점수 계산기'!$C$31,0))</f>
        <v>108</v>
      </c>
      <c r="D48" s="13">
        <f>IF(OR($B48-D$5&gt;74, $B48-D$5=73, $B48-D$5=1, $B48-D$5&lt;0),"",ROUND(($B48-D$5)*'점수 계산기'!$C$27+D$5*'점수 계산기'!$C$28+'점수 계산기'!$C$31,0))</f>
        <v>108</v>
      </c>
      <c r="E48" s="13">
        <f>IF(OR($B48-E$5&gt;74, $B48-E$5=73, $B48-E$5=1, $B48-E$5&lt;0),"",ROUND(($B48-E$5)*'점수 계산기'!$C$27+E$5*'점수 계산기'!$C$28+'점수 계산기'!$C$31,0))</f>
        <v>108</v>
      </c>
      <c r="F48" s="13">
        <f>IF(OR($B48-F$5&gt;74, $B48-F$5=73, $B48-F$5=1, $B48-F$5&lt;0),"",ROUND(($B48-F$5)*'점수 계산기'!$C$27+F$5*'점수 계산기'!$C$28+'점수 계산기'!$C$31,0))</f>
        <v>109</v>
      </c>
      <c r="G48" s="13">
        <f>IF(OR($B48-G$5&gt;74, $B48-G$5=73, $B48-G$5=1, $B48-G$5&lt;0),"",ROUND(($B48-G$5)*'점수 계산기'!$C$27+G$5*'점수 계산기'!$C$28+'점수 계산기'!$C$31,0))</f>
        <v>109</v>
      </c>
      <c r="H48" s="13">
        <f>IF(OR($B48-H$5&gt;74, $B48-H$5=73, $B48-H$5=1, $B48-H$5&lt;0),"",ROUND(($B48-H$5)*'점수 계산기'!$C$27+H$5*'점수 계산기'!$C$28+'점수 계산기'!$C$31,0))</f>
        <v>109</v>
      </c>
      <c r="I48" s="13">
        <f>IF(OR($B48-I$5&gt;74, $B48-I$5=73, $B48-I$5=1, $B48-I$5&lt;0),"",ROUND(($B48-I$5)*'점수 계산기'!$C$27+I$5*'점수 계산기'!$C$28+'점수 계산기'!$C$31,0))</f>
        <v>109</v>
      </c>
      <c r="J48" s="13">
        <f>IF(OR($B48-J$5&gt;74, $B48-J$5=73, $B48-J$5=1, $B48-J$5&lt;0),"",ROUND(($B48-J$5)*'점수 계산기'!$C$27+J$5*'점수 계산기'!$C$28+'점수 계산기'!$C$31,0))</f>
        <v>109</v>
      </c>
      <c r="K48" s="13">
        <f>IF(OR($B48-K$5&gt;74, $B48-K$5=73, $B48-K$5=1, $B48-K$5&lt;0),"",ROUND(($B48-K$5)*'점수 계산기'!$C$27+K$5*'점수 계산기'!$C$28+'점수 계산기'!$C$31,0))</f>
        <v>109</v>
      </c>
      <c r="L48" s="13">
        <f>IF(OR($B48-L$5&gt;74, $B48-L$5=73, $B48-L$5=1, $B48-L$5&lt;0),"",ROUND(($B48-L$5)*'점수 계산기'!$C$27+L$5*'점수 계산기'!$C$28+'점수 계산기'!$C$31,0))</f>
        <v>110</v>
      </c>
      <c r="M48" s="13">
        <f>IF(OR($B48-M$5&gt;74, $B48-M$5=73, $B48-M$5=1, $B48-M$5&lt;0),"",ROUND(($B48-M$5)*'점수 계산기'!$C$27+M$5*'점수 계산기'!$C$28+'점수 계산기'!$C$31,0))</f>
        <v>110</v>
      </c>
      <c r="N48" s="13">
        <f>IF(OR($B48-N$5&gt;74, $B48-N$5=73, $B48-N$5=1, $B48-N$5&lt;0),"",ROUND(($B48-N$5)*'점수 계산기'!$C$27+N$5*'점수 계산기'!$C$28+'점수 계산기'!$C$31,0))</f>
        <v>110</v>
      </c>
      <c r="O48" s="13">
        <f>IF(OR($B48-O$5&gt;74, $B48-O$5=73, $B48-O$5=1, $B48-O$5&lt;0),"",ROUND(($B48-O$5)*'점수 계산기'!$C$27+O$5*'점수 계산기'!$C$28+'점수 계산기'!$C$31,0))</f>
        <v>110</v>
      </c>
      <c r="P48" s="13">
        <f>IF(OR($B48-P$5&gt;74, $B48-P$5=73, $B48-P$5=1, $B48-P$5&lt;0),"",ROUND(($B48-P$5)*'점수 계산기'!$C$27+P$5*'점수 계산기'!$C$28+'점수 계산기'!$C$31,0))</f>
        <v>110</v>
      </c>
      <c r="Q48" s="13">
        <f>IF(OR($B48-Q$5&gt;74, $B48-Q$5=73, $B48-Q$5=1, $B48-Q$5&lt;0),"",ROUND(($B48-Q$5)*'점수 계산기'!$C$27+Q$5*'점수 계산기'!$C$28+'점수 계산기'!$C$31,0))</f>
        <v>111</v>
      </c>
      <c r="R48" s="13">
        <f>IF(OR($B48-R$5&gt;74, $B48-R$5=73, $B48-R$5=1, $B48-R$5&lt;0),"",ROUND(($B48-R$5)*'점수 계산기'!$C$27+R$5*'점수 계산기'!$C$28+'점수 계산기'!$C$31,0))</f>
        <v>111</v>
      </c>
      <c r="S48" s="13">
        <f>IF(OR($B48-S$5&gt;74, $B48-S$5=73, $B48-S$5=1, $B48-S$5&lt;0),"",ROUND(($B48-S$5)*'점수 계산기'!$C$27+S$5*'점수 계산기'!$C$28+'점수 계산기'!$C$31,0))</f>
        <v>111</v>
      </c>
      <c r="T48" s="13">
        <f>IF(OR($B48-T$5&gt;74, $B48-T$5=73, $B48-T$5=1, $B48-T$5&lt;0),"",ROUND(($B48-T$5)*'점수 계산기'!$C$27+T$5*'점수 계산기'!$C$28+'점수 계산기'!$C$31,0))</f>
        <v>111</v>
      </c>
      <c r="U48" s="13">
        <f>IF(OR($B48-U$5&gt;74, $B48-U$5=73, $B48-U$5=1, $B48-U$5&lt;0),"",ROUND(($B48-U$5)*'점수 계산기'!$C$27+U$5*'점수 계산기'!$C$28+'점수 계산기'!$C$31,0))</f>
        <v>111</v>
      </c>
      <c r="V48" s="13">
        <f>IF(OR($B48-V$5&gt;74, $B48-V$5=73, $B48-V$5=1, $B48-V$5&lt;0),"",ROUND(($B48-V$5)*'점수 계산기'!$C$27+V$5*'점수 계산기'!$C$28+'점수 계산기'!$C$31,0))</f>
        <v>111</v>
      </c>
      <c r="W48" s="13">
        <f>IF(OR($B48-W$5&gt;74, $B48-W$5=73, $B48-W$5=1, $B48-W$5&lt;0),"",ROUND(($B48-W$5)*'점수 계산기'!$C$27+W$5*'점수 계산기'!$C$28+'점수 계산기'!$C$31,0))</f>
        <v>112</v>
      </c>
      <c r="X48" s="13">
        <f>IF(OR($B48-X$5&gt;74, $B48-X$5=73, $B48-X$5=1, $B48-X$5&lt;0),"",ROUND(($B48-X$5)*'점수 계산기'!$C$27+X$5*'점수 계산기'!$C$28+'점수 계산기'!$C$31,0))</f>
        <v>112</v>
      </c>
      <c r="Y48" s="13">
        <f>IF(OR($B48-Y$5&gt;74, $B48-Y$5=73, $B48-Y$5=1, $B48-Y$5&lt;0),"",ROUND(($B48-Y$5)*'점수 계산기'!$C$27+Y$5*'점수 계산기'!$C$28+'점수 계산기'!$C$31,0))</f>
        <v>112</v>
      </c>
      <c r="Z48" s="13">
        <f>IF(OR($B48-Z$5&gt;74, $B48-Z$5=73, $B48-Z$5=1, $B48-Z$5&lt;0),"",ROUND(($B48-Z$5)*'점수 계산기'!$C$27+Z$5*'점수 계산기'!$C$28+'점수 계산기'!$C$31,0))</f>
        <v>112</v>
      </c>
      <c r="AA48" s="14">
        <f>IF(OR($B48-AA$5&gt;74, $B48-AA$5=73, $B48-AA$5=1, $B48-AA$5&lt;0),"",ROUND(($B48-AA$5)*'점수 계산기'!$C$27+AA$5*'점수 계산기'!$C$28+'점수 계산기'!$C$31,0))</f>
        <v>113</v>
      </c>
      <c r="AC48" s="195">
        <v>59</v>
      </c>
      <c r="AD48" s="195">
        <f t="shared" si="0"/>
        <v>108</v>
      </c>
      <c r="AE48" s="195" cm="1">
        <f t="array" ref="AE48">INDEX($AF$6:$AF$106, AC48, 1)</f>
        <v>99</v>
      </c>
      <c r="AF48" s="195">
        <f t="shared" si="1"/>
        <v>113</v>
      </c>
      <c r="AG48" s="195">
        <v>58</v>
      </c>
      <c r="AH48" s="195">
        <v>42</v>
      </c>
    </row>
    <row r="49" spans="1:34" ht="21" customHeight="1">
      <c r="A49" s="4"/>
      <c r="B49" s="29">
        <v>57</v>
      </c>
      <c r="C49" s="13">
        <f>IF(OR($B49-C$5&gt;74, $B49-C$5=73, $B49-C$5=1, $B49-C$5&lt;0),"",ROUND(($B49-C$5)*'점수 계산기'!$C$27+C$5*'점수 계산기'!$C$28+'점수 계산기'!$C$31,0))</f>
        <v>107</v>
      </c>
      <c r="D49" s="13">
        <f>IF(OR($B49-D$5&gt;74, $B49-D$5=73, $B49-D$5=1, $B49-D$5&lt;0),"",ROUND(($B49-D$5)*'점수 계산기'!$C$27+D$5*'점수 계산기'!$C$28+'점수 계산기'!$C$31,0))</f>
        <v>107</v>
      </c>
      <c r="E49" s="13">
        <f>IF(OR($B49-E$5&gt;74, $B49-E$5=73, $B49-E$5=1, $B49-E$5&lt;0),"",ROUND(($B49-E$5)*'점수 계산기'!$C$27+E$5*'점수 계산기'!$C$28+'점수 계산기'!$C$31,0))</f>
        <v>107</v>
      </c>
      <c r="F49" s="13">
        <f>IF(OR($B49-F$5&gt;74, $B49-F$5=73, $B49-F$5=1, $B49-F$5&lt;0),"",ROUND(($B49-F$5)*'점수 계산기'!$C$27+F$5*'점수 계산기'!$C$28+'점수 계산기'!$C$31,0))</f>
        <v>108</v>
      </c>
      <c r="G49" s="13">
        <f>IF(OR($B49-G$5&gt;74, $B49-G$5=73, $B49-G$5=1, $B49-G$5&lt;0),"",ROUND(($B49-G$5)*'점수 계산기'!$C$27+G$5*'점수 계산기'!$C$28+'점수 계산기'!$C$31,0))</f>
        <v>108</v>
      </c>
      <c r="H49" s="13">
        <f>IF(OR($B49-H$5&gt;74, $B49-H$5=73, $B49-H$5=1, $B49-H$5&lt;0),"",ROUND(($B49-H$5)*'점수 계산기'!$C$27+H$5*'점수 계산기'!$C$28+'점수 계산기'!$C$31,0))</f>
        <v>108</v>
      </c>
      <c r="I49" s="13">
        <f>IF(OR($B49-I$5&gt;74, $B49-I$5=73, $B49-I$5=1, $B49-I$5&lt;0),"",ROUND(($B49-I$5)*'점수 계산기'!$C$27+I$5*'점수 계산기'!$C$28+'점수 계산기'!$C$31,0))</f>
        <v>108</v>
      </c>
      <c r="J49" s="13">
        <f>IF(OR($B49-J$5&gt;74, $B49-J$5=73, $B49-J$5=1, $B49-J$5&lt;0),"",ROUND(($B49-J$5)*'점수 계산기'!$C$27+J$5*'점수 계산기'!$C$28+'점수 계산기'!$C$31,0))</f>
        <v>108</v>
      </c>
      <c r="K49" s="13">
        <f>IF(OR($B49-K$5&gt;74, $B49-K$5=73, $B49-K$5=1, $B49-K$5&lt;0),"",ROUND(($B49-K$5)*'점수 계산기'!$C$27+K$5*'점수 계산기'!$C$28+'점수 계산기'!$C$31,0))</f>
        <v>109</v>
      </c>
      <c r="L49" s="13">
        <f>IF(OR($B49-L$5&gt;74, $B49-L$5=73, $B49-L$5=1, $B49-L$5&lt;0),"",ROUND(($B49-L$5)*'점수 계산기'!$C$27+L$5*'점수 계산기'!$C$28+'점수 계산기'!$C$31,0))</f>
        <v>109</v>
      </c>
      <c r="M49" s="13">
        <f>IF(OR($B49-M$5&gt;74, $B49-M$5=73, $B49-M$5=1, $B49-M$5&lt;0),"",ROUND(($B49-M$5)*'점수 계산기'!$C$27+M$5*'점수 계산기'!$C$28+'점수 계산기'!$C$31,0))</f>
        <v>109</v>
      </c>
      <c r="N49" s="13">
        <f>IF(OR($B49-N$5&gt;74, $B49-N$5=73, $B49-N$5=1, $B49-N$5&lt;0),"",ROUND(($B49-N$5)*'점수 계산기'!$C$27+N$5*'점수 계산기'!$C$28+'점수 계산기'!$C$31,0))</f>
        <v>109</v>
      </c>
      <c r="O49" s="13">
        <f>IF(OR($B49-O$5&gt;74, $B49-O$5=73, $B49-O$5=1, $B49-O$5&lt;0),"",ROUND(($B49-O$5)*'점수 계산기'!$C$27+O$5*'점수 계산기'!$C$28+'점수 계산기'!$C$31,0))</f>
        <v>109</v>
      </c>
      <c r="P49" s="13">
        <f>IF(OR($B49-P$5&gt;74, $B49-P$5=73, $B49-P$5=1, $B49-P$5&lt;0),"",ROUND(($B49-P$5)*'점수 계산기'!$C$27+P$5*'점수 계산기'!$C$28+'점수 계산기'!$C$31,0))</f>
        <v>110</v>
      </c>
      <c r="Q49" s="13">
        <f>IF(OR($B49-Q$5&gt;74, $B49-Q$5=73, $B49-Q$5=1, $B49-Q$5&lt;0),"",ROUND(($B49-Q$5)*'점수 계산기'!$C$27+Q$5*'점수 계산기'!$C$28+'점수 계산기'!$C$31,0))</f>
        <v>110</v>
      </c>
      <c r="R49" s="13">
        <f>IF(OR($B49-R$5&gt;74, $B49-R$5=73, $B49-R$5=1, $B49-R$5&lt;0),"",ROUND(($B49-R$5)*'점수 계산기'!$C$27+R$5*'점수 계산기'!$C$28+'점수 계산기'!$C$31,0))</f>
        <v>110</v>
      </c>
      <c r="S49" s="13">
        <f>IF(OR($B49-S$5&gt;74, $B49-S$5=73, $B49-S$5=1, $B49-S$5&lt;0),"",ROUND(($B49-S$5)*'점수 계산기'!$C$27+S$5*'점수 계산기'!$C$28+'점수 계산기'!$C$31,0))</f>
        <v>110</v>
      </c>
      <c r="T49" s="13">
        <f>IF(OR($B49-T$5&gt;74, $B49-T$5=73, $B49-T$5=1, $B49-T$5&lt;0),"",ROUND(($B49-T$5)*'점수 계산기'!$C$27+T$5*'점수 계산기'!$C$28+'점수 계산기'!$C$31,0))</f>
        <v>110</v>
      </c>
      <c r="U49" s="13">
        <f>IF(OR($B49-U$5&gt;74, $B49-U$5=73, $B49-U$5=1, $B49-U$5&lt;0),"",ROUND(($B49-U$5)*'점수 계산기'!$C$27+U$5*'점수 계산기'!$C$28+'점수 계산기'!$C$31,0))</f>
        <v>110</v>
      </c>
      <c r="V49" s="13">
        <f>IF(OR($B49-V$5&gt;74, $B49-V$5=73, $B49-V$5=1, $B49-V$5&lt;0),"",ROUND(($B49-V$5)*'점수 계산기'!$C$27+V$5*'점수 계산기'!$C$28+'점수 계산기'!$C$31,0))</f>
        <v>111</v>
      </c>
      <c r="W49" s="13">
        <f>IF(OR($B49-W$5&gt;74, $B49-W$5=73, $B49-W$5=1, $B49-W$5&lt;0),"",ROUND(($B49-W$5)*'점수 계산기'!$C$27+W$5*'점수 계산기'!$C$28+'점수 계산기'!$C$31,0))</f>
        <v>111</v>
      </c>
      <c r="X49" s="13">
        <f>IF(OR($B49-X$5&gt;74, $B49-X$5=73, $B49-X$5=1, $B49-X$5&lt;0),"",ROUND(($B49-X$5)*'점수 계산기'!$C$27+X$5*'점수 계산기'!$C$28+'점수 계산기'!$C$31,0))</f>
        <v>111</v>
      </c>
      <c r="Y49" s="13">
        <f>IF(OR($B49-Y$5&gt;74, $B49-Y$5=73, $B49-Y$5=1, $B49-Y$5&lt;0),"",ROUND(($B49-Y$5)*'점수 계산기'!$C$27+Y$5*'점수 계산기'!$C$28+'점수 계산기'!$C$31,0))</f>
        <v>111</v>
      </c>
      <c r="Z49" s="13">
        <f>IF(OR($B49-Z$5&gt;74, $B49-Z$5=73, $B49-Z$5=1, $B49-Z$5&lt;0),"",ROUND(($B49-Z$5)*'점수 계산기'!$C$27+Z$5*'점수 계산기'!$C$28+'점수 계산기'!$C$31,0))</f>
        <v>111</v>
      </c>
      <c r="AA49" s="14">
        <f>IF(OR($B49-AA$5&gt;74, $B49-AA$5=73, $B49-AA$5=1, $B49-AA$5&lt;0),"",ROUND(($B49-AA$5)*'점수 계산기'!$C$27+AA$5*'점수 계산기'!$C$28+'점수 계산기'!$C$31,0))</f>
        <v>112</v>
      </c>
      <c r="AC49" s="195">
        <v>58</v>
      </c>
      <c r="AD49" s="195">
        <f t="shared" si="0"/>
        <v>107</v>
      </c>
      <c r="AE49" s="195" cm="1">
        <f t="array" ref="AE49">INDEX($AF$6:$AF$106, AC49, 1)</f>
        <v>100</v>
      </c>
      <c r="AF49" s="195">
        <f t="shared" si="1"/>
        <v>112</v>
      </c>
      <c r="AG49" s="195">
        <v>57</v>
      </c>
      <c r="AH49" s="195">
        <v>43</v>
      </c>
    </row>
    <row r="50" spans="1:34" ht="21" customHeight="1">
      <c r="A50" s="4"/>
      <c r="B50" s="30">
        <v>56</v>
      </c>
      <c r="C50" s="15">
        <f>IF(OR($B50-C$5&gt;74, $B50-C$5=73, $B50-C$5=1, $B50-C$5&lt;0),"",ROUND(($B50-C$5)*'점수 계산기'!$C$27+C$5*'점수 계산기'!$C$28+'점수 계산기'!$C$31,0))</f>
        <v>106</v>
      </c>
      <c r="D50" s="15">
        <f>IF(OR($B50-D$5&gt;74, $B50-D$5=73, $B50-D$5=1, $B50-D$5&lt;0),"",ROUND(($B50-D$5)*'점수 계산기'!$C$27+D$5*'점수 계산기'!$C$28+'점수 계산기'!$C$31,0))</f>
        <v>106</v>
      </c>
      <c r="E50" s="15">
        <f>IF(OR($B50-E$5&gt;74, $B50-E$5=73, $B50-E$5=1, $B50-E$5&lt;0),"",ROUND(($B50-E$5)*'점수 계산기'!$C$27+E$5*'점수 계산기'!$C$28+'점수 계산기'!$C$31,0))</f>
        <v>107</v>
      </c>
      <c r="F50" s="15">
        <f>IF(OR($B50-F$5&gt;74, $B50-F$5=73, $B50-F$5=1, $B50-F$5&lt;0),"",ROUND(($B50-F$5)*'점수 계산기'!$C$27+F$5*'점수 계산기'!$C$28+'점수 계산기'!$C$31,0))</f>
        <v>107</v>
      </c>
      <c r="G50" s="15">
        <f>IF(OR($B50-G$5&gt;74, $B50-G$5=73, $B50-G$5=1, $B50-G$5&lt;0),"",ROUND(($B50-G$5)*'점수 계산기'!$C$27+G$5*'점수 계산기'!$C$28+'점수 계산기'!$C$31,0))</f>
        <v>107</v>
      </c>
      <c r="H50" s="15">
        <f>IF(OR($B50-H$5&gt;74, $B50-H$5=73, $B50-H$5=1, $B50-H$5&lt;0),"",ROUND(($B50-H$5)*'점수 계산기'!$C$27+H$5*'점수 계산기'!$C$28+'점수 계산기'!$C$31,0))</f>
        <v>107</v>
      </c>
      <c r="I50" s="15">
        <f>IF(OR($B50-I$5&gt;74, $B50-I$5=73, $B50-I$5=1, $B50-I$5&lt;0),"",ROUND(($B50-I$5)*'점수 계산기'!$C$27+I$5*'점수 계산기'!$C$28+'점수 계산기'!$C$31,0))</f>
        <v>107</v>
      </c>
      <c r="J50" s="15">
        <f>IF(OR($B50-J$5&gt;74, $B50-J$5=73, $B50-J$5=1, $B50-J$5&lt;0),"",ROUND(($B50-J$5)*'점수 계산기'!$C$27+J$5*'점수 계산기'!$C$28+'점수 계산기'!$C$31,0))</f>
        <v>108</v>
      </c>
      <c r="K50" s="15">
        <f>IF(OR($B50-K$5&gt;74, $B50-K$5=73, $B50-K$5=1, $B50-K$5&lt;0),"",ROUND(($B50-K$5)*'점수 계산기'!$C$27+K$5*'점수 계산기'!$C$28+'점수 계산기'!$C$31,0))</f>
        <v>108</v>
      </c>
      <c r="L50" s="15">
        <f>IF(OR($B50-L$5&gt;74, $B50-L$5=73, $B50-L$5=1, $B50-L$5&lt;0),"",ROUND(($B50-L$5)*'점수 계산기'!$C$27+L$5*'점수 계산기'!$C$28+'점수 계산기'!$C$31,0))</f>
        <v>108</v>
      </c>
      <c r="M50" s="15">
        <f>IF(OR($B50-M$5&gt;74, $B50-M$5=73, $B50-M$5=1, $B50-M$5&lt;0),"",ROUND(($B50-M$5)*'점수 계산기'!$C$27+M$5*'점수 계산기'!$C$28+'점수 계산기'!$C$31,0))</f>
        <v>108</v>
      </c>
      <c r="N50" s="15">
        <f>IF(OR($B50-N$5&gt;74, $B50-N$5=73, $B50-N$5=1, $B50-N$5&lt;0),"",ROUND(($B50-N$5)*'점수 계산기'!$C$27+N$5*'점수 계산기'!$C$28+'점수 계산기'!$C$31,0))</f>
        <v>108</v>
      </c>
      <c r="O50" s="15">
        <f>IF(OR($B50-O$5&gt;74, $B50-O$5=73, $B50-O$5=1, $B50-O$5&lt;0),"",ROUND(($B50-O$5)*'점수 계산기'!$C$27+O$5*'점수 계산기'!$C$28+'점수 계산기'!$C$31,0))</f>
        <v>109</v>
      </c>
      <c r="P50" s="15">
        <f>IF(OR($B50-P$5&gt;74, $B50-P$5=73, $B50-P$5=1, $B50-P$5&lt;0),"",ROUND(($B50-P$5)*'점수 계산기'!$C$27+P$5*'점수 계산기'!$C$28+'점수 계산기'!$C$31,0))</f>
        <v>109</v>
      </c>
      <c r="Q50" s="15">
        <f>IF(OR($B50-Q$5&gt;74, $B50-Q$5=73, $B50-Q$5=1, $B50-Q$5&lt;0),"",ROUND(($B50-Q$5)*'점수 계산기'!$C$27+Q$5*'점수 계산기'!$C$28+'점수 계산기'!$C$31,0))</f>
        <v>109</v>
      </c>
      <c r="R50" s="15">
        <f>IF(OR($B50-R$5&gt;74, $B50-R$5=73, $B50-R$5=1, $B50-R$5&lt;0),"",ROUND(($B50-R$5)*'점수 계산기'!$C$27+R$5*'점수 계산기'!$C$28+'점수 계산기'!$C$31,0))</f>
        <v>109</v>
      </c>
      <c r="S50" s="15">
        <f>IF(OR($B50-S$5&gt;74, $B50-S$5=73, $B50-S$5=1, $B50-S$5&lt;0),"",ROUND(($B50-S$5)*'점수 계산기'!$C$27+S$5*'점수 계산기'!$C$28+'점수 계산기'!$C$31,0))</f>
        <v>109</v>
      </c>
      <c r="T50" s="15">
        <f>IF(OR($B50-T$5&gt;74, $B50-T$5=73, $B50-T$5=1, $B50-T$5&lt;0),"",ROUND(($B50-T$5)*'점수 계산기'!$C$27+T$5*'점수 계산기'!$C$28+'점수 계산기'!$C$31,0))</f>
        <v>109</v>
      </c>
      <c r="U50" s="15">
        <f>IF(OR($B50-U$5&gt;74, $B50-U$5=73, $B50-U$5=1, $B50-U$5&lt;0),"",ROUND(($B50-U$5)*'점수 계산기'!$C$27+U$5*'점수 계산기'!$C$28+'점수 계산기'!$C$31,0))</f>
        <v>110</v>
      </c>
      <c r="V50" s="15">
        <f>IF(OR($B50-V$5&gt;74, $B50-V$5=73, $B50-V$5=1, $B50-V$5&lt;0),"",ROUND(($B50-V$5)*'점수 계산기'!$C$27+V$5*'점수 계산기'!$C$28+'점수 계산기'!$C$31,0))</f>
        <v>110</v>
      </c>
      <c r="W50" s="15">
        <f>IF(OR($B50-W$5&gt;74, $B50-W$5=73, $B50-W$5=1, $B50-W$5&lt;0),"",ROUND(($B50-W$5)*'점수 계산기'!$C$27+W$5*'점수 계산기'!$C$28+'점수 계산기'!$C$31,0))</f>
        <v>110</v>
      </c>
      <c r="X50" s="15">
        <f>IF(OR($B50-X$5&gt;74, $B50-X$5=73, $B50-X$5=1, $B50-X$5&lt;0),"",ROUND(($B50-X$5)*'점수 계산기'!$C$27+X$5*'점수 계산기'!$C$28+'점수 계산기'!$C$31,0))</f>
        <v>110</v>
      </c>
      <c r="Y50" s="15">
        <f>IF(OR($B50-Y$5&gt;74, $B50-Y$5=73, $B50-Y$5=1, $B50-Y$5&lt;0),"",ROUND(($B50-Y$5)*'점수 계산기'!$C$27+Y$5*'점수 계산기'!$C$28+'점수 계산기'!$C$31,0))</f>
        <v>110</v>
      </c>
      <c r="Z50" s="15">
        <f>IF(OR($B50-Z$5&gt;74, $B50-Z$5=73, $B50-Z$5=1, $B50-Z$5&lt;0),"",ROUND(($B50-Z$5)*'점수 계산기'!$C$27+Z$5*'점수 계산기'!$C$28+'점수 계산기'!$C$31,0))</f>
        <v>111</v>
      </c>
      <c r="AA50" s="16">
        <f>IF(OR($B50-AA$5&gt;74, $B50-AA$5=73, $B50-AA$5=1, $B50-AA$5&lt;0),"",ROUND(($B50-AA$5)*'점수 계산기'!$C$27+AA$5*'점수 계산기'!$C$28+'점수 계산기'!$C$31,0))</f>
        <v>111</v>
      </c>
      <c r="AC50" s="195">
        <v>57</v>
      </c>
      <c r="AD50" s="195">
        <f t="shared" si="0"/>
        <v>106</v>
      </c>
      <c r="AE50" s="195" cm="1">
        <f t="array" ref="AE50">INDEX($AF$6:$AF$106, AC50, 1)</f>
        <v>101</v>
      </c>
      <c r="AF50" s="195">
        <f t="shared" si="1"/>
        <v>111</v>
      </c>
      <c r="AG50" s="195">
        <v>56</v>
      </c>
      <c r="AH50" s="195">
        <v>44</v>
      </c>
    </row>
    <row r="51" spans="1:34" ht="21" customHeight="1">
      <c r="A51" s="4"/>
      <c r="B51" s="30">
        <v>55</v>
      </c>
      <c r="C51" s="15">
        <f>IF(OR($B51-C$5&gt;74, $B51-C$5=73, $B51-C$5=1, $B51-C$5&lt;0),"",ROUND(($B51-C$5)*'점수 계산기'!$C$27+C$5*'점수 계산기'!$C$28+'점수 계산기'!$C$31,0))</f>
        <v>105</v>
      </c>
      <c r="D51" s="15">
        <f>IF(OR($B51-D$5&gt;74, $B51-D$5=73, $B51-D$5=1, $B51-D$5&lt;0),"",ROUND(($B51-D$5)*'점수 계산기'!$C$27+D$5*'점수 계산기'!$C$28+'점수 계산기'!$C$31,0))</f>
        <v>106</v>
      </c>
      <c r="E51" s="15">
        <f>IF(OR($B51-E$5&gt;74, $B51-E$5=73, $B51-E$5=1, $B51-E$5&lt;0),"",ROUND(($B51-E$5)*'점수 계산기'!$C$27+E$5*'점수 계산기'!$C$28+'점수 계산기'!$C$31,0))</f>
        <v>106</v>
      </c>
      <c r="F51" s="15">
        <f>IF(OR($B51-F$5&gt;74, $B51-F$5=73, $B51-F$5=1, $B51-F$5&lt;0),"",ROUND(($B51-F$5)*'점수 계산기'!$C$27+F$5*'점수 계산기'!$C$28+'점수 계산기'!$C$31,0))</f>
        <v>106</v>
      </c>
      <c r="G51" s="15">
        <f>IF(OR($B51-G$5&gt;74, $B51-G$5=73, $B51-G$5=1, $B51-G$5&lt;0),"",ROUND(($B51-G$5)*'점수 계산기'!$C$27+G$5*'점수 계산기'!$C$28+'점수 계산기'!$C$31,0))</f>
        <v>106</v>
      </c>
      <c r="H51" s="15">
        <f>IF(OR($B51-H$5&gt;74, $B51-H$5=73, $B51-H$5=1, $B51-H$5&lt;0),"",ROUND(($B51-H$5)*'점수 계산기'!$C$27+H$5*'점수 계산기'!$C$28+'점수 계산기'!$C$31,0))</f>
        <v>106</v>
      </c>
      <c r="I51" s="15">
        <f>IF(OR($B51-I$5&gt;74, $B51-I$5=73, $B51-I$5=1, $B51-I$5&lt;0),"",ROUND(($B51-I$5)*'점수 계산기'!$C$27+I$5*'점수 계산기'!$C$28+'점수 계산기'!$C$31,0))</f>
        <v>107</v>
      </c>
      <c r="J51" s="15">
        <f>IF(OR($B51-J$5&gt;74, $B51-J$5=73, $B51-J$5=1, $B51-J$5&lt;0),"",ROUND(($B51-J$5)*'점수 계산기'!$C$27+J$5*'점수 계산기'!$C$28+'점수 계산기'!$C$31,0))</f>
        <v>107</v>
      </c>
      <c r="K51" s="15">
        <f>IF(OR($B51-K$5&gt;74, $B51-K$5=73, $B51-K$5=1, $B51-K$5&lt;0),"",ROUND(($B51-K$5)*'점수 계산기'!$C$27+K$5*'점수 계산기'!$C$28+'점수 계산기'!$C$31,0))</f>
        <v>107</v>
      </c>
      <c r="L51" s="15">
        <f>IF(OR($B51-L$5&gt;74, $B51-L$5=73, $B51-L$5=1, $B51-L$5&lt;0),"",ROUND(($B51-L$5)*'점수 계산기'!$C$27+L$5*'점수 계산기'!$C$28+'점수 계산기'!$C$31,0))</f>
        <v>107</v>
      </c>
      <c r="M51" s="15">
        <f>IF(OR($B51-M$5&gt;74, $B51-M$5=73, $B51-M$5=1, $B51-M$5&lt;0),"",ROUND(($B51-M$5)*'점수 계산기'!$C$27+M$5*'점수 계산기'!$C$28+'점수 계산기'!$C$31,0))</f>
        <v>107</v>
      </c>
      <c r="N51" s="15">
        <f>IF(OR($B51-N$5&gt;74, $B51-N$5=73, $B51-N$5=1, $B51-N$5&lt;0),"",ROUND(($B51-N$5)*'점수 계산기'!$C$27+N$5*'점수 계산기'!$C$28+'점수 계산기'!$C$31,0))</f>
        <v>108</v>
      </c>
      <c r="O51" s="15">
        <f>IF(OR($B51-O$5&gt;74, $B51-O$5=73, $B51-O$5=1, $B51-O$5&lt;0),"",ROUND(($B51-O$5)*'점수 계산기'!$C$27+O$5*'점수 계산기'!$C$28+'점수 계산기'!$C$31,0))</f>
        <v>108</v>
      </c>
      <c r="P51" s="15">
        <f>IF(OR($B51-P$5&gt;74, $B51-P$5=73, $B51-P$5=1, $B51-P$5&lt;0),"",ROUND(($B51-P$5)*'점수 계산기'!$C$27+P$5*'점수 계산기'!$C$28+'점수 계산기'!$C$31,0))</f>
        <v>108</v>
      </c>
      <c r="Q51" s="15">
        <f>IF(OR($B51-Q$5&gt;74, $B51-Q$5=73, $B51-Q$5=1, $B51-Q$5&lt;0),"",ROUND(($B51-Q$5)*'점수 계산기'!$C$27+Q$5*'점수 계산기'!$C$28+'점수 계산기'!$C$31,0))</f>
        <v>108</v>
      </c>
      <c r="R51" s="15">
        <f>IF(OR($B51-R$5&gt;74, $B51-R$5=73, $B51-R$5=1, $B51-R$5&lt;0),"",ROUND(($B51-R$5)*'점수 계산기'!$C$27+R$5*'점수 계산기'!$C$28+'점수 계산기'!$C$31,0))</f>
        <v>108</v>
      </c>
      <c r="S51" s="15">
        <f>IF(OR($B51-S$5&gt;74, $B51-S$5=73, $B51-S$5=1, $B51-S$5&lt;0),"",ROUND(($B51-S$5)*'점수 계산기'!$C$27+S$5*'점수 계산기'!$C$28+'점수 계산기'!$C$31,0))</f>
        <v>108</v>
      </c>
      <c r="T51" s="15">
        <f>IF(OR($B51-T$5&gt;74, $B51-T$5=73, $B51-T$5=1, $B51-T$5&lt;0),"",ROUND(($B51-T$5)*'점수 계산기'!$C$27+T$5*'점수 계산기'!$C$28+'점수 계산기'!$C$31,0))</f>
        <v>109</v>
      </c>
      <c r="U51" s="15">
        <f>IF(OR($B51-U$5&gt;74, $B51-U$5=73, $B51-U$5=1, $B51-U$5&lt;0),"",ROUND(($B51-U$5)*'점수 계산기'!$C$27+U$5*'점수 계산기'!$C$28+'점수 계산기'!$C$31,0))</f>
        <v>109</v>
      </c>
      <c r="V51" s="15">
        <f>IF(OR($B51-V$5&gt;74, $B51-V$5=73, $B51-V$5=1, $B51-V$5&lt;0),"",ROUND(($B51-V$5)*'점수 계산기'!$C$27+V$5*'점수 계산기'!$C$28+'점수 계산기'!$C$31,0))</f>
        <v>109</v>
      </c>
      <c r="W51" s="15">
        <f>IF(OR($B51-W$5&gt;74, $B51-W$5=73, $B51-W$5=1, $B51-W$5&lt;0),"",ROUND(($B51-W$5)*'점수 계산기'!$C$27+W$5*'점수 계산기'!$C$28+'점수 계산기'!$C$31,0))</f>
        <v>109</v>
      </c>
      <c r="X51" s="15">
        <f>IF(OR($B51-X$5&gt;74, $B51-X$5=73, $B51-X$5=1, $B51-X$5&lt;0),"",ROUND(($B51-X$5)*'점수 계산기'!$C$27+X$5*'점수 계산기'!$C$28+'점수 계산기'!$C$31,0))</f>
        <v>109</v>
      </c>
      <c r="Y51" s="15">
        <f>IF(OR($B51-Y$5&gt;74, $B51-Y$5=73, $B51-Y$5=1, $B51-Y$5&lt;0),"",ROUND(($B51-Y$5)*'점수 계산기'!$C$27+Y$5*'점수 계산기'!$C$28+'점수 계산기'!$C$31,0))</f>
        <v>110</v>
      </c>
      <c r="Z51" s="15">
        <f>IF(OR($B51-Z$5&gt;74, $B51-Z$5=73, $B51-Z$5=1, $B51-Z$5&lt;0),"",ROUND(($B51-Z$5)*'점수 계산기'!$C$27+Z$5*'점수 계산기'!$C$28+'점수 계산기'!$C$31,0))</f>
        <v>110</v>
      </c>
      <c r="AA51" s="16">
        <f>IF(OR($B51-AA$5&gt;74, $B51-AA$5=73, $B51-AA$5=1, $B51-AA$5&lt;0),"",ROUND(($B51-AA$5)*'점수 계산기'!$C$27+AA$5*'점수 계산기'!$C$28+'점수 계산기'!$C$31,0))</f>
        <v>110</v>
      </c>
      <c r="AC51" s="195">
        <v>56</v>
      </c>
      <c r="AD51" s="195">
        <f t="shared" si="0"/>
        <v>105</v>
      </c>
      <c r="AE51" s="195" cm="1">
        <f t="array" ref="AE51">INDEX($AF$6:$AF$106, AC51, 1)</f>
        <v>102</v>
      </c>
      <c r="AF51" s="195">
        <f t="shared" si="1"/>
        <v>110</v>
      </c>
      <c r="AG51" s="195">
        <v>55</v>
      </c>
      <c r="AH51" s="195">
        <v>45</v>
      </c>
    </row>
    <row r="52" spans="1:34" ht="21" customHeight="1">
      <c r="A52" s="4"/>
      <c r="B52" s="30">
        <v>54</v>
      </c>
      <c r="C52" s="15">
        <f>IF(OR($B52-C$5&gt;74, $B52-C$5=73, $B52-C$5=1, $B52-C$5&lt;0),"",ROUND(($B52-C$5)*'점수 계산기'!$C$27+C$5*'점수 계산기'!$C$28+'점수 계산기'!$C$31,0))</f>
        <v>104</v>
      </c>
      <c r="D52" s="15">
        <f>IF(OR($B52-D$5&gt;74, $B52-D$5=73, $B52-D$5=1, $B52-D$5&lt;0),"",ROUND(($B52-D$5)*'점수 계산기'!$C$27+D$5*'점수 계산기'!$C$28+'점수 계산기'!$C$31,0))</f>
        <v>105</v>
      </c>
      <c r="E52" s="15">
        <f>IF(OR($B52-E$5&gt;74, $B52-E$5=73, $B52-E$5=1, $B52-E$5&lt;0),"",ROUND(($B52-E$5)*'점수 계산기'!$C$27+E$5*'점수 계산기'!$C$28+'점수 계산기'!$C$31,0))</f>
        <v>105</v>
      </c>
      <c r="F52" s="15">
        <f>IF(OR($B52-F$5&gt;74, $B52-F$5=73, $B52-F$5=1, $B52-F$5&lt;0),"",ROUND(($B52-F$5)*'점수 계산기'!$C$27+F$5*'점수 계산기'!$C$28+'점수 계산기'!$C$31,0))</f>
        <v>105</v>
      </c>
      <c r="G52" s="15">
        <f>IF(OR($B52-G$5&gt;74, $B52-G$5=73, $B52-G$5=1, $B52-G$5&lt;0),"",ROUND(($B52-G$5)*'점수 계산기'!$C$27+G$5*'점수 계산기'!$C$28+'점수 계산기'!$C$31,0))</f>
        <v>105</v>
      </c>
      <c r="H52" s="15">
        <f>IF(OR($B52-H$5&gt;74, $B52-H$5=73, $B52-H$5=1, $B52-H$5&lt;0),"",ROUND(($B52-H$5)*'점수 계산기'!$C$27+H$5*'점수 계산기'!$C$28+'점수 계산기'!$C$31,0))</f>
        <v>106</v>
      </c>
      <c r="I52" s="15">
        <f>IF(OR($B52-I$5&gt;74, $B52-I$5=73, $B52-I$5=1, $B52-I$5&lt;0),"",ROUND(($B52-I$5)*'점수 계산기'!$C$27+I$5*'점수 계산기'!$C$28+'점수 계산기'!$C$31,0))</f>
        <v>106</v>
      </c>
      <c r="J52" s="15">
        <f>IF(OR($B52-J$5&gt;74, $B52-J$5=73, $B52-J$5=1, $B52-J$5&lt;0),"",ROUND(($B52-J$5)*'점수 계산기'!$C$27+J$5*'점수 계산기'!$C$28+'점수 계산기'!$C$31,0))</f>
        <v>106</v>
      </c>
      <c r="K52" s="15">
        <f>IF(OR($B52-K$5&gt;74, $B52-K$5=73, $B52-K$5=1, $B52-K$5&lt;0),"",ROUND(($B52-K$5)*'점수 계산기'!$C$27+K$5*'점수 계산기'!$C$28+'점수 계산기'!$C$31,0))</f>
        <v>106</v>
      </c>
      <c r="L52" s="15">
        <f>IF(OR($B52-L$5&gt;74, $B52-L$5=73, $B52-L$5=1, $B52-L$5&lt;0),"",ROUND(($B52-L$5)*'점수 계산기'!$C$27+L$5*'점수 계산기'!$C$28+'점수 계산기'!$C$31,0))</f>
        <v>106</v>
      </c>
      <c r="M52" s="15">
        <f>IF(OR($B52-M$5&gt;74, $B52-M$5=73, $B52-M$5=1, $B52-M$5&lt;0),"",ROUND(($B52-M$5)*'점수 계산기'!$C$27+M$5*'점수 계산기'!$C$28+'점수 계산기'!$C$31,0))</f>
        <v>106</v>
      </c>
      <c r="N52" s="15">
        <f>IF(OR($B52-N$5&gt;74, $B52-N$5=73, $B52-N$5=1, $B52-N$5&lt;0),"",ROUND(($B52-N$5)*'점수 계산기'!$C$27+N$5*'점수 계산기'!$C$28+'점수 계산기'!$C$31,0))</f>
        <v>107</v>
      </c>
      <c r="O52" s="15">
        <f>IF(OR($B52-O$5&gt;74, $B52-O$5=73, $B52-O$5=1, $B52-O$5&lt;0),"",ROUND(($B52-O$5)*'점수 계산기'!$C$27+O$5*'점수 계산기'!$C$28+'점수 계산기'!$C$31,0))</f>
        <v>107</v>
      </c>
      <c r="P52" s="15">
        <f>IF(OR($B52-P$5&gt;74, $B52-P$5=73, $B52-P$5=1, $B52-P$5&lt;0),"",ROUND(($B52-P$5)*'점수 계산기'!$C$27+P$5*'점수 계산기'!$C$28+'점수 계산기'!$C$31,0))</f>
        <v>107</v>
      </c>
      <c r="Q52" s="15">
        <f>IF(OR($B52-Q$5&gt;74, $B52-Q$5=73, $B52-Q$5=1, $B52-Q$5&lt;0),"",ROUND(($B52-Q$5)*'점수 계산기'!$C$27+Q$5*'점수 계산기'!$C$28+'점수 계산기'!$C$31,0))</f>
        <v>107</v>
      </c>
      <c r="R52" s="15">
        <f>IF(OR($B52-R$5&gt;74, $B52-R$5=73, $B52-R$5=1, $B52-R$5&lt;0),"",ROUND(($B52-R$5)*'점수 계산기'!$C$27+R$5*'점수 계산기'!$C$28+'점수 계산기'!$C$31,0))</f>
        <v>107</v>
      </c>
      <c r="S52" s="15">
        <f>IF(OR($B52-S$5&gt;74, $B52-S$5=73, $B52-S$5=1, $B52-S$5&lt;0),"",ROUND(($B52-S$5)*'점수 계산기'!$C$27+S$5*'점수 계산기'!$C$28+'점수 계산기'!$C$31,0))</f>
        <v>108</v>
      </c>
      <c r="T52" s="15">
        <f>IF(OR($B52-T$5&gt;74, $B52-T$5=73, $B52-T$5=1, $B52-T$5&lt;0),"",ROUND(($B52-T$5)*'점수 계산기'!$C$27+T$5*'점수 계산기'!$C$28+'점수 계산기'!$C$31,0))</f>
        <v>108</v>
      </c>
      <c r="U52" s="15">
        <f>IF(OR($B52-U$5&gt;74, $B52-U$5=73, $B52-U$5=1, $B52-U$5&lt;0),"",ROUND(($B52-U$5)*'점수 계산기'!$C$27+U$5*'점수 계산기'!$C$28+'점수 계산기'!$C$31,0))</f>
        <v>108</v>
      </c>
      <c r="V52" s="15">
        <f>IF(OR($B52-V$5&gt;74, $B52-V$5=73, $B52-V$5=1, $B52-V$5&lt;0),"",ROUND(($B52-V$5)*'점수 계산기'!$C$27+V$5*'점수 계산기'!$C$28+'점수 계산기'!$C$31,0))</f>
        <v>108</v>
      </c>
      <c r="W52" s="15">
        <f>IF(OR($B52-W$5&gt;74, $B52-W$5=73, $B52-W$5=1, $B52-W$5&lt;0),"",ROUND(($B52-W$5)*'점수 계산기'!$C$27+W$5*'점수 계산기'!$C$28+'점수 계산기'!$C$31,0))</f>
        <v>108</v>
      </c>
      <c r="X52" s="15">
        <f>IF(OR($B52-X$5&gt;74, $B52-X$5=73, $B52-X$5=1, $B52-X$5&lt;0),"",ROUND(($B52-X$5)*'점수 계산기'!$C$27+X$5*'점수 계산기'!$C$28+'점수 계산기'!$C$31,0))</f>
        <v>109</v>
      </c>
      <c r="Y52" s="15">
        <f>IF(OR($B52-Y$5&gt;74, $B52-Y$5=73, $B52-Y$5=1, $B52-Y$5&lt;0),"",ROUND(($B52-Y$5)*'점수 계산기'!$C$27+Y$5*'점수 계산기'!$C$28+'점수 계산기'!$C$31,0))</f>
        <v>109</v>
      </c>
      <c r="Z52" s="15">
        <f>IF(OR($B52-Z$5&gt;74, $B52-Z$5=73, $B52-Z$5=1, $B52-Z$5&lt;0),"",ROUND(($B52-Z$5)*'점수 계산기'!$C$27+Z$5*'점수 계산기'!$C$28+'점수 계산기'!$C$31,0))</f>
        <v>109</v>
      </c>
      <c r="AA52" s="16">
        <f>IF(OR($B52-AA$5&gt;74, $B52-AA$5=73, $B52-AA$5=1, $B52-AA$5&lt;0),"",ROUND(($B52-AA$5)*'점수 계산기'!$C$27+AA$5*'점수 계산기'!$C$28+'점수 계산기'!$C$31,0))</f>
        <v>109</v>
      </c>
      <c r="AC52" s="195">
        <v>55</v>
      </c>
      <c r="AD52" s="195">
        <f t="shared" si="0"/>
        <v>104</v>
      </c>
      <c r="AE52" s="195" cm="1">
        <f t="array" ref="AE52">INDEX($AF$6:$AF$106, AC52, 1)</f>
        <v>103</v>
      </c>
      <c r="AF52" s="195">
        <f t="shared" si="1"/>
        <v>109</v>
      </c>
      <c r="AG52" s="195">
        <v>54</v>
      </c>
      <c r="AH52" s="195">
        <v>46</v>
      </c>
    </row>
    <row r="53" spans="1:34" ht="21" customHeight="1">
      <c r="A53" s="4"/>
      <c r="B53" s="30">
        <v>53</v>
      </c>
      <c r="C53" s="15">
        <f>IF(OR($B53-C$5&gt;74, $B53-C$5=73, $B53-C$5=1, $B53-C$5&lt;0),"",ROUND(($B53-C$5)*'점수 계산기'!$C$27+C$5*'점수 계산기'!$C$28+'점수 계산기'!$C$31,0))</f>
        <v>104</v>
      </c>
      <c r="D53" s="15">
        <f>IF(OR($B53-D$5&gt;74, $B53-D$5=73, $B53-D$5=1, $B53-D$5&lt;0),"",ROUND(($B53-D$5)*'점수 계산기'!$C$27+D$5*'점수 계산기'!$C$28+'점수 계산기'!$C$31,0))</f>
        <v>104</v>
      </c>
      <c r="E53" s="15">
        <f>IF(OR($B53-E$5&gt;74, $B53-E$5=73, $B53-E$5=1, $B53-E$5&lt;0),"",ROUND(($B53-E$5)*'점수 계산기'!$C$27+E$5*'점수 계산기'!$C$28+'점수 계산기'!$C$31,0))</f>
        <v>104</v>
      </c>
      <c r="F53" s="15">
        <f>IF(OR($B53-F$5&gt;74, $B53-F$5=73, $B53-F$5=1, $B53-F$5&lt;0),"",ROUND(($B53-F$5)*'점수 계산기'!$C$27+F$5*'점수 계산기'!$C$28+'점수 계산기'!$C$31,0))</f>
        <v>104</v>
      </c>
      <c r="G53" s="15">
        <f>IF(OR($B53-G$5&gt;74, $B53-G$5=73, $B53-G$5=1, $B53-G$5&lt;0),"",ROUND(($B53-G$5)*'점수 계산기'!$C$27+G$5*'점수 계산기'!$C$28+'점수 계산기'!$C$31,0))</f>
        <v>105</v>
      </c>
      <c r="H53" s="15">
        <f>IF(OR($B53-H$5&gt;74, $B53-H$5=73, $B53-H$5=1, $B53-H$5&lt;0),"",ROUND(($B53-H$5)*'점수 계산기'!$C$27+H$5*'점수 계산기'!$C$28+'점수 계산기'!$C$31,0))</f>
        <v>105</v>
      </c>
      <c r="I53" s="15">
        <f>IF(OR($B53-I$5&gt;74, $B53-I$5=73, $B53-I$5=1, $B53-I$5&lt;0),"",ROUND(($B53-I$5)*'점수 계산기'!$C$27+I$5*'점수 계산기'!$C$28+'점수 계산기'!$C$31,0))</f>
        <v>105</v>
      </c>
      <c r="J53" s="15">
        <f>IF(OR($B53-J$5&gt;74, $B53-J$5=73, $B53-J$5=1, $B53-J$5&lt;0),"",ROUND(($B53-J$5)*'점수 계산기'!$C$27+J$5*'점수 계산기'!$C$28+'점수 계산기'!$C$31,0))</f>
        <v>105</v>
      </c>
      <c r="K53" s="15">
        <f>IF(OR($B53-K$5&gt;74, $B53-K$5=73, $B53-K$5=1, $B53-K$5&lt;0),"",ROUND(($B53-K$5)*'점수 계산기'!$C$27+K$5*'점수 계산기'!$C$28+'점수 계산기'!$C$31,0))</f>
        <v>105</v>
      </c>
      <c r="L53" s="15">
        <f>IF(OR($B53-L$5&gt;74, $B53-L$5=73, $B53-L$5=1, $B53-L$5&lt;0),"",ROUND(($B53-L$5)*'점수 계산기'!$C$27+L$5*'점수 계산기'!$C$28+'점수 계산기'!$C$31,0))</f>
        <v>105</v>
      </c>
      <c r="M53" s="15">
        <f>IF(OR($B53-M$5&gt;74, $B53-M$5=73, $B53-M$5=1, $B53-M$5&lt;0),"",ROUND(($B53-M$5)*'점수 계산기'!$C$27+M$5*'점수 계산기'!$C$28+'점수 계산기'!$C$31,0))</f>
        <v>106</v>
      </c>
      <c r="N53" s="15">
        <f>IF(OR($B53-N$5&gt;74, $B53-N$5=73, $B53-N$5=1, $B53-N$5&lt;0),"",ROUND(($B53-N$5)*'점수 계산기'!$C$27+N$5*'점수 계산기'!$C$28+'점수 계산기'!$C$31,0))</f>
        <v>106</v>
      </c>
      <c r="O53" s="15">
        <f>IF(OR($B53-O$5&gt;74, $B53-O$5=73, $B53-O$5=1, $B53-O$5&lt;0),"",ROUND(($B53-O$5)*'점수 계산기'!$C$27+O$5*'점수 계산기'!$C$28+'점수 계산기'!$C$31,0))</f>
        <v>106</v>
      </c>
      <c r="P53" s="15">
        <f>IF(OR($B53-P$5&gt;74, $B53-P$5=73, $B53-P$5=1, $B53-P$5&lt;0),"",ROUND(($B53-P$5)*'점수 계산기'!$C$27+P$5*'점수 계산기'!$C$28+'점수 계산기'!$C$31,0))</f>
        <v>106</v>
      </c>
      <c r="Q53" s="15">
        <f>IF(OR($B53-Q$5&gt;74, $B53-Q$5=73, $B53-Q$5=1, $B53-Q$5&lt;0),"",ROUND(($B53-Q$5)*'점수 계산기'!$C$27+Q$5*'점수 계산기'!$C$28+'점수 계산기'!$C$31,0))</f>
        <v>106</v>
      </c>
      <c r="R53" s="15">
        <f>IF(OR($B53-R$5&gt;74, $B53-R$5=73, $B53-R$5=1, $B53-R$5&lt;0),"",ROUND(($B53-R$5)*'점수 계산기'!$C$27+R$5*'점수 계산기'!$C$28+'점수 계산기'!$C$31,0))</f>
        <v>107</v>
      </c>
      <c r="S53" s="15">
        <f>IF(OR($B53-S$5&gt;74, $B53-S$5=73, $B53-S$5=1, $B53-S$5&lt;0),"",ROUND(($B53-S$5)*'점수 계산기'!$C$27+S$5*'점수 계산기'!$C$28+'점수 계산기'!$C$31,0))</f>
        <v>107</v>
      </c>
      <c r="T53" s="15">
        <f>IF(OR($B53-T$5&gt;74, $B53-T$5=73, $B53-T$5=1, $B53-T$5&lt;0),"",ROUND(($B53-T$5)*'점수 계산기'!$C$27+T$5*'점수 계산기'!$C$28+'점수 계산기'!$C$31,0))</f>
        <v>107</v>
      </c>
      <c r="U53" s="15">
        <f>IF(OR($B53-U$5&gt;74, $B53-U$5=73, $B53-U$5=1, $B53-U$5&lt;0),"",ROUND(($B53-U$5)*'점수 계산기'!$C$27+U$5*'점수 계산기'!$C$28+'점수 계산기'!$C$31,0))</f>
        <v>107</v>
      </c>
      <c r="V53" s="15">
        <f>IF(OR($B53-V$5&gt;74, $B53-V$5=73, $B53-V$5=1, $B53-V$5&lt;0),"",ROUND(($B53-V$5)*'점수 계산기'!$C$27+V$5*'점수 계산기'!$C$28+'점수 계산기'!$C$31,0))</f>
        <v>107</v>
      </c>
      <c r="W53" s="15">
        <f>IF(OR($B53-W$5&gt;74, $B53-W$5=73, $B53-W$5=1, $B53-W$5&lt;0),"",ROUND(($B53-W$5)*'점수 계산기'!$C$27+W$5*'점수 계산기'!$C$28+'점수 계산기'!$C$31,0))</f>
        <v>108</v>
      </c>
      <c r="X53" s="15">
        <f>IF(OR($B53-X$5&gt;74, $B53-X$5=73, $B53-X$5=1, $B53-X$5&lt;0),"",ROUND(($B53-X$5)*'점수 계산기'!$C$27+X$5*'점수 계산기'!$C$28+'점수 계산기'!$C$31,0))</f>
        <v>108</v>
      </c>
      <c r="Y53" s="15">
        <f>IF(OR($B53-Y$5&gt;74, $B53-Y$5=73, $B53-Y$5=1, $B53-Y$5&lt;0),"",ROUND(($B53-Y$5)*'점수 계산기'!$C$27+Y$5*'점수 계산기'!$C$28+'점수 계산기'!$C$31,0))</f>
        <v>108</v>
      </c>
      <c r="Z53" s="15">
        <f>IF(OR($B53-Z$5&gt;74, $B53-Z$5=73, $B53-Z$5=1, $B53-Z$5&lt;0),"",ROUND(($B53-Z$5)*'점수 계산기'!$C$27+Z$5*'점수 계산기'!$C$28+'점수 계산기'!$C$31,0))</f>
        <v>108</v>
      </c>
      <c r="AA53" s="16">
        <f>IF(OR($B53-AA$5&gt;74, $B53-AA$5=73, $B53-AA$5=1, $B53-AA$5&lt;0),"",ROUND(($B53-AA$5)*'점수 계산기'!$C$27+AA$5*'점수 계산기'!$C$28+'점수 계산기'!$C$31,0))</f>
        <v>108</v>
      </c>
      <c r="AC53" s="195">
        <v>54</v>
      </c>
      <c r="AD53" s="195">
        <f t="shared" si="0"/>
        <v>104</v>
      </c>
      <c r="AE53" s="195" cm="1">
        <f t="array" ref="AE53">INDEX($AF$6:$AF$106, AC53, 1)</f>
        <v>103</v>
      </c>
      <c r="AF53" s="195">
        <f t="shared" si="1"/>
        <v>108</v>
      </c>
      <c r="AG53" s="195">
        <v>53</v>
      </c>
      <c r="AH53" s="195">
        <v>47</v>
      </c>
    </row>
    <row r="54" spans="1:34" ht="21" customHeight="1">
      <c r="A54" s="4"/>
      <c r="B54" s="31">
        <v>52</v>
      </c>
      <c r="C54" s="17">
        <f>IF(OR($B54-C$5&gt;74, $B54-C$5=73, $B54-C$5=1, $B54-C$5&lt;0),"",ROUND(($B54-C$5)*'점수 계산기'!$C$27+C$5*'점수 계산기'!$C$28+'점수 계산기'!$C$31,0))</f>
        <v>103</v>
      </c>
      <c r="D54" s="17">
        <f>IF(OR($B54-D$5&gt;74, $B54-D$5=73, $B54-D$5=1, $B54-D$5&lt;0),"",ROUND(($B54-D$5)*'점수 계산기'!$C$27+D$5*'점수 계산기'!$C$28+'점수 계산기'!$C$31,0))</f>
        <v>103</v>
      </c>
      <c r="E54" s="17">
        <f>IF(OR($B54-E$5&gt;74, $B54-E$5=73, $B54-E$5=1, $B54-E$5&lt;0),"",ROUND(($B54-E$5)*'점수 계산기'!$C$27+E$5*'점수 계산기'!$C$28+'점수 계산기'!$C$31,0))</f>
        <v>103</v>
      </c>
      <c r="F54" s="17">
        <f>IF(OR($B54-F$5&gt;74, $B54-F$5=73, $B54-F$5=1, $B54-F$5&lt;0),"",ROUND(($B54-F$5)*'점수 계산기'!$C$27+F$5*'점수 계산기'!$C$28+'점수 계산기'!$C$31,0))</f>
        <v>104</v>
      </c>
      <c r="G54" s="17">
        <f>IF(OR($B54-G$5&gt;74, $B54-G$5=73, $B54-G$5=1, $B54-G$5&lt;0),"",ROUND(($B54-G$5)*'점수 계산기'!$C$27+G$5*'점수 계산기'!$C$28+'점수 계산기'!$C$31,0))</f>
        <v>104</v>
      </c>
      <c r="H54" s="17">
        <f>IF(OR($B54-H$5&gt;74, $B54-H$5=73, $B54-H$5=1, $B54-H$5&lt;0),"",ROUND(($B54-H$5)*'점수 계산기'!$C$27+H$5*'점수 계산기'!$C$28+'점수 계산기'!$C$31,0))</f>
        <v>104</v>
      </c>
      <c r="I54" s="17">
        <f>IF(OR($B54-I$5&gt;74, $B54-I$5=73, $B54-I$5=1, $B54-I$5&lt;0),"",ROUND(($B54-I$5)*'점수 계산기'!$C$27+I$5*'점수 계산기'!$C$28+'점수 계산기'!$C$31,0))</f>
        <v>104</v>
      </c>
      <c r="J54" s="17">
        <f>IF(OR($B54-J$5&gt;74, $B54-J$5=73, $B54-J$5=1, $B54-J$5&lt;0),"",ROUND(($B54-J$5)*'점수 계산기'!$C$27+J$5*'점수 계산기'!$C$28+'점수 계산기'!$C$31,0))</f>
        <v>104</v>
      </c>
      <c r="K54" s="17">
        <f>IF(OR($B54-K$5&gt;74, $B54-K$5=73, $B54-K$5=1, $B54-K$5&lt;0),"",ROUND(($B54-K$5)*'점수 계산기'!$C$27+K$5*'점수 계산기'!$C$28+'점수 계산기'!$C$31,0))</f>
        <v>104</v>
      </c>
      <c r="L54" s="17">
        <f>IF(OR($B54-L$5&gt;74, $B54-L$5=73, $B54-L$5=1, $B54-L$5&lt;0),"",ROUND(($B54-L$5)*'점수 계산기'!$C$27+L$5*'점수 계산기'!$C$28+'점수 계산기'!$C$31,0))</f>
        <v>105</v>
      </c>
      <c r="M54" s="17">
        <f>IF(OR($B54-M$5&gt;74, $B54-M$5=73, $B54-M$5=1, $B54-M$5&lt;0),"",ROUND(($B54-M$5)*'점수 계산기'!$C$27+M$5*'점수 계산기'!$C$28+'점수 계산기'!$C$31,0))</f>
        <v>105</v>
      </c>
      <c r="N54" s="17">
        <f>IF(OR($B54-N$5&gt;74, $B54-N$5=73, $B54-N$5=1, $B54-N$5&lt;0),"",ROUND(($B54-N$5)*'점수 계산기'!$C$27+N$5*'점수 계산기'!$C$28+'점수 계산기'!$C$31,0))</f>
        <v>105</v>
      </c>
      <c r="O54" s="17">
        <f>IF(OR($B54-O$5&gt;74, $B54-O$5=73, $B54-O$5=1, $B54-O$5&lt;0),"",ROUND(($B54-O$5)*'점수 계산기'!$C$27+O$5*'점수 계산기'!$C$28+'점수 계산기'!$C$31,0))</f>
        <v>105</v>
      </c>
      <c r="P54" s="17">
        <f>IF(OR($B54-P$5&gt;74, $B54-P$5=73, $B54-P$5=1, $B54-P$5&lt;0),"",ROUND(($B54-P$5)*'점수 계산기'!$C$27+P$5*'점수 계산기'!$C$28+'점수 계산기'!$C$31,0))</f>
        <v>105</v>
      </c>
      <c r="Q54" s="17">
        <f>IF(OR($B54-Q$5&gt;74, $B54-Q$5=73, $B54-Q$5=1, $B54-Q$5&lt;0),"",ROUND(($B54-Q$5)*'점수 계산기'!$C$27+Q$5*'점수 계산기'!$C$28+'점수 계산기'!$C$31,0))</f>
        <v>106</v>
      </c>
      <c r="R54" s="17">
        <f>IF(OR($B54-R$5&gt;74, $B54-R$5=73, $B54-R$5=1, $B54-R$5&lt;0),"",ROUND(($B54-R$5)*'점수 계산기'!$C$27+R$5*'점수 계산기'!$C$28+'점수 계산기'!$C$31,0))</f>
        <v>106</v>
      </c>
      <c r="S54" s="17">
        <f>IF(OR($B54-S$5&gt;74, $B54-S$5=73, $B54-S$5=1, $B54-S$5&lt;0),"",ROUND(($B54-S$5)*'점수 계산기'!$C$27+S$5*'점수 계산기'!$C$28+'점수 계산기'!$C$31,0))</f>
        <v>106</v>
      </c>
      <c r="T54" s="17">
        <f>IF(OR($B54-T$5&gt;74, $B54-T$5=73, $B54-T$5=1, $B54-T$5&lt;0),"",ROUND(($B54-T$5)*'점수 계산기'!$C$27+T$5*'점수 계산기'!$C$28+'점수 계산기'!$C$31,0))</f>
        <v>106</v>
      </c>
      <c r="U54" s="17">
        <f>IF(OR($B54-U$5&gt;74, $B54-U$5=73, $B54-U$5=1, $B54-U$5&lt;0),"",ROUND(($B54-U$5)*'점수 계산기'!$C$27+U$5*'점수 계산기'!$C$28+'점수 계산기'!$C$31,0))</f>
        <v>106</v>
      </c>
      <c r="V54" s="17">
        <f>IF(OR($B54-V$5&gt;74, $B54-V$5=73, $B54-V$5=1, $B54-V$5&lt;0),"",ROUND(($B54-V$5)*'점수 계산기'!$C$27+V$5*'점수 계산기'!$C$28+'점수 계산기'!$C$31,0))</f>
        <v>106</v>
      </c>
      <c r="W54" s="17">
        <f>IF(OR($B54-W$5&gt;74, $B54-W$5=73, $B54-W$5=1, $B54-W$5&lt;0),"",ROUND(($B54-W$5)*'점수 계산기'!$C$27+W$5*'점수 계산기'!$C$28+'점수 계산기'!$C$31,0))</f>
        <v>107</v>
      </c>
      <c r="X54" s="17">
        <f>IF(OR($B54-X$5&gt;74, $B54-X$5=73, $B54-X$5=1, $B54-X$5&lt;0),"",ROUND(($B54-X$5)*'점수 계산기'!$C$27+X$5*'점수 계산기'!$C$28+'점수 계산기'!$C$31,0))</f>
        <v>107</v>
      </c>
      <c r="Y54" s="17">
        <f>IF(OR($B54-Y$5&gt;74, $B54-Y$5=73, $B54-Y$5=1, $B54-Y$5&lt;0),"",ROUND(($B54-Y$5)*'점수 계산기'!$C$27+Y$5*'점수 계산기'!$C$28+'점수 계산기'!$C$31,0))</f>
        <v>107</v>
      </c>
      <c r="Z54" s="17">
        <f>IF(OR($B54-Z$5&gt;74, $B54-Z$5=73, $B54-Z$5=1, $B54-Z$5&lt;0),"",ROUND(($B54-Z$5)*'점수 계산기'!$C$27+Z$5*'점수 계산기'!$C$28+'점수 계산기'!$C$31,0))</f>
        <v>107</v>
      </c>
      <c r="AA54" s="18">
        <f>IF(OR($B54-AA$5&gt;74, $B54-AA$5=73, $B54-AA$5=1, $B54-AA$5&lt;0),"",ROUND(($B54-AA$5)*'점수 계산기'!$C$27+AA$5*'점수 계산기'!$C$28+'점수 계산기'!$C$31,0))</f>
        <v>108</v>
      </c>
      <c r="AC54" s="195">
        <v>53</v>
      </c>
      <c r="AD54" s="195">
        <f t="shared" si="0"/>
        <v>103</v>
      </c>
      <c r="AE54" s="195" cm="1">
        <f t="array" ref="AE54">INDEX($AF$6:$AF$106, AC54, 1)</f>
        <v>104</v>
      </c>
      <c r="AF54" s="195">
        <f t="shared" si="1"/>
        <v>108</v>
      </c>
      <c r="AG54" s="195">
        <v>52</v>
      </c>
      <c r="AH54" s="195">
        <v>48</v>
      </c>
    </row>
    <row r="55" spans="1:34" ht="21" customHeight="1">
      <c r="A55" s="4"/>
      <c r="B55" s="31">
        <v>51</v>
      </c>
      <c r="C55" s="17">
        <f>IF(OR($B55-C$5&gt;74, $B55-C$5=73, $B55-C$5=1, $B55-C$5&lt;0),"",ROUND(($B55-C$5)*'점수 계산기'!$C$27+C$5*'점수 계산기'!$C$28+'점수 계산기'!$C$31,0))</f>
        <v>102</v>
      </c>
      <c r="D55" s="17">
        <f>IF(OR($B55-D$5&gt;74, $B55-D$5=73, $B55-D$5=1, $B55-D$5&lt;0),"",ROUND(($B55-D$5)*'점수 계산기'!$C$27+D$5*'점수 계산기'!$C$28+'점수 계산기'!$C$31,0))</f>
        <v>102</v>
      </c>
      <c r="E55" s="17">
        <f>IF(OR($B55-E$5&gt;74, $B55-E$5=73, $B55-E$5=1, $B55-E$5&lt;0),"",ROUND(($B55-E$5)*'점수 계산기'!$C$27+E$5*'점수 계산기'!$C$28+'점수 계산기'!$C$31,0))</f>
        <v>103</v>
      </c>
      <c r="F55" s="17">
        <f>IF(OR($B55-F$5&gt;74, $B55-F$5=73, $B55-F$5=1, $B55-F$5&lt;0),"",ROUND(($B55-F$5)*'점수 계산기'!$C$27+F$5*'점수 계산기'!$C$28+'점수 계산기'!$C$31,0))</f>
        <v>103</v>
      </c>
      <c r="G55" s="17">
        <f>IF(OR($B55-G$5&gt;74, $B55-G$5=73, $B55-G$5=1, $B55-G$5&lt;0),"",ROUND(($B55-G$5)*'점수 계산기'!$C$27+G$5*'점수 계산기'!$C$28+'점수 계산기'!$C$31,0))</f>
        <v>103</v>
      </c>
      <c r="H55" s="17">
        <f>IF(OR($B55-H$5&gt;74, $B55-H$5=73, $B55-H$5=1, $B55-H$5&lt;0),"",ROUND(($B55-H$5)*'점수 계산기'!$C$27+H$5*'점수 계산기'!$C$28+'점수 계산기'!$C$31,0))</f>
        <v>103</v>
      </c>
      <c r="I55" s="17">
        <f>IF(OR($B55-I$5&gt;74, $B55-I$5=73, $B55-I$5=1, $B55-I$5&lt;0),"",ROUND(($B55-I$5)*'점수 계산기'!$C$27+I$5*'점수 계산기'!$C$28+'점수 계산기'!$C$31,0))</f>
        <v>103</v>
      </c>
      <c r="J55" s="17">
        <f>IF(OR($B55-J$5&gt;74, $B55-J$5=73, $B55-J$5=1, $B55-J$5&lt;0),"",ROUND(($B55-J$5)*'점수 계산기'!$C$27+J$5*'점수 계산기'!$C$28+'점수 계산기'!$C$31,0))</f>
        <v>103</v>
      </c>
      <c r="K55" s="17">
        <f>IF(OR($B55-K$5&gt;74, $B55-K$5=73, $B55-K$5=1, $B55-K$5&lt;0),"",ROUND(($B55-K$5)*'점수 계산기'!$C$27+K$5*'점수 계산기'!$C$28+'점수 계산기'!$C$31,0))</f>
        <v>104</v>
      </c>
      <c r="L55" s="17">
        <f>IF(OR($B55-L$5&gt;74, $B55-L$5=73, $B55-L$5=1, $B55-L$5&lt;0),"",ROUND(($B55-L$5)*'점수 계산기'!$C$27+L$5*'점수 계산기'!$C$28+'점수 계산기'!$C$31,0))</f>
        <v>104</v>
      </c>
      <c r="M55" s="17">
        <f>IF(OR($B55-M$5&gt;74, $B55-M$5=73, $B55-M$5=1, $B55-M$5&lt;0),"",ROUND(($B55-M$5)*'점수 계산기'!$C$27+M$5*'점수 계산기'!$C$28+'점수 계산기'!$C$31,0))</f>
        <v>104</v>
      </c>
      <c r="N55" s="17">
        <f>IF(OR($B55-N$5&gt;74, $B55-N$5=73, $B55-N$5=1, $B55-N$5&lt;0),"",ROUND(($B55-N$5)*'점수 계산기'!$C$27+N$5*'점수 계산기'!$C$28+'점수 계산기'!$C$31,0))</f>
        <v>104</v>
      </c>
      <c r="O55" s="17">
        <f>IF(OR($B55-O$5&gt;74, $B55-O$5=73, $B55-O$5=1, $B55-O$5&lt;0),"",ROUND(($B55-O$5)*'점수 계산기'!$C$27+O$5*'점수 계산기'!$C$28+'점수 계산기'!$C$31,0))</f>
        <v>104</v>
      </c>
      <c r="P55" s="17">
        <f>IF(OR($B55-P$5&gt;74, $B55-P$5=73, $B55-P$5=1, $B55-P$5&lt;0),"",ROUND(($B55-P$5)*'점수 계산기'!$C$27+P$5*'점수 계산기'!$C$28+'점수 계산기'!$C$31,0))</f>
        <v>105</v>
      </c>
      <c r="Q55" s="17">
        <f>IF(OR($B55-Q$5&gt;74, $B55-Q$5=73, $B55-Q$5=1, $B55-Q$5&lt;0),"",ROUND(($B55-Q$5)*'점수 계산기'!$C$27+Q$5*'점수 계산기'!$C$28+'점수 계산기'!$C$31,0))</f>
        <v>105</v>
      </c>
      <c r="R55" s="17">
        <f>IF(OR($B55-R$5&gt;74, $B55-R$5=73, $B55-R$5=1, $B55-R$5&lt;0),"",ROUND(($B55-R$5)*'점수 계산기'!$C$27+R$5*'점수 계산기'!$C$28+'점수 계산기'!$C$31,0))</f>
        <v>105</v>
      </c>
      <c r="S55" s="17">
        <f>IF(OR($B55-S$5&gt;74, $B55-S$5=73, $B55-S$5=1, $B55-S$5&lt;0),"",ROUND(($B55-S$5)*'점수 계산기'!$C$27+S$5*'점수 계산기'!$C$28+'점수 계산기'!$C$31,0))</f>
        <v>105</v>
      </c>
      <c r="T55" s="17">
        <f>IF(OR($B55-T$5&gt;74, $B55-T$5=73, $B55-T$5=1, $B55-T$5&lt;0),"",ROUND(($B55-T$5)*'점수 계산기'!$C$27+T$5*'점수 계산기'!$C$28+'점수 계산기'!$C$31,0))</f>
        <v>105</v>
      </c>
      <c r="U55" s="17">
        <f>IF(OR($B55-U$5&gt;74, $B55-U$5=73, $B55-U$5=1, $B55-U$5&lt;0),"",ROUND(($B55-U$5)*'점수 계산기'!$C$27+U$5*'점수 계산기'!$C$28+'점수 계산기'!$C$31,0))</f>
        <v>105</v>
      </c>
      <c r="V55" s="17">
        <f>IF(OR($B55-V$5&gt;74, $B55-V$5=73, $B55-V$5=1, $B55-V$5&lt;0),"",ROUND(($B55-V$5)*'점수 계산기'!$C$27+V$5*'점수 계산기'!$C$28+'점수 계산기'!$C$31,0))</f>
        <v>106</v>
      </c>
      <c r="W55" s="17">
        <f>IF(OR($B55-W$5&gt;74, $B55-W$5=73, $B55-W$5=1, $B55-W$5&lt;0),"",ROUND(($B55-W$5)*'점수 계산기'!$C$27+W$5*'점수 계산기'!$C$28+'점수 계산기'!$C$31,0))</f>
        <v>106</v>
      </c>
      <c r="X55" s="17">
        <f>IF(OR($B55-X$5&gt;74, $B55-X$5=73, $B55-X$5=1, $B55-X$5&lt;0),"",ROUND(($B55-X$5)*'점수 계산기'!$C$27+X$5*'점수 계산기'!$C$28+'점수 계산기'!$C$31,0))</f>
        <v>106</v>
      </c>
      <c r="Y55" s="17">
        <f>IF(OR($B55-Y$5&gt;74, $B55-Y$5=73, $B55-Y$5=1, $B55-Y$5&lt;0),"",ROUND(($B55-Y$5)*'점수 계산기'!$C$27+Y$5*'점수 계산기'!$C$28+'점수 계산기'!$C$31,0))</f>
        <v>106</v>
      </c>
      <c r="Z55" s="17">
        <f>IF(OR($B55-Z$5&gt;74, $B55-Z$5=73, $B55-Z$5=1, $B55-Z$5&lt;0),"",ROUND(($B55-Z$5)*'점수 계산기'!$C$27+Z$5*'점수 계산기'!$C$28+'점수 계산기'!$C$31,0))</f>
        <v>106</v>
      </c>
      <c r="AA55" s="18">
        <f>IF(OR($B55-AA$5&gt;74, $B55-AA$5=73, $B55-AA$5=1, $B55-AA$5&lt;0),"",ROUND(($B55-AA$5)*'점수 계산기'!$C$27+AA$5*'점수 계산기'!$C$28+'점수 계산기'!$C$31,0))</f>
        <v>107</v>
      </c>
      <c r="AC55" s="195">
        <v>52</v>
      </c>
      <c r="AD55" s="195">
        <f t="shared" si="0"/>
        <v>102</v>
      </c>
      <c r="AE55" s="195" cm="1">
        <f t="array" ref="AE55">INDEX($AF$6:$AF$106, AC55, 1)</f>
        <v>105</v>
      </c>
      <c r="AF55" s="195">
        <f t="shared" si="1"/>
        <v>107</v>
      </c>
      <c r="AG55" s="195">
        <v>51</v>
      </c>
      <c r="AH55" s="195">
        <v>49</v>
      </c>
    </row>
    <row r="56" spans="1:34" ht="21" customHeight="1">
      <c r="A56" s="4"/>
      <c r="B56" s="31">
        <v>50</v>
      </c>
      <c r="C56" s="17">
        <f>IF(OR($B56-C$5&gt;74, $B56-C$5=73, $B56-C$5=1, $B56-C$5&lt;0),"",ROUND(($B56-C$5)*'점수 계산기'!$C$27+C$5*'점수 계산기'!$C$28+'점수 계산기'!$C$31,0))</f>
        <v>101</v>
      </c>
      <c r="D56" s="17">
        <f>IF(OR($B56-D$5&gt;74, $B56-D$5=73, $B56-D$5=1, $B56-D$5&lt;0),"",ROUND(($B56-D$5)*'점수 계산기'!$C$27+D$5*'점수 계산기'!$C$28+'점수 계산기'!$C$31,0))</f>
        <v>101</v>
      </c>
      <c r="E56" s="17">
        <f>IF(OR($B56-E$5&gt;74, $B56-E$5=73, $B56-E$5=1, $B56-E$5&lt;0),"",ROUND(($B56-E$5)*'점수 계산기'!$C$27+E$5*'점수 계산기'!$C$28+'점수 계산기'!$C$31,0))</f>
        <v>102</v>
      </c>
      <c r="F56" s="17">
        <f>IF(OR($B56-F$5&gt;74, $B56-F$5=73, $B56-F$5=1, $B56-F$5&lt;0),"",ROUND(($B56-F$5)*'점수 계산기'!$C$27+F$5*'점수 계산기'!$C$28+'점수 계산기'!$C$31,0))</f>
        <v>102</v>
      </c>
      <c r="G56" s="17">
        <f>IF(OR($B56-G$5&gt;74, $B56-G$5=73, $B56-G$5=1, $B56-G$5&lt;0),"",ROUND(($B56-G$5)*'점수 계산기'!$C$27+G$5*'점수 계산기'!$C$28+'점수 계산기'!$C$31,0))</f>
        <v>102</v>
      </c>
      <c r="H56" s="17">
        <f>IF(OR($B56-H$5&gt;74, $B56-H$5=73, $B56-H$5=1, $B56-H$5&lt;0),"",ROUND(($B56-H$5)*'점수 계산기'!$C$27+H$5*'점수 계산기'!$C$28+'점수 계산기'!$C$31,0))</f>
        <v>102</v>
      </c>
      <c r="I56" s="17">
        <f>IF(OR($B56-I$5&gt;74, $B56-I$5=73, $B56-I$5=1, $B56-I$5&lt;0),"",ROUND(($B56-I$5)*'점수 계산기'!$C$27+I$5*'점수 계산기'!$C$28+'점수 계산기'!$C$31,0))</f>
        <v>102</v>
      </c>
      <c r="J56" s="17">
        <f>IF(OR($B56-J$5&gt;74, $B56-J$5=73, $B56-J$5=1, $B56-J$5&lt;0),"",ROUND(($B56-J$5)*'점수 계산기'!$C$27+J$5*'점수 계산기'!$C$28+'점수 계산기'!$C$31,0))</f>
        <v>103</v>
      </c>
      <c r="K56" s="17">
        <f>IF(OR($B56-K$5&gt;74, $B56-K$5=73, $B56-K$5=1, $B56-K$5&lt;0),"",ROUND(($B56-K$5)*'점수 계산기'!$C$27+K$5*'점수 계산기'!$C$28+'점수 계산기'!$C$31,0))</f>
        <v>103</v>
      </c>
      <c r="L56" s="17">
        <f>IF(OR($B56-L$5&gt;74, $B56-L$5=73, $B56-L$5=1, $B56-L$5&lt;0),"",ROUND(($B56-L$5)*'점수 계산기'!$C$27+L$5*'점수 계산기'!$C$28+'점수 계산기'!$C$31,0))</f>
        <v>103</v>
      </c>
      <c r="M56" s="17">
        <f>IF(OR($B56-M$5&gt;74, $B56-M$5=73, $B56-M$5=1, $B56-M$5&lt;0),"",ROUND(($B56-M$5)*'점수 계산기'!$C$27+M$5*'점수 계산기'!$C$28+'점수 계산기'!$C$31,0))</f>
        <v>103</v>
      </c>
      <c r="N56" s="17">
        <f>IF(OR($B56-N$5&gt;74, $B56-N$5=73, $B56-N$5=1, $B56-N$5&lt;0),"",ROUND(($B56-N$5)*'점수 계산기'!$C$27+N$5*'점수 계산기'!$C$28+'점수 계산기'!$C$31,0))</f>
        <v>103</v>
      </c>
      <c r="O56" s="17">
        <f>IF(OR($B56-O$5&gt;74, $B56-O$5=73, $B56-O$5=1, $B56-O$5&lt;0),"",ROUND(($B56-O$5)*'점수 계산기'!$C$27+O$5*'점수 계산기'!$C$28+'점수 계산기'!$C$31,0))</f>
        <v>104</v>
      </c>
      <c r="P56" s="17">
        <f>IF(OR($B56-P$5&gt;74, $B56-P$5=73, $B56-P$5=1, $B56-P$5&lt;0),"",ROUND(($B56-P$5)*'점수 계산기'!$C$27+P$5*'점수 계산기'!$C$28+'점수 계산기'!$C$31,0))</f>
        <v>104</v>
      </c>
      <c r="Q56" s="17">
        <f>IF(OR($B56-Q$5&gt;74, $B56-Q$5=73, $B56-Q$5=1, $B56-Q$5&lt;0),"",ROUND(($B56-Q$5)*'점수 계산기'!$C$27+Q$5*'점수 계산기'!$C$28+'점수 계산기'!$C$31,0))</f>
        <v>104</v>
      </c>
      <c r="R56" s="17">
        <f>IF(OR($B56-R$5&gt;74, $B56-R$5=73, $B56-R$5=1, $B56-R$5&lt;0),"",ROUND(($B56-R$5)*'점수 계산기'!$C$27+R$5*'점수 계산기'!$C$28+'점수 계산기'!$C$31,0))</f>
        <v>104</v>
      </c>
      <c r="S56" s="17">
        <f>IF(OR($B56-S$5&gt;74, $B56-S$5=73, $B56-S$5=1, $B56-S$5&lt;0),"",ROUND(($B56-S$5)*'점수 계산기'!$C$27+S$5*'점수 계산기'!$C$28+'점수 계산기'!$C$31,0))</f>
        <v>104</v>
      </c>
      <c r="T56" s="17">
        <f>IF(OR($B56-T$5&gt;74, $B56-T$5=73, $B56-T$5=1, $B56-T$5&lt;0),"",ROUND(($B56-T$5)*'점수 계산기'!$C$27+T$5*'점수 계산기'!$C$28+'점수 계산기'!$C$31,0))</f>
        <v>104</v>
      </c>
      <c r="U56" s="17">
        <f>IF(OR($B56-U$5&gt;74, $B56-U$5=73, $B56-U$5=1, $B56-U$5&lt;0),"",ROUND(($B56-U$5)*'점수 계산기'!$C$27+U$5*'점수 계산기'!$C$28+'점수 계산기'!$C$31,0))</f>
        <v>105</v>
      </c>
      <c r="V56" s="17">
        <f>IF(OR($B56-V$5&gt;74, $B56-V$5=73, $B56-V$5=1, $B56-V$5&lt;0),"",ROUND(($B56-V$5)*'점수 계산기'!$C$27+V$5*'점수 계산기'!$C$28+'점수 계산기'!$C$31,0))</f>
        <v>105</v>
      </c>
      <c r="W56" s="17">
        <f>IF(OR($B56-W$5&gt;74, $B56-W$5=73, $B56-W$5=1, $B56-W$5&lt;0),"",ROUND(($B56-W$5)*'점수 계산기'!$C$27+W$5*'점수 계산기'!$C$28+'점수 계산기'!$C$31,0))</f>
        <v>105</v>
      </c>
      <c r="X56" s="17">
        <f>IF(OR($B56-X$5&gt;74, $B56-X$5=73, $B56-X$5=1, $B56-X$5&lt;0),"",ROUND(($B56-X$5)*'점수 계산기'!$C$27+X$5*'점수 계산기'!$C$28+'점수 계산기'!$C$31,0))</f>
        <v>105</v>
      </c>
      <c r="Y56" s="17">
        <f>IF(OR($B56-Y$5&gt;74, $B56-Y$5=73, $B56-Y$5=1, $B56-Y$5&lt;0),"",ROUND(($B56-Y$5)*'점수 계산기'!$C$27+Y$5*'점수 계산기'!$C$28+'점수 계산기'!$C$31,0))</f>
        <v>105</v>
      </c>
      <c r="Z56" s="17">
        <f>IF(OR($B56-Z$5&gt;74, $B56-Z$5=73, $B56-Z$5=1, $B56-Z$5&lt;0),"",ROUND(($B56-Z$5)*'점수 계산기'!$C$27+Z$5*'점수 계산기'!$C$28+'점수 계산기'!$C$31,0))</f>
        <v>106</v>
      </c>
      <c r="AA56" s="18">
        <f>IF(OR($B56-AA$5&gt;74, $B56-AA$5=73, $B56-AA$5=1, $B56-AA$5&lt;0),"",ROUND(($B56-AA$5)*'점수 계산기'!$C$27+AA$5*'점수 계산기'!$C$28+'점수 계산기'!$C$31,0))</f>
        <v>106</v>
      </c>
      <c r="AC56" s="195">
        <v>51</v>
      </c>
      <c r="AD56" s="195">
        <f t="shared" si="0"/>
        <v>101</v>
      </c>
      <c r="AE56" s="195" cm="1">
        <f t="array" ref="AE56">INDEX($AF$6:$AF$106, AC56, 1)</f>
        <v>106</v>
      </c>
      <c r="AF56" s="195">
        <f t="shared" si="1"/>
        <v>106</v>
      </c>
      <c r="AG56" s="195">
        <v>50</v>
      </c>
      <c r="AH56" s="195">
        <v>50</v>
      </c>
    </row>
    <row r="57" spans="1:34" ht="21" customHeight="1">
      <c r="A57" s="4"/>
      <c r="B57" s="31">
        <v>49</v>
      </c>
      <c r="C57" s="17">
        <f>IF(OR($B57-C$5&gt;74, $B57-C$5=73, $B57-C$5=1, $B57-C$5&lt;0),"",ROUND(($B57-C$5)*'점수 계산기'!$C$27+C$5*'점수 계산기'!$C$28+'점수 계산기'!$C$31,0))</f>
        <v>100</v>
      </c>
      <c r="D57" s="17">
        <f>IF(OR($B57-D$5&gt;74, $B57-D$5=73, $B57-D$5=1, $B57-D$5&lt;0),"",ROUND(($B57-D$5)*'점수 계산기'!$C$27+D$5*'점수 계산기'!$C$28+'점수 계산기'!$C$31,0))</f>
        <v>101</v>
      </c>
      <c r="E57" s="17">
        <f>IF(OR($B57-E$5&gt;74, $B57-E$5=73, $B57-E$5=1, $B57-E$5&lt;0),"",ROUND(($B57-E$5)*'점수 계산기'!$C$27+E$5*'점수 계산기'!$C$28+'점수 계산기'!$C$31,0))</f>
        <v>101</v>
      </c>
      <c r="F57" s="17">
        <f>IF(OR($B57-F$5&gt;74, $B57-F$5=73, $B57-F$5=1, $B57-F$5&lt;0),"",ROUND(($B57-F$5)*'점수 계산기'!$C$27+F$5*'점수 계산기'!$C$28+'점수 계산기'!$C$31,0))</f>
        <v>101</v>
      </c>
      <c r="G57" s="17">
        <f>IF(OR($B57-G$5&gt;74, $B57-G$5=73, $B57-G$5=1, $B57-G$5&lt;0),"",ROUND(($B57-G$5)*'점수 계산기'!$C$27+G$5*'점수 계산기'!$C$28+'점수 계산기'!$C$31,0))</f>
        <v>101</v>
      </c>
      <c r="H57" s="17">
        <f>IF(OR($B57-H$5&gt;74, $B57-H$5=73, $B57-H$5=1, $B57-H$5&lt;0),"",ROUND(($B57-H$5)*'점수 계산기'!$C$27+H$5*'점수 계산기'!$C$28+'점수 계산기'!$C$31,0))</f>
        <v>101</v>
      </c>
      <c r="I57" s="17">
        <f>IF(OR($B57-I$5&gt;74, $B57-I$5=73, $B57-I$5=1, $B57-I$5&lt;0),"",ROUND(($B57-I$5)*'점수 계산기'!$C$27+I$5*'점수 계산기'!$C$28+'점수 계산기'!$C$31,0))</f>
        <v>102</v>
      </c>
      <c r="J57" s="17">
        <f>IF(OR($B57-J$5&gt;74, $B57-J$5=73, $B57-J$5=1, $B57-J$5&lt;0),"",ROUND(($B57-J$5)*'점수 계산기'!$C$27+J$5*'점수 계산기'!$C$28+'점수 계산기'!$C$31,0))</f>
        <v>102</v>
      </c>
      <c r="K57" s="17">
        <f>IF(OR($B57-K$5&gt;74, $B57-K$5=73, $B57-K$5=1, $B57-K$5&lt;0),"",ROUND(($B57-K$5)*'점수 계산기'!$C$27+K$5*'점수 계산기'!$C$28+'점수 계산기'!$C$31,0))</f>
        <v>102</v>
      </c>
      <c r="L57" s="17">
        <f>IF(OR($B57-L$5&gt;74, $B57-L$5=73, $B57-L$5=1, $B57-L$5&lt;0),"",ROUND(($B57-L$5)*'점수 계산기'!$C$27+L$5*'점수 계산기'!$C$28+'점수 계산기'!$C$31,0))</f>
        <v>102</v>
      </c>
      <c r="M57" s="17">
        <f>IF(OR($B57-M$5&gt;74, $B57-M$5=73, $B57-M$5=1, $B57-M$5&lt;0),"",ROUND(($B57-M$5)*'점수 계산기'!$C$27+M$5*'점수 계산기'!$C$28+'점수 계산기'!$C$31,0))</f>
        <v>102</v>
      </c>
      <c r="N57" s="17">
        <f>IF(OR($B57-N$5&gt;74, $B57-N$5=73, $B57-N$5=1, $B57-N$5&lt;0),"",ROUND(($B57-N$5)*'점수 계산기'!$C$27+N$5*'점수 계산기'!$C$28+'점수 계산기'!$C$31,0))</f>
        <v>103</v>
      </c>
      <c r="O57" s="17">
        <f>IF(OR($B57-O$5&gt;74, $B57-O$5=73, $B57-O$5=1, $B57-O$5&lt;0),"",ROUND(($B57-O$5)*'점수 계산기'!$C$27+O$5*'점수 계산기'!$C$28+'점수 계산기'!$C$31,0))</f>
        <v>103</v>
      </c>
      <c r="P57" s="17">
        <f>IF(OR($B57-P$5&gt;74, $B57-P$5=73, $B57-P$5=1, $B57-P$5&lt;0),"",ROUND(($B57-P$5)*'점수 계산기'!$C$27+P$5*'점수 계산기'!$C$28+'점수 계산기'!$C$31,0))</f>
        <v>103</v>
      </c>
      <c r="Q57" s="17">
        <f>IF(OR($B57-Q$5&gt;74, $B57-Q$5=73, $B57-Q$5=1, $B57-Q$5&lt;0),"",ROUND(($B57-Q$5)*'점수 계산기'!$C$27+Q$5*'점수 계산기'!$C$28+'점수 계산기'!$C$31,0))</f>
        <v>103</v>
      </c>
      <c r="R57" s="17">
        <f>IF(OR($B57-R$5&gt;74, $B57-R$5=73, $B57-R$5=1, $B57-R$5&lt;0),"",ROUND(($B57-R$5)*'점수 계산기'!$C$27+R$5*'점수 계산기'!$C$28+'점수 계산기'!$C$31,0))</f>
        <v>103</v>
      </c>
      <c r="S57" s="17">
        <f>IF(OR($B57-S$5&gt;74, $B57-S$5=73, $B57-S$5=1, $B57-S$5&lt;0),"",ROUND(($B57-S$5)*'점수 계산기'!$C$27+S$5*'점수 계산기'!$C$28+'점수 계산기'!$C$31,0))</f>
        <v>103</v>
      </c>
      <c r="T57" s="17">
        <f>IF(OR($B57-T$5&gt;74, $B57-T$5=73, $B57-T$5=1, $B57-T$5&lt;0),"",ROUND(($B57-T$5)*'점수 계산기'!$C$27+T$5*'점수 계산기'!$C$28+'점수 계산기'!$C$31,0))</f>
        <v>104</v>
      </c>
      <c r="U57" s="17">
        <f>IF(OR($B57-U$5&gt;74, $B57-U$5=73, $B57-U$5=1, $B57-U$5&lt;0),"",ROUND(($B57-U$5)*'점수 계산기'!$C$27+U$5*'점수 계산기'!$C$28+'점수 계산기'!$C$31,0))</f>
        <v>104</v>
      </c>
      <c r="V57" s="17">
        <f>IF(OR($B57-V$5&gt;74, $B57-V$5=73, $B57-V$5=1, $B57-V$5&lt;0),"",ROUND(($B57-V$5)*'점수 계산기'!$C$27+V$5*'점수 계산기'!$C$28+'점수 계산기'!$C$31,0))</f>
        <v>104</v>
      </c>
      <c r="W57" s="17">
        <f>IF(OR($B57-W$5&gt;74, $B57-W$5=73, $B57-W$5=1, $B57-W$5&lt;0),"",ROUND(($B57-W$5)*'점수 계산기'!$C$27+W$5*'점수 계산기'!$C$28+'점수 계산기'!$C$31,0))</f>
        <v>104</v>
      </c>
      <c r="X57" s="17">
        <f>IF(OR($B57-X$5&gt;74, $B57-X$5=73, $B57-X$5=1, $B57-X$5&lt;0),"",ROUND(($B57-X$5)*'점수 계산기'!$C$27+X$5*'점수 계산기'!$C$28+'점수 계산기'!$C$31,0))</f>
        <v>104</v>
      </c>
      <c r="Y57" s="17">
        <f>IF(OR($B57-Y$5&gt;74, $B57-Y$5=73, $B57-Y$5=1, $B57-Y$5&lt;0),"",ROUND(($B57-Y$5)*'점수 계산기'!$C$27+Y$5*'점수 계산기'!$C$28+'점수 계산기'!$C$31,0))</f>
        <v>105</v>
      </c>
      <c r="Z57" s="17">
        <f>IF(OR($B57-Z$5&gt;74, $B57-Z$5=73, $B57-Z$5=1, $B57-Z$5&lt;0),"",ROUND(($B57-Z$5)*'점수 계산기'!$C$27+Z$5*'점수 계산기'!$C$28+'점수 계산기'!$C$31,0))</f>
        <v>105</v>
      </c>
      <c r="AA57" s="18">
        <f>IF(OR($B57-AA$5&gt;74, $B57-AA$5=73, $B57-AA$5=1, $B57-AA$5&lt;0),"",ROUND(($B57-AA$5)*'점수 계산기'!$C$27+AA$5*'점수 계산기'!$C$28+'점수 계산기'!$C$31,0))</f>
        <v>105</v>
      </c>
      <c r="AC57" s="195">
        <v>50</v>
      </c>
      <c r="AD57" s="195">
        <f t="shared" si="0"/>
        <v>100</v>
      </c>
      <c r="AE57" s="195" cm="1">
        <f t="array" ref="AE57">INDEX($AF$6:$AF$106, AC57, 1)</f>
        <v>107</v>
      </c>
      <c r="AF57" s="195">
        <f t="shared" si="1"/>
        <v>105</v>
      </c>
      <c r="AG57" s="195">
        <v>49</v>
      </c>
      <c r="AH57" s="195">
        <v>51</v>
      </c>
    </row>
    <row r="58" spans="1:34" ht="21" customHeight="1">
      <c r="A58" s="4"/>
      <c r="B58" s="32">
        <v>48</v>
      </c>
      <c r="C58" s="19">
        <f>IF(OR($B58-C$5&gt;74, $B58-C$5=73, $B58-C$5=1, $B58-C$5&lt;0),"",ROUND(($B58-C$5)*'점수 계산기'!$C$27+C$5*'점수 계산기'!$C$28+'점수 계산기'!$C$31,0))</f>
        <v>99</v>
      </c>
      <c r="D58" s="19">
        <f>IF(OR($B58-D$5&gt;74, $B58-D$5=73, $B58-D$5=1, $B58-D$5&lt;0),"",ROUND(($B58-D$5)*'점수 계산기'!$C$27+D$5*'점수 계산기'!$C$28+'점수 계산기'!$C$31,0))</f>
        <v>100</v>
      </c>
      <c r="E58" s="19">
        <f>IF(OR($B58-E$5&gt;74, $B58-E$5=73, $B58-E$5=1, $B58-E$5&lt;0),"",ROUND(($B58-E$5)*'점수 계산기'!$C$27+E$5*'점수 계산기'!$C$28+'점수 계산기'!$C$31,0))</f>
        <v>100</v>
      </c>
      <c r="F58" s="19">
        <f>IF(OR($B58-F$5&gt;74, $B58-F$5=73, $B58-F$5=1, $B58-F$5&lt;0),"",ROUND(($B58-F$5)*'점수 계산기'!$C$27+F$5*'점수 계산기'!$C$28+'점수 계산기'!$C$31,0))</f>
        <v>100</v>
      </c>
      <c r="G58" s="19">
        <f>IF(OR($B58-G$5&gt;74, $B58-G$5=73, $B58-G$5=1, $B58-G$5&lt;0),"",ROUND(($B58-G$5)*'점수 계산기'!$C$27+G$5*'점수 계산기'!$C$28+'점수 계산기'!$C$31,0))</f>
        <v>100</v>
      </c>
      <c r="H58" s="19">
        <f>IF(OR($B58-H$5&gt;74, $B58-H$5=73, $B58-H$5=1, $B58-H$5&lt;0),"",ROUND(($B58-H$5)*'점수 계산기'!$C$27+H$5*'점수 계산기'!$C$28+'점수 계산기'!$C$31,0))</f>
        <v>101</v>
      </c>
      <c r="I58" s="19">
        <f>IF(OR($B58-I$5&gt;74, $B58-I$5=73, $B58-I$5=1, $B58-I$5&lt;0),"",ROUND(($B58-I$5)*'점수 계산기'!$C$27+I$5*'점수 계산기'!$C$28+'점수 계산기'!$C$31,0))</f>
        <v>101</v>
      </c>
      <c r="J58" s="19">
        <f>IF(OR($B58-J$5&gt;74, $B58-J$5=73, $B58-J$5=1, $B58-J$5&lt;0),"",ROUND(($B58-J$5)*'점수 계산기'!$C$27+J$5*'점수 계산기'!$C$28+'점수 계산기'!$C$31,0))</f>
        <v>101</v>
      </c>
      <c r="K58" s="19">
        <f>IF(OR($B58-K$5&gt;74, $B58-K$5=73, $B58-K$5=1, $B58-K$5&lt;0),"",ROUND(($B58-K$5)*'점수 계산기'!$C$27+K$5*'점수 계산기'!$C$28+'점수 계산기'!$C$31,0))</f>
        <v>101</v>
      </c>
      <c r="L58" s="19">
        <f>IF(OR($B58-L$5&gt;74, $B58-L$5=73, $B58-L$5=1, $B58-L$5&lt;0),"",ROUND(($B58-L$5)*'점수 계산기'!$C$27+L$5*'점수 계산기'!$C$28+'점수 계산기'!$C$31,0))</f>
        <v>101</v>
      </c>
      <c r="M58" s="19">
        <f>IF(OR($B58-M$5&gt;74, $B58-M$5=73, $B58-M$5=1, $B58-M$5&lt;0),"",ROUND(($B58-M$5)*'점수 계산기'!$C$27+M$5*'점수 계산기'!$C$28+'점수 계산기'!$C$31,0))</f>
        <v>101</v>
      </c>
      <c r="N58" s="19">
        <f>IF(OR($B58-N$5&gt;74, $B58-N$5=73, $B58-N$5=1, $B58-N$5&lt;0),"",ROUND(($B58-N$5)*'점수 계산기'!$C$27+N$5*'점수 계산기'!$C$28+'점수 계산기'!$C$31,0))</f>
        <v>102</v>
      </c>
      <c r="O58" s="19">
        <f>IF(OR($B58-O$5&gt;74, $B58-O$5=73, $B58-O$5=1, $B58-O$5&lt;0),"",ROUND(($B58-O$5)*'점수 계산기'!$C$27+O$5*'점수 계산기'!$C$28+'점수 계산기'!$C$31,0))</f>
        <v>102</v>
      </c>
      <c r="P58" s="19">
        <f>IF(OR($B58-P$5&gt;74, $B58-P$5=73, $B58-P$5=1, $B58-P$5&lt;0),"",ROUND(($B58-P$5)*'점수 계산기'!$C$27+P$5*'점수 계산기'!$C$28+'점수 계산기'!$C$31,0))</f>
        <v>102</v>
      </c>
      <c r="Q58" s="19">
        <f>IF(OR($B58-Q$5&gt;74, $B58-Q$5=73, $B58-Q$5=1, $B58-Q$5&lt;0),"",ROUND(($B58-Q$5)*'점수 계산기'!$C$27+Q$5*'점수 계산기'!$C$28+'점수 계산기'!$C$31,0))</f>
        <v>102</v>
      </c>
      <c r="R58" s="19">
        <f>IF(OR($B58-R$5&gt;74, $B58-R$5=73, $B58-R$5=1, $B58-R$5&lt;0),"",ROUND(($B58-R$5)*'점수 계산기'!$C$27+R$5*'점수 계산기'!$C$28+'점수 계산기'!$C$31,0))</f>
        <v>102</v>
      </c>
      <c r="S58" s="19">
        <f>IF(OR($B58-S$5&gt;74, $B58-S$5=73, $B58-S$5=1, $B58-S$5&lt;0),"",ROUND(($B58-S$5)*'점수 계산기'!$C$27+S$5*'점수 계산기'!$C$28+'점수 계산기'!$C$31,0))</f>
        <v>103</v>
      </c>
      <c r="T58" s="19">
        <f>IF(OR($B58-T$5&gt;74, $B58-T$5=73, $B58-T$5=1, $B58-T$5&lt;0),"",ROUND(($B58-T$5)*'점수 계산기'!$C$27+T$5*'점수 계산기'!$C$28+'점수 계산기'!$C$31,0))</f>
        <v>103</v>
      </c>
      <c r="U58" s="19">
        <f>IF(OR($B58-U$5&gt;74, $B58-U$5=73, $B58-U$5=1, $B58-U$5&lt;0),"",ROUND(($B58-U$5)*'점수 계산기'!$C$27+U$5*'점수 계산기'!$C$28+'점수 계산기'!$C$31,0))</f>
        <v>103</v>
      </c>
      <c r="V58" s="19">
        <f>IF(OR($B58-V$5&gt;74, $B58-V$5=73, $B58-V$5=1, $B58-V$5&lt;0),"",ROUND(($B58-V$5)*'점수 계산기'!$C$27+V$5*'점수 계산기'!$C$28+'점수 계산기'!$C$31,0))</f>
        <v>103</v>
      </c>
      <c r="W58" s="19">
        <f>IF(OR($B58-W$5&gt;74, $B58-W$5=73, $B58-W$5=1, $B58-W$5&lt;0),"",ROUND(($B58-W$5)*'점수 계산기'!$C$27+W$5*'점수 계산기'!$C$28+'점수 계산기'!$C$31,0))</f>
        <v>103</v>
      </c>
      <c r="X58" s="19">
        <f>IF(OR($B58-X$5&gt;74, $B58-X$5=73, $B58-X$5=1, $B58-X$5&lt;0),"",ROUND(($B58-X$5)*'점수 계산기'!$C$27+X$5*'점수 계산기'!$C$28+'점수 계산기'!$C$31,0))</f>
        <v>104</v>
      </c>
      <c r="Y58" s="19">
        <f>IF(OR($B58-Y$5&gt;74, $B58-Y$5=73, $B58-Y$5=1, $B58-Y$5&lt;0),"",ROUND(($B58-Y$5)*'점수 계산기'!$C$27+Y$5*'점수 계산기'!$C$28+'점수 계산기'!$C$31,0))</f>
        <v>104</v>
      </c>
      <c r="Z58" s="19">
        <f>IF(OR($B58-Z$5&gt;74, $B58-Z$5=73, $B58-Z$5=1, $B58-Z$5&lt;0),"",ROUND(($B58-Z$5)*'점수 계산기'!$C$27+Z$5*'점수 계산기'!$C$28+'점수 계산기'!$C$31,0))</f>
        <v>104</v>
      </c>
      <c r="AA58" s="20">
        <f>IF(OR($B58-AA$5&gt;74, $B58-AA$5=73, $B58-AA$5=1, $B58-AA$5&lt;0),"",ROUND(($B58-AA$5)*'점수 계산기'!$C$27+AA$5*'점수 계산기'!$C$28+'점수 계산기'!$C$31,0))</f>
        <v>104</v>
      </c>
      <c r="AC58" s="195">
        <v>49</v>
      </c>
      <c r="AD58" s="195">
        <f t="shared" si="0"/>
        <v>99</v>
      </c>
      <c r="AE58" s="195" cm="1">
        <f t="array" ref="AE58">INDEX($AF$6:$AF$106, AC58, 1)</f>
        <v>108</v>
      </c>
      <c r="AF58" s="195">
        <f t="shared" si="1"/>
        <v>104</v>
      </c>
      <c r="AG58" s="195">
        <v>48</v>
      </c>
      <c r="AH58" s="195">
        <v>52</v>
      </c>
    </row>
    <row r="59" spans="1:34" ht="21" customHeight="1">
      <c r="A59" s="4"/>
      <c r="B59" s="32">
        <v>47</v>
      </c>
      <c r="C59" s="19">
        <f>IF(OR($B59-C$5&gt;74, $B59-C$5=73, $B59-C$5=1, $B59-C$5&lt;0),"",ROUND(($B59-C$5)*'점수 계산기'!$C$27+C$5*'점수 계산기'!$C$28+'점수 계산기'!$C$31,0))</f>
        <v>99</v>
      </c>
      <c r="D59" s="19">
        <f>IF(OR($B59-D$5&gt;74, $B59-D$5=73, $B59-D$5=1, $B59-D$5&lt;0),"",ROUND(($B59-D$5)*'점수 계산기'!$C$27+D$5*'점수 계산기'!$C$28+'점수 계산기'!$C$31,0))</f>
        <v>99</v>
      </c>
      <c r="E59" s="19">
        <f>IF(OR($B59-E$5&gt;74, $B59-E$5=73, $B59-E$5=1, $B59-E$5&lt;0),"",ROUND(($B59-E$5)*'점수 계산기'!$C$27+E$5*'점수 계산기'!$C$28+'점수 계산기'!$C$31,0))</f>
        <v>99</v>
      </c>
      <c r="F59" s="19">
        <f>IF(OR($B59-F$5&gt;74, $B59-F$5=73, $B59-F$5=1, $B59-F$5&lt;0),"",ROUND(($B59-F$5)*'점수 계산기'!$C$27+F$5*'점수 계산기'!$C$28+'점수 계산기'!$C$31,0))</f>
        <v>99</v>
      </c>
      <c r="G59" s="19">
        <f>IF(OR($B59-G$5&gt;74, $B59-G$5=73, $B59-G$5=1, $B59-G$5&lt;0),"",ROUND(($B59-G$5)*'점수 계산기'!$C$27+G$5*'점수 계산기'!$C$28+'점수 계산기'!$C$31,0))</f>
        <v>100</v>
      </c>
      <c r="H59" s="19">
        <f>IF(OR($B59-H$5&gt;74, $B59-H$5=73, $B59-H$5=1, $B59-H$5&lt;0),"",ROUND(($B59-H$5)*'점수 계산기'!$C$27+H$5*'점수 계산기'!$C$28+'점수 계산기'!$C$31,0))</f>
        <v>100</v>
      </c>
      <c r="I59" s="19">
        <f>IF(OR($B59-I$5&gt;74, $B59-I$5=73, $B59-I$5=1, $B59-I$5&lt;0),"",ROUND(($B59-I$5)*'점수 계산기'!$C$27+I$5*'점수 계산기'!$C$28+'점수 계산기'!$C$31,0))</f>
        <v>100</v>
      </c>
      <c r="J59" s="19">
        <f>IF(OR($B59-J$5&gt;74, $B59-J$5=73, $B59-J$5=1, $B59-J$5&lt;0),"",ROUND(($B59-J$5)*'점수 계산기'!$C$27+J$5*'점수 계산기'!$C$28+'점수 계산기'!$C$31,0))</f>
        <v>100</v>
      </c>
      <c r="K59" s="19">
        <f>IF(OR($B59-K$5&gt;74, $B59-K$5=73, $B59-K$5=1, $B59-K$5&lt;0),"",ROUND(($B59-K$5)*'점수 계산기'!$C$27+K$5*'점수 계산기'!$C$28+'점수 계산기'!$C$31,0))</f>
        <v>100</v>
      </c>
      <c r="L59" s="19">
        <f>IF(OR($B59-L$5&gt;74, $B59-L$5=73, $B59-L$5=1, $B59-L$5&lt;0),"",ROUND(($B59-L$5)*'점수 계산기'!$C$27+L$5*'점수 계산기'!$C$28+'점수 계산기'!$C$31,0))</f>
        <v>100</v>
      </c>
      <c r="M59" s="19">
        <f>IF(OR($B59-M$5&gt;74, $B59-M$5=73, $B59-M$5=1, $B59-M$5&lt;0),"",ROUND(($B59-M$5)*'점수 계산기'!$C$27+M$5*'점수 계산기'!$C$28+'점수 계산기'!$C$31,0))</f>
        <v>101</v>
      </c>
      <c r="N59" s="19">
        <f>IF(OR($B59-N$5&gt;74, $B59-N$5=73, $B59-N$5=1, $B59-N$5&lt;0),"",ROUND(($B59-N$5)*'점수 계산기'!$C$27+N$5*'점수 계산기'!$C$28+'점수 계산기'!$C$31,0))</f>
        <v>101</v>
      </c>
      <c r="O59" s="19">
        <f>IF(OR($B59-O$5&gt;74, $B59-O$5=73, $B59-O$5=1, $B59-O$5&lt;0),"",ROUND(($B59-O$5)*'점수 계산기'!$C$27+O$5*'점수 계산기'!$C$28+'점수 계산기'!$C$31,0))</f>
        <v>101</v>
      </c>
      <c r="P59" s="19">
        <f>IF(OR($B59-P$5&gt;74, $B59-P$5=73, $B59-P$5=1, $B59-P$5&lt;0),"",ROUND(($B59-P$5)*'점수 계산기'!$C$27+P$5*'점수 계산기'!$C$28+'점수 계산기'!$C$31,0))</f>
        <v>101</v>
      </c>
      <c r="Q59" s="19">
        <f>IF(OR($B59-Q$5&gt;74, $B59-Q$5=73, $B59-Q$5=1, $B59-Q$5&lt;0),"",ROUND(($B59-Q$5)*'점수 계산기'!$C$27+Q$5*'점수 계산기'!$C$28+'점수 계산기'!$C$31,0))</f>
        <v>101</v>
      </c>
      <c r="R59" s="19">
        <f>IF(OR($B59-R$5&gt;74, $B59-R$5=73, $B59-R$5=1, $B59-R$5&lt;0),"",ROUND(($B59-R$5)*'점수 계산기'!$C$27+R$5*'점수 계산기'!$C$28+'점수 계산기'!$C$31,0))</f>
        <v>102</v>
      </c>
      <c r="S59" s="19">
        <f>IF(OR($B59-S$5&gt;74, $B59-S$5=73, $B59-S$5=1, $B59-S$5&lt;0),"",ROUND(($B59-S$5)*'점수 계산기'!$C$27+S$5*'점수 계산기'!$C$28+'점수 계산기'!$C$31,0))</f>
        <v>102</v>
      </c>
      <c r="T59" s="19">
        <f>IF(OR($B59-T$5&gt;74, $B59-T$5=73, $B59-T$5=1, $B59-T$5&lt;0),"",ROUND(($B59-T$5)*'점수 계산기'!$C$27+T$5*'점수 계산기'!$C$28+'점수 계산기'!$C$31,0))</f>
        <v>102</v>
      </c>
      <c r="U59" s="19">
        <f>IF(OR($B59-U$5&gt;74, $B59-U$5=73, $B59-U$5=1, $B59-U$5&lt;0),"",ROUND(($B59-U$5)*'점수 계산기'!$C$27+U$5*'점수 계산기'!$C$28+'점수 계산기'!$C$31,0))</f>
        <v>102</v>
      </c>
      <c r="V59" s="19">
        <f>IF(OR($B59-V$5&gt;74, $B59-V$5=73, $B59-V$5=1, $B59-V$5&lt;0),"",ROUND(($B59-V$5)*'점수 계산기'!$C$27+V$5*'점수 계산기'!$C$28+'점수 계산기'!$C$31,0))</f>
        <v>102</v>
      </c>
      <c r="W59" s="19">
        <f>IF(OR($B59-W$5&gt;74, $B59-W$5=73, $B59-W$5=1, $B59-W$5&lt;0),"",ROUND(($B59-W$5)*'점수 계산기'!$C$27+W$5*'점수 계산기'!$C$28+'점수 계산기'!$C$31,0))</f>
        <v>103</v>
      </c>
      <c r="X59" s="19">
        <f>IF(OR($B59-X$5&gt;74, $B59-X$5=73, $B59-X$5=1, $B59-X$5&lt;0),"",ROUND(($B59-X$5)*'점수 계산기'!$C$27+X$5*'점수 계산기'!$C$28+'점수 계산기'!$C$31,0))</f>
        <v>103</v>
      </c>
      <c r="Y59" s="19">
        <f>IF(OR($B59-Y$5&gt;74, $B59-Y$5=73, $B59-Y$5=1, $B59-Y$5&lt;0),"",ROUND(($B59-Y$5)*'점수 계산기'!$C$27+Y$5*'점수 계산기'!$C$28+'점수 계산기'!$C$31,0))</f>
        <v>103</v>
      </c>
      <c r="Z59" s="19">
        <f>IF(OR($B59-Z$5&gt;74, $B59-Z$5=73, $B59-Z$5=1, $B59-Z$5&lt;0),"",ROUND(($B59-Z$5)*'점수 계산기'!$C$27+Z$5*'점수 계산기'!$C$28+'점수 계산기'!$C$31,0))</f>
        <v>103</v>
      </c>
      <c r="AA59" s="20">
        <f>IF(OR($B59-AA$5&gt;74, $B59-AA$5=73, $B59-AA$5=1, $B59-AA$5&lt;0),"",ROUND(($B59-AA$5)*'점수 계산기'!$C$27+AA$5*'점수 계산기'!$C$28+'점수 계산기'!$C$31,0))</f>
        <v>103</v>
      </c>
      <c r="AC59" s="195">
        <v>48</v>
      </c>
      <c r="AD59" s="195">
        <f t="shared" si="0"/>
        <v>99</v>
      </c>
      <c r="AE59" s="195" cm="1">
        <f t="array" ref="AE59">INDEX($AF$6:$AF$106, AC59, 1)</f>
        <v>108</v>
      </c>
      <c r="AF59" s="195">
        <f t="shared" si="1"/>
        <v>103</v>
      </c>
      <c r="AG59" s="195">
        <v>47</v>
      </c>
      <c r="AH59" s="195">
        <v>53</v>
      </c>
    </row>
    <row r="60" spans="1:34" ht="21" customHeight="1">
      <c r="A60" s="4"/>
      <c r="B60" s="32">
        <v>46</v>
      </c>
      <c r="C60" s="19">
        <f>IF(OR($B60-C$5&gt;74, $B60-C$5=73, $B60-C$5=1, $B60-C$5&lt;0),"",ROUND(($B60-C$5)*'점수 계산기'!$C$27+C$5*'점수 계산기'!$C$28+'점수 계산기'!$C$31,0))</f>
        <v>98</v>
      </c>
      <c r="D60" s="19">
        <f>IF(OR($B60-D$5&gt;74, $B60-D$5=73, $B60-D$5=1, $B60-D$5&lt;0),"",ROUND(($B60-D$5)*'점수 계산기'!$C$27+D$5*'점수 계산기'!$C$28+'점수 계산기'!$C$31,0))</f>
        <v>98</v>
      </c>
      <c r="E60" s="19">
        <f>IF(OR($B60-E$5&gt;74, $B60-E$5=73, $B60-E$5=1, $B60-E$5&lt;0),"",ROUND(($B60-E$5)*'점수 계산기'!$C$27+E$5*'점수 계산기'!$C$28+'점수 계산기'!$C$31,0))</f>
        <v>98</v>
      </c>
      <c r="F60" s="19">
        <f>IF(OR($B60-F$5&gt;74, $B60-F$5=73, $B60-F$5=1, $B60-F$5&lt;0),"",ROUND(($B60-F$5)*'점수 계산기'!$C$27+F$5*'점수 계산기'!$C$28+'점수 계산기'!$C$31,0))</f>
        <v>99</v>
      </c>
      <c r="G60" s="19">
        <f>IF(OR($B60-G$5&gt;74, $B60-G$5=73, $B60-G$5=1, $B60-G$5&lt;0),"",ROUND(($B60-G$5)*'점수 계산기'!$C$27+G$5*'점수 계산기'!$C$28+'점수 계산기'!$C$31,0))</f>
        <v>99</v>
      </c>
      <c r="H60" s="19">
        <f>IF(OR($B60-H$5&gt;74, $B60-H$5=73, $B60-H$5=1, $B60-H$5&lt;0),"",ROUND(($B60-H$5)*'점수 계산기'!$C$27+H$5*'점수 계산기'!$C$28+'점수 계산기'!$C$31,0))</f>
        <v>99</v>
      </c>
      <c r="I60" s="19">
        <f>IF(OR($B60-I$5&gt;74, $B60-I$5=73, $B60-I$5=1, $B60-I$5&lt;0),"",ROUND(($B60-I$5)*'점수 계산기'!$C$27+I$5*'점수 계산기'!$C$28+'점수 계산기'!$C$31,0))</f>
        <v>99</v>
      </c>
      <c r="J60" s="19">
        <f>IF(OR($B60-J$5&gt;74, $B60-J$5=73, $B60-J$5=1, $B60-J$5&lt;0),"",ROUND(($B60-J$5)*'점수 계산기'!$C$27+J$5*'점수 계산기'!$C$28+'점수 계산기'!$C$31,0))</f>
        <v>99</v>
      </c>
      <c r="K60" s="19">
        <f>IF(OR($B60-K$5&gt;74, $B60-K$5=73, $B60-K$5=1, $B60-K$5&lt;0),"",ROUND(($B60-K$5)*'점수 계산기'!$C$27+K$5*'점수 계산기'!$C$28+'점수 계산기'!$C$31,0))</f>
        <v>99</v>
      </c>
      <c r="L60" s="19">
        <f>IF(OR($B60-L$5&gt;74, $B60-L$5=73, $B60-L$5=1, $B60-L$5&lt;0),"",ROUND(($B60-L$5)*'점수 계산기'!$C$27+L$5*'점수 계산기'!$C$28+'점수 계산기'!$C$31,0))</f>
        <v>100</v>
      </c>
      <c r="M60" s="19">
        <f>IF(OR($B60-M$5&gt;74, $B60-M$5=73, $B60-M$5=1, $B60-M$5&lt;0),"",ROUND(($B60-M$5)*'점수 계산기'!$C$27+M$5*'점수 계산기'!$C$28+'점수 계산기'!$C$31,0))</f>
        <v>100</v>
      </c>
      <c r="N60" s="19">
        <f>IF(OR($B60-N$5&gt;74, $B60-N$5=73, $B60-N$5=1, $B60-N$5&lt;0),"",ROUND(($B60-N$5)*'점수 계산기'!$C$27+N$5*'점수 계산기'!$C$28+'점수 계산기'!$C$31,0))</f>
        <v>100</v>
      </c>
      <c r="O60" s="19">
        <f>IF(OR($B60-O$5&gt;74, $B60-O$5=73, $B60-O$5=1, $B60-O$5&lt;0),"",ROUND(($B60-O$5)*'점수 계산기'!$C$27+O$5*'점수 계산기'!$C$28+'점수 계산기'!$C$31,0))</f>
        <v>100</v>
      </c>
      <c r="P60" s="19">
        <f>IF(OR($B60-P$5&gt;74, $B60-P$5=73, $B60-P$5=1, $B60-P$5&lt;0),"",ROUND(($B60-P$5)*'점수 계산기'!$C$27+P$5*'점수 계산기'!$C$28+'점수 계산기'!$C$31,0))</f>
        <v>100</v>
      </c>
      <c r="Q60" s="19">
        <f>IF(OR($B60-Q$5&gt;74, $B60-Q$5=73, $B60-Q$5=1, $B60-Q$5&lt;0),"",ROUND(($B60-Q$5)*'점수 계산기'!$C$27+Q$5*'점수 계산기'!$C$28+'점수 계산기'!$C$31,0))</f>
        <v>101</v>
      </c>
      <c r="R60" s="19">
        <f>IF(OR($B60-R$5&gt;74, $B60-R$5=73, $B60-R$5=1, $B60-R$5&lt;0),"",ROUND(($B60-R$5)*'점수 계산기'!$C$27+R$5*'점수 계산기'!$C$28+'점수 계산기'!$C$31,0))</f>
        <v>101</v>
      </c>
      <c r="S60" s="19">
        <f>IF(OR($B60-S$5&gt;74, $B60-S$5=73, $B60-S$5=1, $B60-S$5&lt;0),"",ROUND(($B60-S$5)*'점수 계산기'!$C$27+S$5*'점수 계산기'!$C$28+'점수 계산기'!$C$31,0))</f>
        <v>101</v>
      </c>
      <c r="T60" s="19">
        <f>IF(OR($B60-T$5&gt;74, $B60-T$5=73, $B60-T$5=1, $B60-T$5&lt;0),"",ROUND(($B60-T$5)*'점수 계산기'!$C$27+T$5*'점수 계산기'!$C$28+'점수 계산기'!$C$31,0))</f>
        <v>101</v>
      </c>
      <c r="U60" s="19">
        <f>IF(OR($B60-U$5&gt;74, $B60-U$5=73, $B60-U$5=1, $B60-U$5&lt;0),"",ROUND(($B60-U$5)*'점수 계산기'!$C$27+U$5*'점수 계산기'!$C$28+'점수 계산기'!$C$31,0))</f>
        <v>101</v>
      </c>
      <c r="V60" s="19">
        <f>IF(OR($B60-V$5&gt;74, $B60-V$5=73, $B60-V$5=1, $B60-V$5&lt;0),"",ROUND(($B60-V$5)*'점수 계산기'!$C$27+V$5*'점수 계산기'!$C$28+'점수 계산기'!$C$31,0))</f>
        <v>102</v>
      </c>
      <c r="W60" s="19">
        <f>IF(OR($B60-W$5&gt;74, $B60-W$5=73, $B60-W$5=1, $B60-W$5&lt;0),"",ROUND(($B60-W$5)*'점수 계산기'!$C$27+W$5*'점수 계산기'!$C$28+'점수 계산기'!$C$31,0))</f>
        <v>102</v>
      </c>
      <c r="X60" s="19">
        <f>IF(OR($B60-X$5&gt;74, $B60-X$5=73, $B60-X$5=1, $B60-X$5&lt;0),"",ROUND(($B60-X$5)*'점수 계산기'!$C$27+X$5*'점수 계산기'!$C$28+'점수 계산기'!$C$31,0))</f>
        <v>102</v>
      </c>
      <c r="Y60" s="19">
        <f>IF(OR($B60-Y$5&gt;74, $B60-Y$5=73, $B60-Y$5=1, $B60-Y$5&lt;0),"",ROUND(($B60-Y$5)*'점수 계산기'!$C$27+Y$5*'점수 계산기'!$C$28+'점수 계산기'!$C$31,0))</f>
        <v>102</v>
      </c>
      <c r="Z60" s="19">
        <f>IF(OR($B60-Z$5&gt;74, $B60-Z$5=73, $B60-Z$5=1, $B60-Z$5&lt;0),"",ROUND(($B60-Z$5)*'점수 계산기'!$C$27+Z$5*'점수 계산기'!$C$28+'점수 계산기'!$C$31,0))</f>
        <v>102</v>
      </c>
      <c r="AA60" s="20">
        <f>IF(OR($B60-AA$5&gt;74, $B60-AA$5=73, $B60-AA$5=1, $B60-AA$5&lt;0),"",ROUND(($B60-AA$5)*'점수 계산기'!$C$27+AA$5*'점수 계산기'!$C$28+'점수 계산기'!$C$31,0))</f>
        <v>103</v>
      </c>
      <c r="AC60" s="195">
        <v>47</v>
      </c>
      <c r="AD60" s="195">
        <f t="shared" si="0"/>
        <v>98</v>
      </c>
      <c r="AE60" s="195" cm="1">
        <f t="array" ref="AE60">INDEX($AF$6:$AF$106, AC60, 1)</f>
        <v>109</v>
      </c>
      <c r="AF60" s="195">
        <f t="shared" si="1"/>
        <v>103</v>
      </c>
      <c r="AG60" s="195">
        <v>46</v>
      </c>
      <c r="AH60" s="195">
        <v>54</v>
      </c>
    </row>
    <row r="61" spans="1:34" ht="21" customHeight="1">
      <c r="A61" s="4"/>
      <c r="B61" s="32">
        <v>45</v>
      </c>
      <c r="C61" s="19">
        <f>IF(OR($B61-C$5&gt;74, $B61-C$5=73, $B61-C$5=1, $B61-C$5&lt;0),"",ROUND(($B61-C$5)*'점수 계산기'!$C$27+C$5*'점수 계산기'!$C$28+'점수 계산기'!$C$31,0))</f>
        <v>97</v>
      </c>
      <c r="D61" s="19">
        <f>IF(OR($B61-D$5&gt;74, $B61-D$5=73, $B61-D$5=1, $B61-D$5&lt;0),"",ROUND(($B61-D$5)*'점수 계산기'!$C$27+D$5*'점수 계산기'!$C$28+'점수 계산기'!$C$31,0))</f>
        <v>97</v>
      </c>
      <c r="E61" s="19">
        <f>IF(OR($B61-E$5&gt;74, $B61-E$5=73, $B61-E$5=1, $B61-E$5&lt;0),"",ROUND(($B61-E$5)*'점수 계산기'!$C$27+E$5*'점수 계산기'!$C$28+'점수 계산기'!$C$31,0))</f>
        <v>98</v>
      </c>
      <c r="F61" s="19">
        <f>IF(OR($B61-F$5&gt;74, $B61-F$5=73, $B61-F$5=1, $B61-F$5&lt;0),"",ROUND(($B61-F$5)*'점수 계산기'!$C$27+F$5*'점수 계산기'!$C$28+'점수 계산기'!$C$31,0))</f>
        <v>98</v>
      </c>
      <c r="G61" s="19">
        <f>IF(OR($B61-G$5&gt;74, $B61-G$5=73, $B61-G$5=1, $B61-G$5&lt;0),"",ROUND(($B61-G$5)*'점수 계산기'!$C$27+G$5*'점수 계산기'!$C$28+'점수 계산기'!$C$31,0))</f>
        <v>98</v>
      </c>
      <c r="H61" s="19">
        <f>IF(OR($B61-H$5&gt;74, $B61-H$5=73, $B61-H$5=1, $B61-H$5&lt;0),"",ROUND(($B61-H$5)*'점수 계산기'!$C$27+H$5*'점수 계산기'!$C$28+'점수 계산기'!$C$31,0))</f>
        <v>98</v>
      </c>
      <c r="I61" s="19">
        <f>IF(OR($B61-I$5&gt;74, $B61-I$5=73, $B61-I$5=1, $B61-I$5&lt;0),"",ROUND(($B61-I$5)*'점수 계산기'!$C$27+I$5*'점수 계산기'!$C$28+'점수 계산기'!$C$31,0))</f>
        <v>98</v>
      </c>
      <c r="J61" s="19">
        <f>IF(OR($B61-J$5&gt;74, $B61-J$5=73, $B61-J$5=1, $B61-J$5&lt;0),"",ROUND(($B61-J$5)*'점수 계산기'!$C$27+J$5*'점수 계산기'!$C$28+'점수 계산기'!$C$31,0))</f>
        <v>98</v>
      </c>
      <c r="K61" s="19">
        <f>IF(OR($B61-K$5&gt;74, $B61-K$5=73, $B61-K$5=1, $B61-K$5&lt;0),"",ROUND(($B61-K$5)*'점수 계산기'!$C$27+K$5*'점수 계산기'!$C$28+'점수 계산기'!$C$31,0))</f>
        <v>99</v>
      </c>
      <c r="L61" s="19">
        <f>IF(OR($B61-L$5&gt;74, $B61-L$5=73, $B61-L$5=1, $B61-L$5&lt;0),"",ROUND(($B61-L$5)*'점수 계산기'!$C$27+L$5*'점수 계산기'!$C$28+'점수 계산기'!$C$31,0))</f>
        <v>99</v>
      </c>
      <c r="M61" s="19">
        <f>IF(OR($B61-M$5&gt;74, $B61-M$5=73, $B61-M$5=1, $B61-M$5&lt;0),"",ROUND(($B61-M$5)*'점수 계산기'!$C$27+M$5*'점수 계산기'!$C$28+'점수 계산기'!$C$31,0))</f>
        <v>99</v>
      </c>
      <c r="N61" s="19">
        <f>IF(OR($B61-N$5&gt;74, $B61-N$5=73, $B61-N$5=1, $B61-N$5&lt;0),"",ROUND(($B61-N$5)*'점수 계산기'!$C$27+N$5*'점수 계산기'!$C$28+'점수 계산기'!$C$31,0))</f>
        <v>99</v>
      </c>
      <c r="O61" s="19">
        <f>IF(OR($B61-O$5&gt;74, $B61-O$5=73, $B61-O$5=1, $B61-O$5&lt;0),"",ROUND(($B61-O$5)*'점수 계산기'!$C$27+O$5*'점수 계산기'!$C$28+'점수 계산기'!$C$31,0))</f>
        <v>99</v>
      </c>
      <c r="P61" s="19">
        <f>IF(OR($B61-P$5&gt;74, $B61-P$5=73, $B61-P$5=1, $B61-P$5&lt;0),"",ROUND(($B61-P$5)*'점수 계산기'!$C$27+P$5*'점수 계산기'!$C$28+'점수 계산기'!$C$31,0))</f>
        <v>100</v>
      </c>
      <c r="Q61" s="19">
        <f>IF(OR($B61-Q$5&gt;74, $B61-Q$5=73, $B61-Q$5=1, $B61-Q$5&lt;0),"",ROUND(($B61-Q$5)*'점수 계산기'!$C$27+Q$5*'점수 계산기'!$C$28+'점수 계산기'!$C$31,0))</f>
        <v>100</v>
      </c>
      <c r="R61" s="19">
        <f>IF(OR($B61-R$5&gt;74, $B61-R$5=73, $B61-R$5=1, $B61-R$5&lt;0),"",ROUND(($B61-R$5)*'점수 계산기'!$C$27+R$5*'점수 계산기'!$C$28+'점수 계산기'!$C$31,0))</f>
        <v>100</v>
      </c>
      <c r="S61" s="19">
        <f>IF(OR($B61-S$5&gt;74, $B61-S$5=73, $B61-S$5=1, $B61-S$5&lt;0),"",ROUND(($B61-S$5)*'점수 계산기'!$C$27+S$5*'점수 계산기'!$C$28+'점수 계산기'!$C$31,0))</f>
        <v>100</v>
      </c>
      <c r="T61" s="19">
        <f>IF(OR($B61-T$5&gt;74, $B61-T$5=73, $B61-T$5=1, $B61-T$5&lt;0),"",ROUND(($B61-T$5)*'점수 계산기'!$C$27+T$5*'점수 계산기'!$C$28+'점수 계산기'!$C$31,0))</f>
        <v>100</v>
      </c>
      <c r="U61" s="19">
        <f>IF(OR($B61-U$5&gt;74, $B61-U$5=73, $B61-U$5=1, $B61-U$5&lt;0),"",ROUND(($B61-U$5)*'점수 계산기'!$C$27+U$5*'점수 계산기'!$C$28+'점수 계산기'!$C$31,0))</f>
        <v>100</v>
      </c>
      <c r="V61" s="19">
        <f>IF(OR($B61-V$5&gt;74, $B61-V$5=73, $B61-V$5=1, $B61-V$5&lt;0),"",ROUND(($B61-V$5)*'점수 계산기'!$C$27+V$5*'점수 계산기'!$C$28+'점수 계산기'!$C$31,0))</f>
        <v>101</v>
      </c>
      <c r="W61" s="19">
        <f>IF(OR($B61-W$5&gt;74, $B61-W$5=73, $B61-W$5=1, $B61-W$5&lt;0),"",ROUND(($B61-W$5)*'점수 계산기'!$C$27+W$5*'점수 계산기'!$C$28+'점수 계산기'!$C$31,0))</f>
        <v>101</v>
      </c>
      <c r="X61" s="19">
        <f>IF(OR($B61-X$5&gt;74, $B61-X$5=73, $B61-X$5=1, $B61-X$5&lt;0),"",ROUND(($B61-X$5)*'점수 계산기'!$C$27+X$5*'점수 계산기'!$C$28+'점수 계산기'!$C$31,0))</f>
        <v>101</v>
      </c>
      <c r="Y61" s="19">
        <f>IF(OR($B61-Y$5&gt;74, $B61-Y$5=73, $B61-Y$5=1, $B61-Y$5&lt;0),"",ROUND(($B61-Y$5)*'점수 계산기'!$C$27+Y$5*'점수 계산기'!$C$28+'점수 계산기'!$C$31,0))</f>
        <v>101</v>
      </c>
      <c r="Z61" s="19">
        <f>IF(OR($B61-Z$5&gt;74, $B61-Z$5=73, $B61-Z$5=1, $B61-Z$5&lt;0),"",ROUND(($B61-Z$5)*'점수 계산기'!$C$27+Z$5*'점수 계산기'!$C$28+'점수 계산기'!$C$31,0))</f>
        <v>101</v>
      </c>
      <c r="AA61" s="20">
        <f>IF(OR($B61-AA$5&gt;74, $B61-AA$5=73, $B61-AA$5=1, $B61-AA$5&lt;0),"",ROUND(($B61-AA$5)*'점수 계산기'!$C$27+AA$5*'점수 계산기'!$C$28+'점수 계산기'!$C$31,0))</f>
        <v>102</v>
      </c>
      <c r="AC61" s="195">
        <v>46</v>
      </c>
      <c r="AD61" s="195">
        <f t="shared" si="0"/>
        <v>97</v>
      </c>
      <c r="AE61" s="195" cm="1">
        <f t="array" ref="AE61">INDEX($AF$6:$AF$106, AC61, 1)</f>
        <v>110</v>
      </c>
      <c r="AF61" s="195">
        <f t="shared" si="1"/>
        <v>102</v>
      </c>
      <c r="AG61" s="195">
        <v>45</v>
      </c>
      <c r="AH61" s="195">
        <v>55</v>
      </c>
    </row>
    <row r="62" spans="1:34" ht="21" customHeight="1">
      <c r="A62" s="4"/>
      <c r="B62" s="33">
        <v>44</v>
      </c>
      <c r="C62" s="21">
        <f>IF(OR($B62-C$5&gt;74, $B62-C$5=73, $B62-C$5=1, $B62-C$5&lt;0),"",ROUND(($B62-C$5)*'점수 계산기'!$C$27+C$5*'점수 계산기'!$C$28+'점수 계산기'!$C$31,0))</f>
        <v>96</v>
      </c>
      <c r="D62" s="21">
        <f>IF(OR($B62-D$5&gt;74, $B62-D$5=73, $B62-D$5=1, $B62-D$5&lt;0),"",ROUND(($B62-D$5)*'점수 계산기'!$C$27+D$5*'점수 계산기'!$C$28+'점수 계산기'!$C$31,0))</f>
        <v>97</v>
      </c>
      <c r="E62" s="21">
        <f>IF(OR($B62-E$5&gt;74, $B62-E$5=73, $B62-E$5=1, $B62-E$5&lt;0),"",ROUND(($B62-E$5)*'점수 계산기'!$C$27+E$5*'점수 계산기'!$C$28+'점수 계산기'!$C$31,0))</f>
        <v>97</v>
      </c>
      <c r="F62" s="21">
        <f>IF(OR($B62-F$5&gt;74, $B62-F$5=73, $B62-F$5=1, $B62-F$5&lt;0),"",ROUND(($B62-F$5)*'점수 계산기'!$C$27+F$5*'점수 계산기'!$C$28+'점수 계산기'!$C$31,0))</f>
        <v>97</v>
      </c>
      <c r="G62" s="21">
        <f>IF(OR($B62-G$5&gt;74, $B62-G$5=73, $B62-G$5=1, $B62-G$5&lt;0),"",ROUND(($B62-G$5)*'점수 계산기'!$C$27+G$5*'점수 계산기'!$C$28+'점수 계산기'!$C$31,0))</f>
        <v>97</v>
      </c>
      <c r="H62" s="21">
        <f>IF(OR($B62-H$5&gt;74, $B62-H$5=73, $B62-H$5=1, $B62-H$5&lt;0),"",ROUND(($B62-H$5)*'점수 계산기'!$C$27+H$5*'점수 계산기'!$C$28+'점수 계산기'!$C$31,0))</f>
        <v>97</v>
      </c>
      <c r="I62" s="21">
        <f>IF(OR($B62-I$5&gt;74, $B62-I$5=73, $B62-I$5=1, $B62-I$5&lt;0),"",ROUND(($B62-I$5)*'점수 계산기'!$C$27+I$5*'점수 계산기'!$C$28+'점수 계산기'!$C$31,0))</f>
        <v>97</v>
      </c>
      <c r="J62" s="21">
        <f>IF(OR($B62-J$5&gt;74, $B62-J$5=73, $B62-J$5=1, $B62-J$5&lt;0),"",ROUND(($B62-J$5)*'점수 계산기'!$C$27+J$5*'점수 계산기'!$C$28+'점수 계산기'!$C$31,0))</f>
        <v>98</v>
      </c>
      <c r="K62" s="21">
        <f>IF(OR($B62-K$5&gt;74, $B62-K$5=73, $B62-K$5=1, $B62-K$5&lt;0),"",ROUND(($B62-K$5)*'점수 계산기'!$C$27+K$5*'점수 계산기'!$C$28+'점수 계산기'!$C$31,0))</f>
        <v>98</v>
      </c>
      <c r="L62" s="21">
        <f>IF(OR($B62-L$5&gt;74, $B62-L$5=73, $B62-L$5=1, $B62-L$5&lt;0),"",ROUND(($B62-L$5)*'점수 계산기'!$C$27+L$5*'점수 계산기'!$C$28+'점수 계산기'!$C$31,0))</f>
        <v>98</v>
      </c>
      <c r="M62" s="21">
        <f>IF(OR($B62-M$5&gt;74, $B62-M$5=73, $B62-M$5=1, $B62-M$5&lt;0),"",ROUND(($B62-M$5)*'점수 계산기'!$C$27+M$5*'점수 계산기'!$C$28+'점수 계산기'!$C$31,0))</f>
        <v>98</v>
      </c>
      <c r="N62" s="21">
        <f>IF(OR($B62-N$5&gt;74, $B62-N$5=73, $B62-N$5=1, $B62-N$5&lt;0),"",ROUND(($B62-N$5)*'점수 계산기'!$C$27+N$5*'점수 계산기'!$C$28+'점수 계산기'!$C$31,0))</f>
        <v>98</v>
      </c>
      <c r="O62" s="21">
        <f>IF(OR($B62-O$5&gt;74, $B62-O$5=73, $B62-O$5=1, $B62-O$5&lt;0),"",ROUND(($B62-O$5)*'점수 계산기'!$C$27+O$5*'점수 계산기'!$C$28+'점수 계산기'!$C$31,0))</f>
        <v>99</v>
      </c>
      <c r="P62" s="21">
        <f>IF(OR($B62-P$5&gt;74, $B62-P$5=73, $B62-P$5=1, $B62-P$5&lt;0),"",ROUND(($B62-P$5)*'점수 계산기'!$C$27+P$5*'점수 계산기'!$C$28+'점수 계산기'!$C$31,0))</f>
        <v>99</v>
      </c>
      <c r="Q62" s="21">
        <f>IF(OR($B62-Q$5&gt;74, $B62-Q$5=73, $B62-Q$5=1, $B62-Q$5&lt;0),"",ROUND(($B62-Q$5)*'점수 계산기'!$C$27+Q$5*'점수 계산기'!$C$28+'점수 계산기'!$C$31,0))</f>
        <v>99</v>
      </c>
      <c r="R62" s="21">
        <f>IF(OR($B62-R$5&gt;74, $B62-R$5=73, $B62-R$5=1, $B62-R$5&lt;0),"",ROUND(($B62-R$5)*'점수 계산기'!$C$27+R$5*'점수 계산기'!$C$28+'점수 계산기'!$C$31,0))</f>
        <v>99</v>
      </c>
      <c r="S62" s="21">
        <f>IF(OR($B62-S$5&gt;74, $B62-S$5=73, $B62-S$5=1, $B62-S$5&lt;0),"",ROUND(($B62-S$5)*'점수 계산기'!$C$27+S$5*'점수 계산기'!$C$28+'점수 계산기'!$C$31,0))</f>
        <v>99</v>
      </c>
      <c r="T62" s="21">
        <f>IF(OR($B62-T$5&gt;74, $B62-T$5=73, $B62-T$5=1, $B62-T$5&lt;0),"",ROUND(($B62-T$5)*'점수 계산기'!$C$27+T$5*'점수 계산기'!$C$28+'점수 계산기'!$C$31,0))</f>
        <v>99</v>
      </c>
      <c r="U62" s="21">
        <f>IF(OR($B62-U$5&gt;74, $B62-U$5=73, $B62-U$5=1, $B62-U$5&lt;0),"",ROUND(($B62-U$5)*'점수 계산기'!$C$27+U$5*'점수 계산기'!$C$28+'점수 계산기'!$C$31,0))</f>
        <v>100</v>
      </c>
      <c r="V62" s="21">
        <f>IF(OR($B62-V$5&gt;74, $B62-V$5=73, $B62-V$5=1, $B62-V$5&lt;0),"",ROUND(($B62-V$5)*'점수 계산기'!$C$27+V$5*'점수 계산기'!$C$28+'점수 계산기'!$C$31,0))</f>
        <v>100</v>
      </c>
      <c r="W62" s="21">
        <f>IF(OR($B62-W$5&gt;74, $B62-W$5=73, $B62-W$5=1, $B62-W$5&lt;0),"",ROUND(($B62-W$5)*'점수 계산기'!$C$27+W$5*'점수 계산기'!$C$28+'점수 계산기'!$C$31,0))</f>
        <v>100</v>
      </c>
      <c r="X62" s="21">
        <f>IF(OR($B62-X$5&gt;74, $B62-X$5=73, $B62-X$5=1, $B62-X$5&lt;0),"",ROUND(($B62-X$5)*'점수 계산기'!$C$27+X$5*'점수 계산기'!$C$28+'점수 계산기'!$C$31,0))</f>
        <v>100</v>
      </c>
      <c r="Y62" s="21">
        <f>IF(OR($B62-Y$5&gt;74, $B62-Y$5=73, $B62-Y$5=1, $B62-Y$5&lt;0),"",ROUND(($B62-Y$5)*'점수 계산기'!$C$27+Y$5*'점수 계산기'!$C$28+'점수 계산기'!$C$31,0))</f>
        <v>100</v>
      </c>
      <c r="Z62" s="21">
        <f>IF(OR($B62-Z$5&gt;74, $B62-Z$5=73, $B62-Z$5=1, $B62-Z$5&lt;0),"",ROUND(($B62-Z$5)*'점수 계산기'!$C$27+Z$5*'점수 계산기'!$C$28+'점수 계산기'!$C$31,0))</f>
        <v>101</v>
      </c>
      <c r="AA62" s="22">
        <f>IF(OR($B62-AA$5&gt;74, $B62-AA$5=73, $B62-AA$5=1, $B62-AA$5&lt;0),"",ROUND(($B62-AA$5)*'점수 계산기'!$C$27+AA$5*'점수 계산기'!$C$28+'점수 계산기'!$C$31,0))</f>
        <v>101</v>
      </c>
      <c r="AC62" s="195">
        <v>45</v>
      </c>
      <c r="AD62" s="195">
        <f t="shared" si="0"/>
        <v>96</v>
      </c>
      <c r="AE62" s="195" cm="1">
        <f t="array" ref="AE62">INDEX($AF$6:$AF$106, AC62, 1)</f>
        <v>111</v>
      </c>
      <c r="AF62" s="195">
        <f t="shared" si="1"/>
        <v>101</v>
      </c>
      <c r="AG62" s="195">
        <v>44</v>
      </c>
      <c r="AH62" s="195">
        <v>56</v>
      </c>
    </row>
    <row r="63" spans="1:34" ht="21" customHeight="1">
      <c r="A63" s="4"/>
      <c r="B63" s="33">
        <v>43</v>
      </c>
      <c r="C63" s="21">
        <f>IF(OR($B63-C$5&gt;74, $B63-C$5=73, $B63-C$5=1, $B63-C$5&lt;0),"",ROUND(($B63-C$5)*'점수 계산기'!$C$27+C$5*'점수 계산기'!$C$28+'점수 계산기'!$C$31,0))</f>
        <v>95</v>
      </c>
      <c r="D63" s="21">
        <f>IF(OR($B63-D$5&gt;74, $B63-D$5=73, $B63-D$5=1, $B63-D$5&lt;0),"",ROUND(($B63-D$5)*'점수 계산기'!$C$27+D$5*'점수 계산기'!$C$28+'점수 계산기'!$C$31,0))</f>
        <v>96</v>
      </c>
      <c r="E63" s="21">
        <f>IF(OR($B63-E$5&gt;74, $B63-E$5=73, $B63-E$5=1, $B63-E$5&lt;0),"",ROUND(($B63-E$5)*'점수 계산기'!$C$27+E$5*'점수 계산기'!$C$28+'점수 계산기'!$C$31,0))</f>
        <v>96</v>
      </c>
      <c r="F63" s="21">
        <f>IF(OR($B63-F$5&gt;74, $B63-F$5=73, $B63-F$5=1, $B63-F$5&lt;0),"",ROUND(($B63-F$5)*'점수 계산기'!$C$27+F$5*'점수 계산기'!$C$28+'점수 계산기'!$C$31,0))</f>
        <v>96</v>
      </c>
      <c r="G63" s="21">
        <f>IF(OR($B63-G$5&gt;74, $B63-G$5=73, $B63-G$5=1, $B63-G$5&lt;0),"",ROUND(($B63-G$5)*'점수 계산기'!$C$27+G$5*'점수 계산기'!$C$28+'점수 계산기'!$C$31,0))</f>
        <v>96</v>
      </c>
      <c r="H63" s="21">
        <f>IF(OR($B63-H$5&gt;74, $B63-H$5=73, $B63-H$5=1, $B63-H$5&lt;0),"",ROUND(($B63-H$5)*'점수 계산기'!$C$27+H$5*'점수 계산기'!$C$28+'점수 계산기'!$C$31,0))</f>
        <v>96</v>
      </c>
      <c r="I63" s="21">
        <f>IF(OR($B63-I$5&gt;74, $B63-I$5=73, $B63-I$5=1, $B63-I$5&lt;0),"",ROUND(($B63-I$5)*'점수 계산기'!$C$27+I$5*'점수 계산기'!$C$28+'점수 계산기'!$C$31,0))</f>
        <v>97</v>
      </c>
      <c r="J63" s="21">
        <f>IF(OR($B63-J$5&gt;74, $B63-J$5=73, $B63-J$5=1, $B63-J$5&lt;0),"",ROUND(($B63-J$5)*'점수 계산기'!$C$27+J$5*'점수 계산기'!$C$28+'점수 계산기'!$C$31,0))</f>
        <v>97</v>
      </c>
      <c r="K63" s="21">
        <f>IF(OR($B63-K$5&gt;74, $B63-K$5=73, $B63-K$5=1, $B63-K$5&lt;0),"",ROUND(($B63-K$5)*'점수 계산기'!$C$27+K$5*'점수 계산기'!$C$28+'점수 계산기'!$C$31,0))</f>
        <v>97</v>
      </c>
      <c r="L63" s="21">
        <f>IF(OR($B63-L$5&gt;74, $B63-L$5=73, $B63-L$5=1, $B63-L$5&lt;0),"",ROUND(($B63-L$5)*'점수 계산기'!$C$27+L$5*'점수 계산기'!$C$28+'점수 계산기'!$C$31,0))</f>
        <v>97</v>
      </c>
      <c r="M63" s="21">
        <f>IF(OR($B63-M$5&gt;74, $B63-M$5=73, $B63-M$5=1, $B63-M$5&lt;0),"",ROUND(($B63-M$5)*'점수 계산기'!$C$27+M$5*'점수 계산기'!$C$28+'점수 계산기'!$C$31,0))</f>
        <v>97</v>
      </c>
      <c r="N63" s="21">
        <f>IF(OR($B63-N$5&gt;74, $B63-N$5=73, $B63-N$5=1, $B63-N$5&lt;0),"",ROUND(($B63-N$5)*'점수 계산기'!$C$27+N$5*'점수 계산기'!$C$28+'점수 계산기'!$C$31,0))</f>
        <v>98</v>
      </c>
      <c r="O63" s="21">
        <f>IF(OR($B63-O$5&gt;74, $B63-O$5=73, $B63-O$5=1, $B63-O$5&lt;0),"",ROUND(($B63-O$5)*'점수 계산기'!$C$27+O$5*'점수 계산기'!$C$28+'점수 계산기'!$C$31,0))</f>
        <v>98</v>
      </c>
      <c r="P63" s="21">
        <f>IF(OR($B63-P$5&gt;74, $B63-P$5=73, $B63-P$5=1, $B63-P$5&lt;0),"",ROUND(($B63-P$5)*'점수 계산기'!$C$27+P$5*'점수 계산기'!$C$28+'점수 계산기'!$C$31,0))</f>
        <v>98</v>
      </c>
      <c r="Q63" s="21">
        <f>IF(OR($B63-Q$5&gt;74, $B63-Q$5=73, $B63-Q$5=1, $B63-Q$5&lt;0),"",ROUND(($B63-Q$5)*'점수 계산기'!$C$27+Q$5*'점수 계산기'!$C$28+'점수 계산기'!$C$31,0))</f>
        <v>98</v>
      </c>
      <c r="R63" s="21">
        <f>IF(OR($B63-R$5&gt;74, $B63-R$5=73, $B63-R$5=1, $B63-R$5&lt;0),"",ROUND(($B63-R$5)*'점수 계산기'!$C$27+R$5*'점수 계산기'!$C$28+'점수 계산기'!$C$31,0))</f>
        <v>98</v>
      </c>
      <c r="S63" s="21">
        <f>IF(OR($B63-S$5&gt;74, $B63-S$5=73, $B63-S$5=1, $B63-S$5&lt;0),"",ROUND(($B63-S$5)*'점수 계산기'!$C$27+S$5*'점수 계산기'!$C$28+'점수 계산기'!$C$31,0))</f>
        <v>98</v>
      </c>
      <c r="T63" s="21">
        <f>IF(OR($B63-T$5&gt;74, $B63-T$5=73, $B63-T$5=1, $B63-T$5&lt;0),"",ROUND(($B63-T$5)*'점수 계산기'!$C$27+T$5*'점수 계산기'!$C$28+'점수 계산기'!$C$31,0))</f>
        <v>99</v>
      </c>
      <c r="U63" s="21">
        <f>IF(OR($B63-U$5&gt;74, $B63-U$5=73, $B63-U$5=1, $B63-U$5&lt;0),"",ROUND(($B63-U$5)*'점수 계산기'!$C$27+U$5*'점수 계산기'!$C$28+'점수 계산기'!$C$31,0))</f>
        <v>99</v>
      </c>
      <c r="V63" s="21">
        <f>IF(OR($B63-V$5&gt;74, $B63-V$5=73, $B63-V$5=1, $B63-V$5&lt;0),"",ROUND(($B63-V$5)*'점수 계산기'!$C$27+V$5*'점수 계산기'!$C$28+'점수 계산기'!$C$31,0))</f>
        <v>99</v>
      </c>
      <c r="W63" s="21">
        <f>IF(OR($B63-W$5&gt;74, $B63-W$5=73, $B63-W$5=1, $B63-W$5&lt;0),"",ROUND(($B63-W$5)*'점수 계산기'!$C$27+W$5*'점수 계산기'!$C$28+'점수 계산기'!$C$31,0))</f>
        <v>99</v>
      </c>
      <c r="X63" s="21">
        <f>IF(OR($B63-X$5&gt;74, $B63-X$5=73, $B63-X$5=1, $B63-X$5&lt;0),"",ROUND(($B63-X$5)*'점수 계산기'!$C$27+X$5*'점수 계산기'!$C$28+'점수 계산기'!$C$31,0))</f>
        <v>99</v>
      </c>
      <c r="Y63" s="21">
        <f>IF(OR($B63-Y$5&gt;74, $B63-Y$5=73, $B63-Y$5=1, $B63-Y$5&lt;0),"",ROUND(($B63-Y$5)*'점수 계산기'!$C$27+Y$5*'점수 계산기'!$C$28+'점수 계산기'!$C$31,0))</f>
        <v>100</v>
      </c>
      <c r="Z63" s="21">
        <f>IF(OR($B63-Z$5&gt;74, $B63-Z$5=73, $B63-Z$5=1, $B63-Z$5&lt;0),"",ROUND(($B63-Z$5)*'점수 계산기'!$C$27+Z$5*'점수 계산기'!$C$28+'점수 계산기'!$C$31,0))</f>
        <v>100</v>
      </c>
      <c r="AA63" s="22">
        <f>IF(OR($B63-AA$5&gt;74, $B63-AA$5=73, $B63-AA$5=1, $B63-AA$5&lt;0),"",ROUND(($B63-AA$5)*'점수 계산기'!$C$27+AA$5*'점수 계산기'!$C$28+'점수 계산기'!$C$31,0))</f>
        <v>100</v>
      </c>
      <c r="AC63" s="195">
        <v>44</v>
      </c>
      <c r="AD63" s="195">
        <f t="shared" si="0"/>
        <v>95</v>
      </c>
      <c r="AE63" s="195" cm="1">
        <f t="array" ref="AE63">INDEX($AF$6:$AF$106, AC63, 1)</f>
        <v>112</v>
      </c>
      <c r="AF63" s="195">
        <f t="shared" si="1"/>
        <v>100</v>
      </c>
      <c r="AG63" s="195">
        <v>43</v>
      </c>
      <c r="AH63" s="195">
        <v>57</v>
      </c>
    </row>
    <row r="64" spans="1:34" ht="21" customHeight="1">
      <c r="A64" s="4"/>
      <c r="B64" s="33">
        <v>42</v>
      </c>
      <c r="C64" s="21">
        <f>IF(OR($B64-C$5&gt;74, $B64-C$5=73, $B64-C$5=1, $B64-C$5&lt;0),"",ROUND(($B64-C$5)*'점수 계산기'!$C$27+C$5*'점수 계산기'!$C$28+'점수 계산기'!$C$31,0))</f>
        <v>94</v>
      </c>
      <c r="D64" s="21">
        <f>IF(OR($B64-D$5&gt;74, $B64-D$5=73, $B64-D$5=1, $B64-D$5&lt;0),"",ROUND(($B64-D$5)*'점수 계산기'!$C$27+D$5*'점수 계산기'!$C$28+'점수 계산기'!$C$31,0))</f>
        <v>95</v>
      </c>
      <c r="E64" s="21">
        <f>IF(OR($B64-E$5&gt;74, $B64-E$5=73, $B64-E$5=1, $B64-E$5&lt;0),"",ROUND(($B64-E$5)*'점수 계산기'!$C$27+E$5*'점수 계산기'!$C$28+'점수 계산기'!$C$31,0))</f>
        <v>95</v>
      </c>
      <c r="F64" s="21">
        <f>IF(OR($B64-F$5&gt;74, $B64-F$5=73, $B64-F$5=1, $B64-F$5&lt;0),"",ROUND(($B64-F$5)*'점수 계산기'!$C$27+F$5*'점수 계산기'!$C$28+'점수 계산기'!$C$31,0))</f>
        <v>95</v>
      </c>
      <c r="G64" s="21">
        <f>IF(OR($B64-G$5&gt;74, $B64-G$5=73, $B64-G$5=1, $B64-G$5&lt;0),"",ROUND(($B64-G$5)*'점수 계산기'!$C$27+G$5*'점수 계산기'!$C$28+'점수 계산기'!$C$31,0))</f>
        <v>95</v>
      </c>
      <c r="H64" s="21">
        <f>IF(OR($B64-H$5&gt;74, $B64-H$5=73, $B64-H$5=1, $B64-H$5&lt;0),"",ROUND(($B64-H$5)*'점수 계산기'!$C$27+H$5*'점수 계산기'!$C$28+'점수 계산기'!$C$31,0))</f>
        <v>96</v>
      </c>
      <c r="I64" s="21">
        <f>IF(OR($B64-I$5&gt;74, $B64-I$5=73, $B64-I$5=1, $B64-I$5&lt;0),"",ROUND(($B64-I$5)*'점수 계산기'!$C$27+I$5*'점수 계산기'!$C$28+'점수 계산기'!$C$31,0))</f>
        <v>96</v>
      </c>
      <c r="J64" s="21">
        <f>IF(OR($B64-J$5&gt;74, $B64-J$5=73, $B64-J$5=1, $B64-J$5&lt;0),"",ROUND(($B64-J$5)*'점수 계산기'!$C$27+J$5*'점수 계산기'!$C$28+'점수 계산기'!$C$31,0))</f>
        <v>96</v>
      </c>
      <c r="K64" s="21">
        <f>IF(OR($B64-K$5&gt;74, $B64-K$5=73, $B64-K$5=1, $B64-K$5&lt;0),"",ROUND(($B64-K$5)*'점수 계산기'!$C$27+K$5*'점수 계산기'!$C$28+'점수 계산기'!$C$31,0))</f>
        <v>96</v>
      </c>
      <c r="L64" s="21">
        <f>IF(OR($B64-L$5&gt;74, $B64-L$5=73, $B64-L$5=1, $B64-L$5&lt;0),"",ROUND(($B64-L$5)*'점수 계산기'!$C$27+L$5*'점수 계산기'!$C$28+'점수 계산기'!$C$31,0))</f>
        <v>96</v>
      </c>
      <c r="M64" s="21">
        <f>IF(OR($B64-M$5&gt;74, $B64-M$5=73, $B64-M$5=1, $B64-M$5&lt;0),"",ROUND(($B64-M$5)*'점수 계산기'!$C$27+M$5*'점수 계산기'!$C$28+'점수 계산기'!$C$31,0))</f>
        <v>97</v>
      </c>
      <c r="N64" s="21">
        <f>IF(OR($B64-N$5&gt;74, $B64-N$5=73, $B64-N$5=1, $B64-N$5&lt;0),"",ROUND(($B64-N$5)*'점수 계산기'!$C$27+N$5*'점수 계산기'!$C$28+'점수 계산기'!$C$31,0))</f>
        <v>97</v>
      </c>
      <c r="O64" s="21">
        <f>IF(OR($B64-O$5&gt;74, $B64-O$5=73, $B64-O$5=1, $B64-O$5&lt;0),"",ROUND(($B64-O$5)*'점수 계산기'!$C$27+O$5*'점수 계산기'!$C$28+'점수 계산기'!$C$31,0))</f>
        <v>97</v>
      </c>
      <c r="P64" s="21">
        <f>IF(OR($B64-P$5&gt;74, $B64-P$5=73, $B64-P$5=1, $B64-P$5&lt;0),"",ROUND(($B64-P$5)*'점수 계산기'!$C$27+P$5*'점수 계산기'!$C$28+'점수 계산기'!$C$31,0))</f>
        <v>97</v>
      </c>
      <c r="Q64" s="21">
        <f>IF(OR($B64-Q$5&gt;74, $B64-Q$5=73, $B64-Q$5=1, $B64-Q$5&lt;0),"",ROUND(($B64-Q$5)*'점수 계산기'!$C$27+Q$5*'점수 계산기'!$C$28+'점수 계산기'!$C$31,0))</f>
        <v>97</v>
      </c>
      <c r="R64" s="21">
        <f>IF(OR($B64-R$5&gt;74, $B64-R$5=73, $B64-R$5=1, $B64-R$5&lt;0),"",ROUND(($B64-R$5)*'점수 계산기'!$C$27+R$5*'점수 계산기'!$C$28+'점수 계산기'!$C$31,0))</f>
        <v>97</v>
      </c>
      <c r="S64" s="21">
        <f>IF(OR($B64-S$5&gt;74, $B64-S$5=73, $B64-S$5=1, $B64-S$5&lt;0),"",ROUND(($B64-S$5)*'점수 계산기'!$C$27+S$5*'점수 계산기'!$C$28+'점수 계산기'!$C$31,0))</f>
        <v>98</v>
      </c>
      <c r="T64" s="21">
        <f>IF(OR($B64-T$5&gt;74, $B64-T$5=73, $B64-T$5=1, $B64-T$5&lt;0),"",ROUND(($B64-T$5)*'점수 계산기'!$C$27+T$5*'점수 계산기'!$C$28+'점수 계산기'!$C$31,0))</f>
        <v>98</v>
      </c>
      <c r="U64" s="21">
        <f>IF(OR($B64-U$5&gt;74, $B64-U$5=73, $B64-U$5=1, $B64-U$5&lt;0),"",ROUND(($B64-U$5)*'점수 계산기'!$C$27+U$5*'점수 계산기'!$C$28+'점수 계산기'!$C$31,0))</f>
        <v>98</v>
      </c>
      <c r="V64" s="21">
        <f>IF(OR($B64-V$5&gt;74, $B64-V$5=73, $B64-V$5=1, $B64-V$5&lt;0),"",ROUND(($B64-V$5)*'점수 계산기'!$C$27+V$5*'점수 계산기'!$C$28+'점수 계산기'!$C$31,0))</f>
        <v>98</v>
      </c>
      <c r="W64" s="21">
        <f>IF(OR($B64-W$5&gt;74, $B64-W$5=73, $B64-W$5=1, $B64-W$5&lt;0),"",ROUND(($B64-W$5)*'점수 계산기'!$C$27+W$5*'점수 계산기'!$C$28+'점수 계산기'!$C$31,0))</f>
        <v>98</v>
      </c>
      <c r="X64" s="21">
        <f>IF(OR($B64-X$5&gt;74, $B64-X$5=73, $B64-X$5=1, $B64-X$5&lt;0),"",ROUND(($B64-X$5)*'점수 계산기'!$C$27+X$5*'점수 계산기'!$C$28+'점수 계산기'!$C$31,0))</f>
        <v>99</v>
      </c>
      <c r="Y64" s="21">
        <f>IF(OR($B64-Y$5&gt;74, $B64-Y$5=73, $B64-Y$5=1, $B64-Y$5&lt;0),"",ROUND(($B64-Y$5)*'점수 계산기'!$C$27+Y$5*'점수 계산기'!$C$28+'점수 계산기'!$C$31,0))</f>
        <v>99</v>
      </c>
      <c r="Z64" s="21">
        <f>IF(OR($B64-Z$5&gt;74, $B64-Z$5=73, $B64-Z$5=1, $B64-Z$5&lt;0),"",ROUND(($B64-Z$5)*'점수 계산기'!$C$27+Z$5*'점수 계산기'!$C$28+'점수 계산기'!$C$31,0))</f>
        <v>99</v>
      </c>
      <c r="AA64" s="22">
        <f>IF(OR($B64-AA$5&gt;74, $B64-AA$5=73, $B64-AA$5=1, $B64-AA$5&lt;0),"",ROUND(($B64-AA$5)*'점수 계산기'!$C$27+AA$5*'점수 계산기'!$C$28+'점수 계산기'!$C$31,0))</f>
        <v>99</v>
      </c>
      <c r="AC64" s="195">
        <v>43</v>
      </c>
      <c r="AD64" s="195">
        <f t="shared" si="0"/>
        <v>94</v>
      </c>
      <c r="AE64" s="195" cm="1">
        <f t="array" ref="AE64">INDEX($AF$6:$AF$106, AC64, 1)</f>
        <v>113</v>
      </c>
      <c r="AF64" s="195">
        <f t="shared" si="1"/>
        <v>99</v>
      </c>
      <c r="AG64" s="195">
        <v>42</v>
      </c>
      <c r="AH64" s="195">
        <v>58</v>
      </c>
    </row>
    <row r="65" spans="1:34" ht="21" customHeight="1">
      <c r="A65" s="4"/>
      <c r="B65" s="33">
        <v>41</v>
      </c>
      <c r="C65" s="21">
        <f>IF(OR($B65-C$5&gt;74, $B65-C$5=73, $B65-C$5=1, $B65-C$5&lt;0),"",ROUND(($B65-C$5)*'점수 계산기'!$C$27+C$5*'점수 계산기'!$C$28+'점수 계산기'!$C$31,0))</f>
        <v>94</v>
      </c>
      <c r="D65" s="21">
        <f>IF(OR($B65-D$5&gt;74, $B65-D$5=73, $B65-D$5=1, $B65-D$5&lt;0),"",ROUND(($B65-D$5)*'점수 계산기'!$C$27+D$5*'점수 계산기'!$C$28+'점수 계산기'!$C$31,0))</f>
        <v>94</v>
      </c>
      <c r="E65" s="21">
        <f>IF(OR($B65-E$5&gt;74, $B65-E$5=73, $B65-E$5=1, $B65-E$5&lt;0),"",ROUND(($B65-E$5)*'점수 계산기'!$C$27+E$5*'점수 계산기'!$C$28+'점수 계산기'!$C$31,0))</f>
        <v>94</v>
      </c>
      <c r="F65" s="21">
        <f>IF(OR($B65-F$5&gt;74, $B65-F$5=73, $B65-F$5=1, $B65-F$5&lt;0),"",ROUND(($B65-F$5)*'점수 계산기'!$C$27+F$5*'점수 계산기'!$C$28+'점수 계산기'!$C$31,0))</f>
        <v>94</v>
      </c>
      <c r="G65" s="21">
        <f>IF(OR($B65-G$5&gt;74, $B65-G$5=73, $B65-G$5=1, $B65-G$5&lt;0),"",ROUND(($B65-G$5)*'점수 계산기'!$C$27+G$5*'점수 계산기'!$C$28+'점수 계산기'!$C$31,0))</f>
        <v>95</v>
      </c>
      <c r="H65" s="21">
        <f>IF(OR($B65-H$5&gt;74, $B65-H$5=73, $B65-H$5=1, $B65-H$5&lt;0),"",ROUND(($B65-H$5)*'점수 계산기'!$C$27+H$5*'점수 계산기'!$C$28+'점수 계산기'!$C$31,0))</f>
        <v>95</v>
      </c>
      <c r="I65" s="21">
        <f>IF(OR($B65-I$5&gt;74, $B65-I$5=73, $B65-I$5=1, $B65-I$5&lt;0),"",ROUND(($B65-I$5)*'점수 계산기'!$C$27+I$5*'점수 계산기'!$C$28+'점수 계산기'!$C$31,0))</f>
        <v>95</v>
      </c>
      <c r="J65" s="21">
        <f>IF(OR($B65-J$5&gt;74, $B65-J$5=73, $B65-J$5=1, $B65-J$5&lt;0),"",ROUND(($B65-J$5)*'점수 계산기'!$C$27+J$5*'점수 계산기'!$C$28+'점수 계산기'!$C$31,0))</f>
        <v>95</v>
      </c>
      <c r="K65" s="21">
        <f>IF(OR($B65-K$5&gt;74, $B65-K$5=73, $B65-K$5=1, $B65-K$5&lt;0),"",ROUND(($B65-K$5)*'점수 계산기'!$C$27+K$5*'점수 계산기'!$C$28+'점수 계산기'!$C$31,0))</f>
        <v>95</v>
      </c>
      <c r="L65" s="21">
        <f>IF(OR($B65-L$5&gt;74, $B65-L$5=73, $B65-L$5=1, $B65-L$5&lt;0),"",ROUND(($B65-L$5)*'점수 계산기'!$C$27+L$5*'점수 계산기'!$C$28+'점수 계산기'!$C$31,0))</f>
        <v>95</v>
      </c>
      <c r="M65" s="21">
        <f>IF(OR($B65-M$5&gt;74, $B65-M$5=73, $B65-M$5=1, $B65-M$5&lt;0),"",ROUND(($B65-M$5)*'점수 계산기'!$C$27+M$5*'점수 계산기'!$C$28+'점수 계산기'!$C$31,0))</f>
        <v>96</v>
      </c>
      <c r="N65" s="21">
        <f>IF(OR($B65-N$5&gt;74, $B65-N$5=73, $B65-N$5=1, $B65-N$5&lt;0),"",ROUND(($B65-N$5)*'점수 계산기'!$C$27+N$5*'점수 계산기'!$C$28+'점수 계산기'!$C$31,0))</f>
        <v>96</v>
      </c>
      <c r="O65" s="21">
        <f>IF(OR($B65-O$5&gt;74, $B65-O$5=73, $B65-O$5=1, $B65-O$5&lt;0),"",ROUND(($B65-O$5)*'점수 계산기'!$C$27+O$5*'점수 계산기'!$C$28+'점수 계산기'!$C$31,0))</f>
        <v>96</v>
      </c>
      <c r="P65" s="21">
        <f>IF(OR($B65-P$5&gt;74, $B65-P$5=73, $B65-P$5=1, $B65-P$5&lt;0),"",ROUND(($B65-P$5)*'점수 계산기'!$C$27+P$5*'점수 계산기'!$C$28+'점수 계산기'!$C$31,0))</f>
        <v>96</v>
      </c>
      <c r="Q65" s="21">
        <f>IF(OR($B65-Q$5&gt;74, $B65-Q$5=73, $B65-Q$5=1, $B65-Q$5&lt;0),"",ROUND(($B65-Q$5)*'점수 계산기'!$C$27+Q$5*'점수 계산기'!$C$28+'점수 계산기'!$C$31,0))</f>
        <v>96</v>
      </c>
      <c r="R65" s="21">
        <f>IF(OR($B65-R$5&gt;74, $B65-R$5=73, $B65-R$5=1, $B65-R$5&lt;0),"",ROUND(($B65-R$5)*'점수 계산기'!$C$27+R$5*'점수 계산기'!$C$28+'점수 계산기'!$C$31,0))</f>
        <v>97</v>
      </c>
      <c r="S65" s="21">
        <f>IF(OR($B65-S$5&gt;74, $B65-S$5=73, $B65-S$5=1, $B65-S$5&lt;0),"",ROUND(($B65-S$5)*'점수 계산기'!$C$27+S$5*'점수 계산기'!$C$28+'점수 계산기'!$C$31,0))</f>
        <v>97</v>
      </c>
      <c r="T65" s="21">
        <f>IF(OR($B65-T$5&gt;74, $B65-T$5=73, $B65-T$5=1, $B65-T$5&lt;0),"",ROUND(($B65-T$5)*'점수 계산기'!$C$27+T$5*'점수 계산기'!$C$28+'점수 계산기'!$C$31,0))</f>
        <v>97</v>
      </c>
      <c r="U65" s="21">
        <f>IF(OR($B65-U$5&gt;74, $B65-U$5=73, $B65-U$5=1, $B65-U$5&lt;0),"",ROUND(($B65-U$5)*'점수 계산기'!$C$27+U$5*'점수 계산기'!$C$28+'점수 계산기'!$C$31,0))</f>
        <v>97</v>
      </c>
      <c r="V65" s="21">
        <f>IF(OR($B65-V$5&gt;74, $B65-V$5=73, $B65-V$5=1, $B65-V$5&lt;0),"",ROUND(($B65-V$5)*'점수 계산기'!$C$27+V$5*'점수 계산기'!$C$28+'점수 계산기'!$C$31,0))</f>
        <v>97</v>
      </c>
      <c r="W65" s="21">
        <f>IF(OR($B65-W$5&gt;74, $B65-W$5=73, $B65-W$5=1, $B65-W$5&lt;0),"",ROUND(($B65-W$5)*'점수 계산기'!$C$27+W$5*'점수 계산기'!$C$28+'점수 계산기'!$C$31,0))</f>
        <v>98</v>
      </c>
      <c r="X65" s="21">
        <f>IF(OR($B65-X$5&gt;74, $B65-X$5=73, $B65-X$5=1, $B65-X$5&lt;0),"",ROUND(($B65-X$5)*'점수 계산기'!$C$27+X$5*'점수 계산기'!$C$28+'점수 계산기'!$C$31,0))</f>
        <v>98</v>
      </c>
      <c r="Y65" s="21">
        <f>IF(OR($B65-Y$5&gt;74, $B65-Y$5=73, $B65-Y$5=1, $B65-Y$5&lt;0),"",ROUND(($B65-Y$5)*'점수 계산기'!$C$27+Y$5*'점수 계산기'!$C$28+'점수 계산기'!$C$31,0))</f>
        <v>98</v>
      </c>
      <c r="Z65" s="21">
        <f>IF(OR($B65-Z$5&gt;74, $B65-Z$5=73, $B65-Z$5=1, $B65-Z$5&lt;0),"",ROUND(($B65-Z$5)*'점수 계산기'!$C$27+Z$5*'점수 계산기'!$C$28+'점수 계산기'!$C$31,0))</f>
        <v>98</v>
      </c>
      <c r="AA65" s="22">
        <f>IF(OR($B65-AA$5&gt;74, $B65-AA$5=73, $B65-AA$5=1, $B65-AA$5&lt;0),"",ROUND(($B65-AA$5)*'점수 계산기'!$C$27+AA$5*'점수 계산기'!$C$28+'점수 계산기'!$C$31,0))</f>
        <v>98</v>
      </c>
      <c r="AC65" s="195">
        <v>42</v>
      </c>
      <c r="AD65" s="195">
        <f t="shared" si="0"/>
        <v>94</v>
      </c>
      <c r="AE65" s="195" cm="1">
        <f t="array" ref="AE65">INDEX($AF$6:$AF$106, AC65, 1)</f>
        <v>113</v>
      </c>
      <c r="AF65" s="195">
        <f t="shared" si="1"/>
        <v>98</v>
      </c>
      <c r="AG65" s="195">
        <v>41</v>
      </c>
      <c r="AH65" s="195">
        <v>59</v>
      </c>
    </row>
    <row r="66" spans="1:34" ht="21" customHeight="1">
      <c r="A66" s="4"/>
      <c r="B66" s="29">
        <v>40</v>
      </c>
      <c r="C66" s="13">
        <f>IF(OR($B66-C$5&gt;74, $B66-C$5=73, $B66-C$5=1, $B66-C$5&lt;0),"",ROUND(($B66-C$5)*'점수 계산기'!$C$27+C$5*'점수 계산기'!$C$28+'점수 계산기'!$C$31,0))</f>
        <v>93</v>
      </c>
      <c r="D66" s="13">
        <f>IF(OR($B66-D$5&gt;74, $B66-D$5=73, $B66-D$5=1, $B66-D$5&lt;0),"",ROUND(($B66-D$5)*'점수 계산기'!$C$27+D$5*'점수 계산기'!$C$28+'점수 계산기'!$C$31,0))</f>
        <v>93</v>
      </c>
      <c r="E66" s="13">
        <f>IF(OR($B66-E$5&gt;74, $B66-E$5=73, $B66-E$5=1, $B66-E$5&lt;0),"",ROUND(($B66-E$5)*'점수 계산기'!$C$27+E$5*'점수 계산기'!$C$28+'점수 계산기'!$C$31,0))</f>
        <v>93</v>
      </c>
      <c r="F66" s="13">
        <f>IF(OR($B66-F$5&gt;74, $B66-F$5=73, $B66-F$5=1, $B66-F$5&lt;0),"",ROUND(($B66-F$5)*'점수 계산기'!$C$27+F$5*'점수 계산기'!$C$28+'점수 계산기'!$C$31,0))</f>
        <v>94</v>
      </c>
      <c r="G66" s="13">
        <f>IF(OR($B66-G$5&gt;74, $B66-G$5=73, $B66-G$5=1, $B66-G$5&lt;0),"",ROUND(($B66-G$5)*'점수 계산기'!$C$27+G$5*'점수 계산기'!$C$28+'점수 계산기'!$C$31,0))</f>
        <v>94</v>
      </c>
      <c r="H66" s="13">
        <f>IF(OR($B66-H$5&gt;74, $B66-H$5=73, $B66-H$5=1, $B66-H$5&lt;0),"",ROUND(($B66-H$5)*'점수 계산기'!$C$27+H$5*'점수 계산기'!$C$28+'점수 계산기'!$C$31,0))</f>
        <v>94</v>
      </c>
      <c r="I66" s="13">
        <f>IF(OR($B66-I$5&gt;74, $B66-I$5=73, $B66-I$5=1, $B66-I$5&lt;0),"",ROUND(($B66-I$5)*'점수 계산기'!$C$27+I$5*'점수 계산기'!$C$28+'점수 계산기'!$C$31,0))</f>
        <v>94</v>
      </c>
      <c r="J66" s="13">
        <f>IF(OR($B66-J$5&gt;74, $B66-J$5=73, $B66-J$5=1, $B66-J$5&lt;0),"",ROUND(($B66-J$5)*'점수 계산기'!$C$27+J$5*'점수 계산기'!$C$28+'점수 계산기'!$C$31,0))</f>
        <v>94</v>
      </c>
      <c r="K66" s="13">
        <f>IF(OR($B66-K$5&gt;74, $B66-K$5=73, $B66-K$5=1, $B66-K$5&lt;0),"",ROUND(($B66-K$5)*'점수 계산기'!$C$27+K$5*'점수 계산기'!$C$28+'점수 계산기'!$C$31,0))</f>
        <v>94</v>
      </c>
      <c r="L66" s="13">
        <f>IF(OR($B66-L$5&gt;74, $B66-L$5=73, $B66-L$5=1, $B66-L$5&lt;0),"",ROUND(($B66-L$5)*'점수 계산기'!$C$27+L$5*'점수 계산기'!$C$28+'점수 계산기'!$C$31,0))</f>
        <v>95</v>
      </c>
      <c r="M66" s="13">
        <f>IF(OR($B66-M$5&gt;74, $B66-M$5=73, $B66-M$5=1, $B66-M$5&lt;0),"",ROUND(($B66-M$5)*'점수 계산기'!$C$27+M$5*'점수 계산기'!$C$28+'점수 계산기'!$C$31,0))</f>
        <v>95</v>
      </c>
      <c r="N66" s="13">
        <f>IF(OR($B66-N$5&gt;74, $B66-N$5=73, $B66-N$5=1, $B66-N$5&lt;0),"",ROUND(($B66-N$5)*'점수 계산기'!$C$27+N$5*'점수 계산기'!$C$28+'점수 계산기'!$C$31,0))</f>
        <v>95</v>
      </c>
      <c r="O66" s="13">
        <f>IF(OR($B66-O$5&gt;74, $B66-O$5=73, $B66-O$5=1, $B66-O$5&lt;0),"",ROUND(($B66-O$5)*'점수 계산기'!$C$27+O$5*'점수 계산기'!$C$28+'점수 계산기'!$C$31,0))</f>
        <v>95</v>
      </c>
      <c r="P66" s="13">
        <f>IF(OR($B66-P$5&gt;74, $B66-P$5=73, $B66-P$5=1, $B66-P$5&lt;0),"",ROUND(($B66-P$5)*'점수 계산기'!$C$27+P$5*'점수 계산기'!$C$28+'점수 계산기'!$C$31,0))</f>
        <v>95</v>
      </c>
      <c r="Q66" s="13">
        <f>IF(OR($B66-Q$5&gt;74, $B66-Q$5=73, $B66-Q$5=1, $B66-Q$5&lt;0),"",ROUND(($B66-Q$5)*'점수 계산기'!$C$27+Q$5*'점수 계산기'!$C$28+'점수 계산기'!$C$31,0))</f>
        <v>96</v>
      </c>
      <c r="R66" s="13">
        <f>IF(OR($B66-R$5&gt;74, $B66-R$5=73, $B66-R$5=1, $B66-R$5&lt;0),"",ROUND(($B66-R$5)*'점수 계산기'!$C$27+R$5*'점수 계산기'!$C$28+'점수 계산기'!$C$31,0))</f>
        <v>96</v>
      </c>
      <c r="S66" s="13">
        <f>IF(OR($B66-S$5&gt;74, $B66-S$5=73, $B66-S$5=1, $B66-S$5&lt;0),"",ROUND(($B66-S$5)*'점수 계산기'!$C$27+S$5*'점수 계산기'!$C$28+'점수 계산기'!$C$31,0))</f>
        <v>96</v>
      </c>
      <c r="T66" s="13">
        <f>IF(OR($B66-T$5&gt;74, $B66-T$5=73, $B66-T$5=1, $B66-T$5&lt;0),"",ROUND(($B66-T$5)*'점수 계산기'!$C$27+T$5*'점수 계산기'!$C$28+'점수 계산기'!$C$31,0))</f>
        <v>96</v>
      </c>
      <c r="U66" s="13">
        <f>IF(OR($B66-U$5&gt;74, $B66-U$5=73, $B66-U$5=1, $B66-U$5&lt;0),"",ROUND(($B66-U$5)*'점수 계산기'!$C$27+U$5*'점수 계산기'!$C$28+'점수 계산기'!$C$31,0))</f>
        <v>96</v>
      </c>
      <c r="V66" s="13">
        <f>IF(OR($B66-V$5&gt;74, $B66-V$5=73, $B66-V$5=1, $B66-V$5&lt;0),"",ROUND(($B66-V$5)*'점수 계산기'!$C$27+V$5*'점수 계산기'!$C$28+'점수 계산기'!$C$31,0))</f>
        <v>97</v>
      </c>
      <c r="W66" s="13">
        <f>IF(OR($B66-W$5&gt;74, $B66-W$5=73, $B66-W$5=1, $B66-W$5&lt;0),"",ROUND(($B66-W$5)*'점수 계산기'!$C$27+W$5*'점수 계산기'!$C$28+'점수 계산기'!$C$31,0))</f>
        <v>97</v>
      </c>
      <c r="X66" s="13">
        <f>IF(OR($B66-X$5&gt;74, $B66-X$5=73, $B66-X$5=1, $B66-X$5&lt;0),"",ROUND(($B66-X$5)*'점수 계산기'!$C$27+X$5*'점수 계산기'!$C$28+'점수 계산기'!$C$31,0))</f>
        <v>97</v>
      </c>
      <c r="Y66" s="13">
        <f>IF(OR($B66-Y$5&gt;74, $B66-Y$5=73, $B66-Y$5=1, $B66-Y$5&lt;0),"",ROUND(($B66-Y$5)*'점수 계산기'!$C$27+Y$5*'점수 계산기'!$C$28+'점수 계산기'!$C$31,0))</f>
        <v>97</v>
      </c>
      <c r="Z66" s="13">
        <f>IF(OR($B66-Z$5&gt;74, $B66-Z$5=73, $B66-Z$5=1, $B66-Z$5&lt;0),"",ROUND(($B66-Z$5)*'점수 계산기'!$C$27+Z$5*'점수 계산기'!$C$28+'점수 계산기'!$C$31,0))</f>
        <v>97</v>
      </c>
      <c r="AA66" s="14">
        <f>IF(OR($B66-AA$5&gt;74, $B66-AA$5=73, $B66-AA$5=1, $B66-AA$5&lt;0),"",ROUND(($B66-AA$5)*'점수 계산기'!$C$27+AA$5*'점수 계산기'!$C$28+'점수 계산기'!$C$31,0))</f>
        <v>98</v>
      </c>
      <c r="AC66" s="195">
        <v>41</v>
      </c>
      <c r="AD66" s="195">
        <f t="shared" si="0"/>
        <v>93</v>
      </c>
      <c r="AE66" s="195" cm="1">
        <f t="array" ref="AE66">INDEX($AF$6:$AF$106, AC66, 1)</f>
        <v>114</v>
      </c>
      <c r="AF66" s="195">
        <f t="shared" si="1"/>
        <v>98</v>
      </c>
      <c r="AG66" s="195">
        <v>40</v>
      </c>
      <c r="AH66" s="195">
        <v>60</v>
      </c>
    </row>
    <row r="67" spans="1:34" ht="21" customHeight="1">
      <c r="A67" s="4"/>
      <c r="B67" s="29">
        <v>39</v>
      </c>
      <c r="C67" s="13">
        <f>IF(OR($B67-C$5&gt;74, $B67-C$5=73, $B67-C$5=1, $B67-C$5&lt;0),"",ROUND(($B67-C$5)*'점수 계산기'!$C$27+C$5*'점수 계산기'!$C$28+'점수 계산기'!$C$31,0))</f>
        <v>92</v>
      </c>
      <c r="D67" s="13">
        <f>IF(OR($B67-D$5&gt;74, $B67-D$5=73, $B67-D$5=1, $B67-D$5&lt;0),"",ROUND(($B67-D$5)*'점수 계산기'!$C$27+D$5*'점수 계산기'!$C$28+'점수 계산기'!$C$31,0))</f>
        <v>92</v>
      </c>
      <c r="E67" s="13">
        <f>IF(OR($B67-E$5&gt;74, $B67-E$5=73, $B67-E$5=1, $B67-E$5&lt;0),"",ROUND(($B67-E$5)*'점수 계산기'!$C$27+E$5*'점수 계산기'!$C$28+'점수 계산기'!$C$31,0))</f>
        <v>93</v>
      </c>
      <c r="F67" s="13">
        <f>IF(OR($B67-F$5&gt;74, $B67-F$5=73, $B67-F$5=1, $B67-F$5&lt;0),"",ROUND(($B67-F$5)*'점수 계산기'!$C$27+F$5*'점수 계산기'!$C$28+'점수 계산기'!$C$31,0))</f>
        <v>93</v>
      </c>
      <c r="G67" s="13">
        <f>IF(OR($B67-G$5&gt;74, $B67-G$5=73, $B67-G$5=1, $B67-G$5&lt;0),"",ROUND(($B67-G$5)*'점수 계산기'!$C$27+G$5*'점수 계산기'!$C$28+'점수 계산기'!$C$31,0))</f>
        <v>93</v>
      </c>
      <c r="H67" s="13">
        <f>IF(OR($B67-H$5&gt;74, $B67-H$5=73, $B67-H$5=1, $B67-H$5&lt;0),"",ROUND(($B67-H$5)*'점수 계산기'!$C$27+H$5*'점수 계산기'!$C$28+'점수 계산기'!$C$31,0))</f>
        <v>93</v>
      </c>
      <c r="I67" s="13">
        <f>IF(OR($B67-I$5&gt;74, $B67-I$5=73, $B67-I$5=1, $B67-I$5&lt;0),"",ROUND(($B67-I$5)*'점수 계산기'!$C$27+I$5*'점수 계산기'!$C$28+'점수 계산기'!$C$31,0))</f>
        <v>93</v>
      </c>
      <c r="J67" s="13">
        <f>IF(OR($B67-J$5&gt;74, $B67-J$5=73, $B67-J$5=1, $B67-J$5&lt;0),"",ROUND(($B67-J$5)*'점수 계산기'!$C$27+J$5*'점수 계산기'!$C$28+'점수 계산기'!$C$31,0))</f>
        <v>93</v>
      </c>
      <c r="K67" s="13">
        <f>IF(OR($B67-K$5&gt;74, $B67-K$5=73, $B67-K$5=1, $B67-K$5&lt;0),"",ROUND(($B67-K$5)*'점수 계산기'!$C$27+K$5*'점수 계산기'!$C$28+'점수 계산기'!$C$31,0))</f>
        <v>94</v>
      </c>
      <c r="L67" s="13">
        <f>IF(OR($B67-L$5&gt;74, $B67-L$5=73, $B67-L$5=1, $B67-L$5&lt;0),"",ROUND(($B67-L$5)*'점수 계산기'!$C$27+L$5*'점수 계산기'!$C$28+'점수 계산기'!$C$31,0))</f>
        <v>94</v>
      </c>
      <c r="M67" s="13">
        <f>IF(OR($B67-M$5&gt;74, $B67-M$5=73, $B67-M$5=1, $B67-M$5&lt;0),"",ROUND(($B67-M$5)*'점수 계산기'!$C$27+M$5*'점수 계산기'!$C$28+'점수 계산기'!$C$31,0))</f>
        <v>94</v>
      </c>
      <c r="N67" s="13">
        <f>IF(OR($B67-N$5&gt;74, $B67-N$5=73, $B67-N$5=1, $B67-N$5&lt;0),"",ROUND(($B67-N$5)*'점수 계산기'!$C$27+N$5*'점수 계산기'!$C$28+'점수 계산기'!$C$31,0))</f>
        <v>94</v>
      </c>
      <c r="O67" s="13">
        <f>IF(OR($B67-O$5&gt;74, $B67-O$5=73, $B67-O$5=1, $B67-O$5&lt;0),"",ROUND(($B67-O$5)*'점수 계산기'!$C$27+O$5*'점수 계산기'!$C$28+'점수 계산기'!$C$31,0))</f>
        <v>94</v>
      </c>
      <c r="P67" s="13">
        <f>IF(OR($B67-P$5&gt;74, $B67-P$5=73, $B67-P$5=1, $B67-P$5&lt;0),"",ROUND(($B67-P$5)*'점수 계산기'!$C$27+P$5*'점수 계산기'!$C$28+'점수 계산기'!$C$31,0))</f>
        <v>95</v>
      </c>
      <c r="Q67" s="13">
        <f>IF(OR($B67-Q$5&gt;74, $B67-Q$5=73, $B67-Q$5=1, $B67-Q$5&lt;0),"",ROUND(($B67-Q$5)*'점수 계산기'!$C$27+Q$5*'점수 계산기'!$C$28+'점수 계산기'!$C$31,0))</f>
        <v>95</v>
      </c>
      <c r="R67" s="13">
        <f>IF(OR($B67-R$5&gt;74, $B67-R$5=73, $B67-R$5=1, $B67-R$5&lt;0),"",ROUND(($B67-R$5)*'점수 계산기'!$C$27+R$5*'점수 계산기'!$C$28+'점수 계산기'!$C$31,0))</f>
        <v>95</v>
      </c>
      <c r="S67" s="13">
        <f>IF(OR($B67-S$5&gt;74, $B67-S$5=73, $B67-S$5=1, $B67-S$5&lt;0),"",ROUND(($B67-S$5)*'점수 계산기'!$C$27+S$5*'점수 계산기'!$C$28+'점수 계산기'!$C$31,0))</f>
        <v>95</v>
      </c>
      <c r="T67" s="13">
        <f>IF(OR($B67-T$5&gt;74, $B67-T$5=73, $B67-T$5=1, $B67-T$5&lt;0),"",ROUND(($B67-T$5)*'점수 계산기'!$C$27+T$5*'점수 계산기'!$C$28+'점수 계산기'!$C$31,0))</f>
        <v>95</v>
      </c>
      <c r="U67" s="13">
        <f>IF(OR($B67-U$5&gt;74, $B67-U$5=73, $B67-U$5=1, $B67-U$5&lt;0),"",ROUND(($B67-U$5)*'점수 계산기'!$C$27+U$5*'점수 계산기'!$C$28+'점수 계산기'!$C$31,0))</f>
        <v>96</v>
      </c>
      <c r="V67" s="13">
        <f>IF(OR($B67-V$5&gt;74, $B67-V$5=73, $B67-V$5=1, $B67-V$5&lt;0),"",ROUND(($B67-V$5)*'점수 계산기'!$C$27+V$5*'점수 계산기'!$C$28+'점수 계산기'!$C$31,0))</f>
        <v>96</v>
      </c>
      <c r="W67" s="13">
        <f>IF(OR($B67-W$5&gt;74, $B67-W$5=73, $B67-W$5=1, $B67-W$5&lt;0),"",ROUND(($B67-W$5)*'점수 계산기'!$C$27+W$5*'점수 계산기'!$C$28+'점수 계산기'!$C$31,0))</f>
        <v>96</v>
      </c>
      <c r="X67" s="13">
        <f>IF(OR($B67-X$5&gt;74, $B67-X$5=73, $B67-X$5=1, $B67-X$5&lt;0),"",ROUND(($B67-X$5)*'점수 계산기'!$C$27+X$5*'점수 계산기'!$C$28+'점수 계산기'!$C$31,0))</f>
        <v>96</v>
      </c>
      <c r="Y67" s="13">
        <f>IF(OR($B67-Y$5&gt;74, $B67-Y$5=73, $B67-Y$5=1, $B67-Y$5&lt;0),"",ROUND(($B67-Y$5)*'점수 계산기'!$C$27+Y$5*'점수 계산기'!$C$28+'점수 계산기'!$C$31,0))</f>
        <v>96</v>
      </c>
      <c r="Z67" s="13">
        <f>IF(OR($B67-Z$5&gt;74, $B67-Z$5=73, $B67-Z$5=1, $B67-Z$5&lt;0),"",ROUND(($B67-Z$5)*'점수 계산기'!$C$27+Z$5*'점수 계산기'!$C$28+'점수 계산기'!$C$31,0))</f>
        <v>96</v>
      </c>
      <c r="AA67" s="14">
        <f>IF(OR($B67-AA$5&gt;74, $B67-AA$5=73, $B67-AA$5=1, $B67-AA$5&lt;0),"",ROUND(($B67-AA$5)*'점수 계산기'!$C$27+AA$5*'점수 계산기'!$C$28+'점수 계산기'!$C$31,0))</f>
        <v>97</v>
      </c>
      <c r="AC67" s="195">
        <v>40</v>
      </c>
      <c r="AD67" s="195">
        <f t="shared" si="0"/>
        <v>92</v>
      </c>
      <c r="AE67" s="195" cm="1">
        <f t="array" ref="AE67">INDEX($AF$6:$AF$106, AC67, 1)</f>
        <v>115</v>
      </c>
      <c r="AF67" s="195">
        <f t="shared" si="1"/>
        <v>97</v>
      </c>
      <c r="AG67" s="195">
        <v>39</v>
      </c>
      <c r="AH67" s="195">
        <v>61</v>
      </c>
    </row>
    <row r="68" spans="1:34" ht="21" customHeight="1">
      <c r="A68" s="4"/>
      <c r="B68" s="29">
        <v>38</v>
      </c>
      <c r="C68" s="13">
        <f>IF(OR($B68-C$5&gt;74, $B68-C$5=73, $B68-C$5=1, $B68-C$5&lt;0),"",ROUND(($B68-C$5)*'점수 계산기'!$C$27+C$5*'점수 계산기'!$C$28+'점수 계산기'!$C$31,0))</f>
        <v>91</v>
      </c>
      <c r="D68" s="13">
        <f>IF(OR($B68-D$5&gt;74, $B68-D$5=73, $B68-D$5=1, $B68-D$5&lt;0),"",ROUND(($B68-D$5)*'점수 계산기'!$C$27+D$5*'점수 계산기'!$C$28+'점수 계산기'!$C$31,0))</f>
        <v>92</v>
      </c>
      <c r="E68" s="13">
        <f>IF(OR($B68-E$5&gt;74, $B68-E$5=73, $B68-E$5=1, $B68-E$5&lt;0),"",ROUND(($B68-E$5)*'점수 계산기'!$C$27+E$5*'점수 계산기'!$C$28+'점수 계산기'!$C$31,0))</f>
        <v>92</v>
      </c>
      <c r="F68" s="13">
        <f>IF(OR($B68-F$5&gt;74, $B68-F$5=73, $B68-F$5=1, $B68-F$5&lt;0),"",ROUND(($B68-F$5)*'점수 계산기'!$C$27+F$5*'점수 계산기'!$C$28+'점수 계산기'!$C$31,0))</f>
        <v>92</v>
      </c>
      <c r="G68" s="13">
        <f>IF(OR($B68-G$5&gt;74, $B68-G$5=73, $B68-G$5=1, $B68-G$5&lt;0),"",ROUND(($B68-G$5)*'점수 계산기'!$C$27+G$5*'점수 계산기'!$C$28+'점수 계산기'!$C$31,0))</f>
        <v>92</v>
      </c>
      <c r="H68" s="13">
        <f>IF(OR($B68-H$5&gt;74, $B68-H$5=73, $B68-H$5=1, $B68-H$5&lt;0),"",ROUND(($B68-H$5)*'점수 계산기'!$C$27+H$5*'점수 계산기'!$C$28+'점수 계산기'!$C$31,0))</f>
        <v>92</v>
      </c>
      <c r="I68" s="13">
        <f>IF(OR($B68-I$5&gt;74, $B68-I$5=73, $B68-I$5=1, $B68-I$5&lt;0),"",ROUND(($B68-I$5)*'점수 계산기'!$C$27+I$5*'점수 계산기'!$C$28+'점수 계산기'!$C$31,0))</f>
        <v>92</v>
      </c>
      <c r="J68" s="13">
        <f>IF(OR($B68-J$5&gt;74, $B68-J$5=73, $B68-J$5=1, $B68-J$5&lt;0),"",ROUND(($B68-J$5)*'점수 계산기'!$C$27+J$5*'점수 계산기'!$C$28+'점수 계산기'!$C$31,0))</f>
        <v>93</v>
      </c>
      <c r="K68" s="13">
        <f>IF(OR($B68-K$5&gt;74, $B68-K$5=73, $B68-K$5=1, $B68-K$5&lt;0),"",ROUND(($B68-K$5)*'점수 계산기'!$C$27+K$5*'점수 계산기'!$C$28+'점수 계산기'!$C$31,0))</f>
        <v>93</v>
      </c>
      <c r="L68" s="13">
        <f>IF(OR($B68-L$5&gt;74, $B68-L$5=73, $B68-L$5=1, $B68-L$5&lt;0),"",ROUND(($B68-L$5)*'점수 계산기'!$C$27+L$5*'점수 계산기'!$C$28+'점수 계산기'!$C$31,0))</f>
        <v>93</v>
      </c>
      <c r="M68" s="13">
        <f>IF(OR($B68-M$5&gt;74, $B68-M$5=73, $B68-M$5=1, $B68-M$5&lt;0),"",ROUND(($B68-M$5)*'점수 계산기'!$C$27+M$5*'점수 계산기'!$C$28+'점수 계산기'!$C$31,0))</f>
        <v>93</v>
      </c>
      <c r="N68" s="13">
        <f>IF(OR($B68-N$5&gt;74, $B68-N$5=73, $B68-N$5=1, $B68-N$5&lt;0),"",ROUND(($B68-N$5)*'점수 계산기'!$C$27+N$5*'점수 계산기'!$C$28+'점수 계산기'!$C$31,0))</f>
        <v>93</v>
      </c>
      <c r="O68" s="13">
        <f>IF(OR($B68-O$5&gt;74, $B68-O$5=73, $B68-O$5=1, $B68-O$5&lt;0),"",ROUND(($B68-O$5)*'점수 계산기'!$C$27+O$5*'점수 계산기'!$C$28+'점수 계산기'!$C$31,0))</f>
        <v>94</v>
      </c>
      <c r="P68" s="13">
        <f>IF(OR($B68-P$5&gt;74, $B68-P$5=73, $B68-P$5=1, $B68-P$5&lt;0),"",ROUND(($B68-P$5)*'점수 계산기'!$C$27+P$5*'점수 계산기'!$C$28+'점수 계산기'!$C$31,0))</f>
        <v>94</v>
      </c>
      <c r="Q68" s="13">
        <f>IF(OR($B68-Q$5&gt;74, $B68-Q$5=73, $B68-Q$5=1, $B68-Q$5&lt;0),"",ROUND(($B68-Q$5)*'점수 계산기'!$C$27+Q$5*'점수 계산기'!$C$28+'점수 계산기'!$C$31,0))</f>
        <v>94</v>
      </c>
      <c r="R68" s="13">
        <f>IF(OR($B68-R$5&gt;74, $B68-R$5=73, $B68-R$5=1, $B68-R$5&lt;0),"",ROUND(($B68-R$5)*'점수 계산기'!$C$27+R$5*'점수 계산기'!$C$28+'점수 계산기'!$C$31,0))</f>
        <v>94</v>
      </c>
      <c r="S68" s="13">
        <f>IF(OR($B68-S$5&gt;74, $B68-S$5=73, $B68-S$5=1, $B68-S$5&lt;0),"",ROUND(($B68-S$5)*'점수 계산기'!$C$27+S$5*'점수 계산기'!$C$28+'점수 계산기'!$C$31,0))</f>
        <v>94</v>
      </c>
      <c r="T68" s="13">
        <f>IF(OR($B68-T$5&gt;74, $B68-T$5=73, $B68-T$5=1, $B68-T$5&lt;0),"",ROUND(($B68-T$5)*'점수 계산기'!$C$27+T$5*'점수 계산기'!$C$28+'점수 계산기'!$C$31,0))</f>
        <v>94</v>
      </c>
      <c r="U68" s="13">
        <f>IF(OR($B68-U$5&gt;74, $B68-U$5=73, $B68-U$5=1, $B68-U$5&lt;0),"",ROUND(($B68-U$5)*'점수 계산기'!$C$27+U$5*'점수 계산기'!$C$28+'점수 계산기'!$C$31,0))</f>
        <v>95</v>
      </c>
      <c r="V68" s="13">
        <f>IF(OR($B68-V$5&gt;74, $B68-V$5=73, $B68-V$5=1, $B68-V$5&lt;0),"",ROUND(($B68-V$5)*'점수 계산기'!$C$27+V$5*'점수 계산기'!$C$28+'점수 계산기'!$C$31,0))</f>
        <v>95</v>
      </c>
      <c r="W68" s="13">
        <f>IF(OR($B68-W$5&gt;74, $B68-W$5=73, $B68-W$5=1, $B68-W$5&lt;0),"",ROUND(($B68-W$5)*'점수 계산기'!$C$27+W$5*'점수 계산기'!$C$28+'점수 계산기'!$C$31,0))</f>
        <v>95</v>
      </c>
      <c r="X68" s="13">
        <f>IF(OR($B68-X$5&gt;74, $B68-X$5=73, $B68-X$5=1, $B68-X$5&lt;0),"",ROUND(($B68-X$5)*'점수 계산기'!$C$27+X$5*'점수 계산기'!$C$28+'점수 계산기'!$C$31,0))</f>
        <v>95</v>
      </c>
      <c r="Y68" s="13">
        <f>IF(OR($B68-Y$5&gt;74, $B68-Y$5=73, $B68-Y$5=1, $B68-Y$5&lt;0),"",ROUND(($B68-Y$5)*'점수 계산기'!$C$27+Y$5*'점수 계산기'!$C$28+'점수 계산기'!$C$31,0))</f>
        <v>95</v>
      </c>
      <c r="Z68" s="13">
        <f>IF(OR($B68-Z$5&gt;74, $B68-Z$5=73, $B68-Z$5=1, $B68-Z$5&lt;0),"",ROUND(($B68-Z$5)*'점수 계산기'!$C$27+Z$5*'점수 계산기'!$C$28+'점수 계산기'!$C$31,0))</f>
        <v>96</v>
      </c>
      <c r="AA68" s="14">
        <f>IF(OR($B68-AA$5&gt;74, $B68-AA$5=73, $B68-AA$5=1, $B68-AA$5&lt;0),"",ROUND(($B68-AA$5)*'점수 계산기'!$C$27+AA$5*'점수 계산기'!$C$28+'점수 계산기'!$C$31,0))</f>
        <v>96</v>
      </c>
      <c r="AC68" s="195">
        <v>39</v>
      </c>
      <c r="AD68" s="195">
        <f t="shared" si="0"/>
        <v>91</v>
      </c>
      <c r="AE68" s="195" cm="1">
        <f t="array" ref="AE68">INDEX($AF$6:$AF$106, AC68, 1)</f>
        <v>116</v>
      </c>
      <c r="AF68" s="195">
        <f t="shared" si="1"/>
        <v>96</v>
      </c>
      <c r="AG68" s="195">
        <v>38</v>
      </c>
      <c r="AH68" s="195">
        <v>62</v>
      </c>
    </row>
    <row r="69" spans="1:34" ht="21" customHeight="1">
      <c r="A69" s="4"/>
      <c r="B69" s="29">
        <v>37</v>
      </c>
      <c r="C69" s="13">
        <f>IF(OR($B69-C$5&gt;74, $B69-C$5=73, $B69-C$5=1, $B69-C$5&lt;0),"",ROUND(($B69-C$5)*'점수 계산기'!$C$27+C$5*'점수 계산기'!$C$28+'점수 계산기'!$C$31,0))</f>
        <v>90</v>
      </c>
      <c r="D69" s="13">
        <f>IF(OR($B69-D$5&gt;74, $B69-D$5=73, $B69-D$5=1, $B69-D$5&lt;0),"",ROUND(($B69-D$5)*'점수 계산기'!$C$27+D$5*'점수 계산기'!$C$28+'점수 계산기'!$C$31,0))</f>
        <v>91</v>
      </c>
      <c r="E69" s="13">
        <f>IF(OR($B69-E$5&gt;74, $B69-E$5=73, $B69-E$5=1, $B69-E$5&lt;0),"",ROUND(($B69-E$5)*'점수 계산기'!$C$27+E$5*'점수 계산기'!$C$28+'점수 계산기'!$C$31,0))</f>
        <v>91</v>
      </c>
      <c r="F69" s="13">
        <f>IF(OR($B69-F$5&gt;74, $B69-F$5=73, $B69-F$5=1, $B69-F$5&lt;0),"",ROUND(($B69-F$5)*'점수 계산기'!$C$27+F$5*'점수 계산기'!$C$28+'점수 계산기'!$C$31,0))</f>
        <v>91</v>
      </c>
      <c r="G69" s="13">
        <f>IF(OR($B69-G$5&gt;74, $B69-G$5=73, $B69-G$5=1, $B69-G$5&lt;0),"",ROUND(($B69-G$5)*'점수 계산기'!$C$27+G$5*'점수 계산기'!$C$28+'점수 계산기'!$C$31,0))</f>
        <v>91</v>
      </c>
      <c r="H69" s="13">
        <f>IF(OR($B69-H$5&gt;74, $B69-H$5=73, $B69-H$5=1, $B69-H$5&lt;0),"",ROUND(($B69-H$5)*'점수 계산기'!$C$27+H$5*'점수 계산기'!$C$28+'점수 계산기'!$C$31,0))</f>
        <v>91</v>
      </c>
      <c r="I69" s="13">
        <f>IF(OR($B69-I$5&gt;74, $B69-I$5=73, $B69-I$5=1, $B69-I$5&lt;0),"",ROUND(($B69-I$5)*'점수 계산기'!$C$27+I$5*'점수 계산기'!$C$28+'점수 계산기'!$C$31,0))</f>
        <v>92</v>
      </c>
      <c r="J69" s="13">
        <f>IF(OR($B69-J$5&gt;74, $B69-J$5=73, $B69-J$5=1, $B69-J$5&lt;0),"",ROUND(($B69-J$5)*'점수 계산기'!$C$27+J$5*'점수 계산기'!$C$28+'점수 계산기'!$C$31,0))</f>
        <v>92</v>
      </c>
      <c r="K69" s="13">
        <f>IF(OR($B69-K$5&gt;74, $B69-K$5=73, $B69-K$5=1, $B69-K$5&lt;0),"",ROUND(($B69-K$5)*'점수 계산기'!$C$27+K$5*'점수 계산기'!$C$28+'점수 계산기'!$C$31,0))</f>
        <v>92</v>
      </c>
      <c r="L69" s="13">
        <f>IF(OR($B69-L$5&gt;74, $B69-L$5=73, $B69-L$5=1, $B69-L$5&lt;0),"",ROUND(($B69-L$5)*'점수 계산기'!$C$27+L$5*'점수 계산기'!$C$28+'점수 계산기'!$C$31,0))</f>
        <v>92</v>
      </c>
      <c r="M69" s="13">
        <f>IF(OR($B69-M$5&gt;74, $B69-M$5=73, $B69-M$5=1, $B69-M$5&lt;0),"",ROUND(($B69-M$5)*'점수 계산기'!$C$27+M$5*'점수 계산기'!$C$28+'점수 계산기'!$C$31,0))</f>
        <v>92</v>
      </c>
      <c r="N69" s="13">
        <f>IF(OR($B69-N$5&gt;74, $B69-N$5=73, $B69-N$5=1, $B69-N$5&lt;0),"",ROUND(($B69-N$5)*'점수 계산기'!$C$27+N$5*'점수 계산기'!$C$28+'점수 계산기'!$C$31,0))</f>
        <v>93</v>
      </c>
      <c r="O69" s="13">
        <f>IF(OR($B69-O$5&gt;74, $B69-O$5=73, $B69-O$5=1, $B69-O$5&lt;0),"",ROUND(($B69-O$5)*'점수 계산기'!$C$27+O$5*'점수 계산기'!$C$28+'점수 계산기'!$C$31,0))</f>
        <v>93</v>
      </c>
      <c r="P69" s="13">
        <f>IF(OR($B69-P$5&gt;74, $B69-P$5=73, $B69-P$5=1, $B69-P$5&lt;0),"",ROUND(($B69-P$5)*'점수 계산기'!$C$27+P$5*'점수 계산기'!$C$28+'점수 계산기'!$C$31,0))</f>
        <v>93</v>
      </c>
      <c r="Q69" s="13">
        <f>IF(OR($B69-Q$5&gt;74, $B69-Q$5=73, $B69-Q$5=1, $B69-Q$5&lt;0),"",ROUND(($B69-Q$5)*'점수 계산기'!$C$27+Q$5*'점수 계산기'!$C$28+'점수 계산기'!$C$31,0))</f>
        <v>93</v>
      </c>
      <c r="R69" s="13">
        <f>IF(OR($B69-R$5&gt;74, $B69-R$5=73, $B69-R$5=1, $B69-R$5&lt;0),"",ROUND(($B69-R$5)*'점수 계산기'!$C$27+R$5*'점수 계산기'!$C$28+'점수 계산기'!$C$31,0))</f>
        <v>93</v>
      </c>
      <c r="S69" s="13">
        <f>IF(OR($B69-S$5&gt;74, $B69-S$5=73, $B69-S$5=1, $B69-S$5&lt;0),"",ROUND(($B69-S$5)*'점수 계산기'!$C$27+S$5*'점수 계산기'!$C$28+'점수 계산기'!$C$31,0))</f>
        <v>93</v>
      </c>
      <c r="T69" s="13">
        <f>IF(OR($B69-T$5&gt;74, $B69-T$5=73, $B69-T$5=1, $B69-T$5&lt;0),"",ROUND(($B69-T$5)*'점수 계산기'!$C$27+T$5*'점수 계산기'!$C$28+'점수 계산기'!$C$31,0))</f>
        <v>94</v>
      </c>
      <c r="U69" s="13">
        <f>IF(OR($B69-U$5&gt;74, $B69-U$5=73, $B69-U$5=1, $B69-U$5&lt;0),"",ROUND(($B69-U$5)*'점수 계산기'!$C$27+U$5*'점수 계산기'!$C$28+'점수 계산기'!$C$31,0))</f>
        <v>94</v>
      </c>
      <c r="V69" s="13">
        <f>IF(OR($B69-V$5&gt;74, $B69-V$5=73, $B69-V$5=1, $B69-V$5&lt;0),"",ROUND(($B69-V$5)*'점수 계산기'!$C$27+V$5*'점수 계산기'!$C$28+'점수 계산기'!$C$31,0))</f>
        <v>94</v>
      </c>
      <c r="W69" s="13">
        <f>IF(OR($B69-W$5&gt;74, $B69-W$5=73, $B69-W$5=1, $B69-W$5&lt;0),"",ROUND(($B69-W$5)*'점수 계산기'!$C$27+W$5*'점수 계산기'!$C$28+'점수 계산기'!$C$31,0))</f>
        <v>94</v>
      </c>
      <c r="X69" s="13">
        <f>IF(OR($B69-X$5&gt;74, $B69-X$5=73, $B69-X$5=1, $B69-X$5&lt;0),"",ROUND(($B69-X$5)*'점수 계산기'!$C$27+X$5*'점수 계산기'!$C$28+'점수 계산기'!$C$31,0))</f>
        <v>94</v>
      </c>
      <c r="Y69" s="13">
        <f>IF(OR($B69-Y$5&gt;74, $B69-Y$5=73, $B69-Y$5=1, $B69-Y$5&lt;0),"",ROUND(($B69-Y$5)*'점수 계산기'!$C$27+Y$5*'점수 계산기'!$C$28+'점수 계산기'!$C$31,0))</f>
        <v>95</v>
      </c>
      <c r="Z69" s="13">
        <f>IF(OR($B69-Z$5&gt;74, $B69-Z$5=73, $B69-Z$5=1, $B69-Z$5&lt;0),"",ROUND(($B69-Z$5)*'점수 계산기'!$C$27+Z$5*'점수 계산기'!$C$28+'점수 계산기'!$C$31,0))</f>
        <v>95</v>
      </c>
      <c r="AA69" s="14">
        <f>IF(OR($B69-AA$5&gt;74, $B69-AA$5=73, $B69-AA$5=1, $B69-AA$5&lt;0),"",ROUND(($B69-AA$5)*'점수 계산기'!$C$27+AA$5*'점수 계산기'!$C$28+'점수 계산기'!$C$31,0))</f>
        <v>95</v>
      </c>
      <c r="AC69" s="195">
        <v>38</v>
      </c>
      <c r="AD69" s="195">
        <f t="shared" si="0"/>
        <v>90</v>
      </c>
      <c r="AE69" s="195" cm="1">
        <f t="array" ref="AE69">INDEX($AF$6:$AF$106, AC69, 1)</f>
        <v>117</v>
      </c>
      <c r="AF69" s="195">
        <f t="shared" si="1"/>
        <v>95</v>
      </c>
      <c r="AG69" s="195">
        <v>37</v>
      </c>
      <c r="AH69" s="195">
        <v>63</v>
      </c>
    </row>
    <row r="70" spans="1:34" ht="21" customHeight="1">
      <c r="A70" s="4"/>
      <c r="B70" s="30">
        <v>36</v>
      </c>
      <c r="C70" s="15">
        <f>IF(OR($B70-C$5&gt;74, $B70-C$5=73, $B70-C$5=1, $B70-C$5&lt;0),"",ROUND(($B70-C$5)*'점수 계산기'!$C$27+C$5*'점수 계산기'!$C$28+'점수 계산기'!$C$31,0))</f>
        <v>89</v>
      </c>
      <c r="D70" s="15">
        <f>IF(OR($B70-D$5&gt;74, $B70-D$5=73, $B70-D$5=1, $B70-D$5&lt;0),"",ROUND(($B70-D$5)*'점수 계산기'!$C$27+D$5*'점수 계산기'!$C$28+'점수 계산기'!$C$31,0))</f>
        <v>90</v>
      </c>
      <c r="E70" s="15">
        <f>IF(OR($B70-E$5&gt;74, $B70-E$5=73, $B70-E$5=1, $B70-E$5&lt;0),"",ROUND(($B70-E$5)*'점수 계산기'!$C$27+E$5*'점수 계산기'!$C$28+'점수 계산기'!$C$31,0))</f>
        <v>90</v>
      </c>
      <c r="F70" s="15">
        <f>IF(OR($B70-F$5&gt;74, $B70-F$5=73, $B70-F$5=1, $B70-F$5&lt;0),"",ROUND(($B70-F$5)*'점수 계산기'!$C$27+F$5*'점수 계산기'!$C$28+'점수 계산기'!$C$31,0))</f>
        <v>90</v>
      </c>
      <c r="G70" s="15">
        <f>IF(OR($B70-G$5&gt;74, $B70-G$5=73, $B70-G$5=1, $B70-G$5&lt;0),"",ROUND(($B70-G$5)*'점수 계산기'!$C$27+G$5*'점수 계산기'!$C$28+'점수 계산기'!$C$31,0))</f>
        <v>90</v>
      </c>
      <c r="H70" s="15">
        <f>IF(OR($B70-H$5&gt;74, $B70-H$5=73, $B70-H$5=1, $B70-H$5&lt;0),"",ROUND(($B70-H$5)*'점수 계산기'!$C$27+H$5*'점수 계산기'!$C$28+'점수 계산기'!$C$31,0))</f>
        <v>91</v>
      </c>
      <c r="I70" s="15">
        <f>IF(OR($B70-I$5&gt;74, $B70-I$5=73, $B70-I$5=1, $B70-I$5&lt;0),"",ROUND(($B70-I$5)*'점수 계산기'!$C$27+I$5*'점수 계산기'!$C$28+'점수 계산기'!$C$31,0))</f>
        <v>91</v>
      </c>
      <c r="J70" s="15">
        <f>IF(OR($B70-J$5&gt;74, $B70-J$5=73, $B70-J$5=1, $B70-J$5&lt;0),"",ROUND(($B70-J$5)*'점수 계산기'!$C$27+J$5*'점수 계산기'!$C$28+'점수 계산기'!$C$31,0))</f>
        <v>91</v>
      </c>
      <c r="K70" s="15">
        <f>IF(OR($B70-K$5&gt;74, $B70-K$5=73, $B70-K$5=1, $B70-K$5&lt;0),"",ROUND(($B70-K$5)*'점수 계산기'!$C$27+K$5*'점수 계산기'!$C$28+'점수 계산기'!$C$31,0))</f>
        <v>91</v>
      </c>
      <c r="L70" s="15">
        <f>IF(OR($B70-L$5&gt;74, $B70-L$5=73, $B70-L$5=1, $B70-L$5&lt;0),"",ROUND(($B70-L$5)*'점수 계산기'!$C$27+L$5*'점수 계산기'!$C$28+'점수 계산기'!$C$31,0))</f>
        <v>91</v>
      </c>
      <c r="M70" s="15">
        <f>IF(OR($B70-M$5&gt;74, $B70-M$5=73, $B70-M$5=1, $B70-M$5&lt;0),"",ROUND(($B70-M$5)*'점수 계산기'!$C$27+M$5*'점수 계산기'!$C$28+'점수 계산기'!$C$31,0))</f>
        <v>92</v>
      </c>
      <c r="N70" s="15">
        <f>IF(OR($B70-N$5&gt;74, $B70-N$5=73, $B70-N$5=1, $B70-N$5&lt;0),"",ROUND(($B70-N$5)*'점수 계산기'!$C$27+N$5*'점수 계산기'!$C$28+'점수 계산기'!$C$31,0))</f>
        <v>92</v>
      </c>
      <c r="O70" s="15">
        <f>IF(OR($B70-O$5&gt;74, $B70-O$5=73, $B70-O$5=1, $B70-O$5&lt;0),"",ROUND(($B70-O$5)*'점수 계산기'!$C$27+O$5*'점수 계산기'!$C$28+'점수 계산기'!$C$31,0))</f>
        <v>92</v>
      </c>
      <c r="P70" s="15">
        <f>IF(OR($B70-P$5&gt;74, $B70-P$5=73, $B70-P$5=1, $B70-P$5&lt;0),"",ROUND(($B70-P$5)*'점수 계산기'!$C$27+P$5*'점수 계산기'!$C$28+'점수 계산기'!$C$31,0))</f>
        <v>92</v>
      </c>
      <c r="Q70" s="15">
        <f>IF(OR($B70-Q$5&gt;74, $B70-Q$5=73, $B70-Q$5=1, $B70-Q$5&lt;0),"",ROUND(($B70-Q$5)*'점수 계산기'!$C$27+Q$5*'점수 계산기'!$C$28+'점수 계산기'!$C$31,0))</f>
        <v>92</v>
      </c>
      <c r="R70" s="15">
        <f>IF(OR($B70-R$5&gt;74, $B70-R$5=73, $B70-R$5=1, $B70-R$5&lt;0),"",ROUND(($B70-R$5)*'점수 계산기'!$C$27+R$5*'점수 계산기'!$C$28+'점수 계산기'!$C$31,0))</f>
        <v>92</v>
      </c>
      <c r="S70" s="15">
        <f>IF(OR($B70-S$5&gt;74, $B70-S$5=73, $B70-S$5=1, $B70-S$5&lt;0),"",ROUND(($B70-S$5)*'점수 계산기'!$C$27+S$5*'점수 계산기'!$C$28+'점수 계산기'!$C$31,0))</f>
        <v>93</v>
      </c>
      <c r="T70" s="15">
        <f>IF(OR($B70-T$5&gt;74, $B70-T$5=73, $B70-T$5=1, $B70-T$5&lt;0),"",ROUND(($B70-T$5)*'점수 계산기'!$C$27+T$5*'점수 계산기'!$C$28+'점수 계산기'!$C$31,0))</f>
        <v>93</v>
      </c>
      <c r="U70" s="15">
        <f>IF(OR($B70-U$5&gt;74, $B70-U$5=73, $B70-U$5=1, $B70-U$5&lt;0),"",ROUND(($B70-U$5)*'점수 계산기'!$C$27+U$5*'점수 계산기'!$C$28+'점수 계산기'!$C$31,0))</f>
        <v>93</v>
      </c>
      <c r="V70" s="15">
        <f>IF(OR($B70-V$5&gt;74, $B70-V$5=73, $B70-V$5=1, $B70-V$5&lt;0),"",ROUND(($B70-V$5)*'점수 계산기'!$C$27+V$5*'점수 계산기'!$C$28+'점수 계산기'!$C$31,0))</f>
        <v>93</v>
      </c>
      <c r="W70" s="15">
        <f>IF(OR($B70-W$5&gt;74, $B70-W$5=73, $B70-W$5=1, $B70-W$5&lt;0),"",ROUND(($B70-W$5)*'점수 계산기'!$C$27+W$5*'점수 계산기'!$C$28+'점수 계산기'!$C$31,0))</f>
        <v>93</v>
      </c>
      <c r="X70" s="15">
        <f>IF(OR($B70-X$5&gt;74, $B70-X$5=73, $B70-X$5=1, $B70-X$5&lt;0),"",ROUND(($B70-X$5)*'점수 계산기'!$C$27+X$5*'점수 계산기'!$C$28+'점수 계산기'!$C$31,0))</f>
        <v>94</v>
      </c>
      <c r="Y70" s="15">
        <f>IF(OR($B70-Y$5&gt;74, $B70-Y$5=73, $B70-Y$5=1, $B70-Y$5&lt;0),"",ROUND(($B70-Y$5)*'점수 계산기'!$C$27+Y$5*'점수 계산기'!$C$28+'점수 계산기'!$C$31,0))</f>
        <v>94</v>
      </c>
      <c r="Z70" s="15">
        <f>IF(OR($B70-Z$5&gt;74, $B70-Z$5=73, $B70-Z$5=1, $B70-Z$5&lt;0),"",ROUND(($B70-Z$5)*'점수 계산기'!$C$27+Z$5*'점수 계산기'!$C$28+'점수 계산기'!$C$31,0))</f>
        <v>94</v>
      </c>
      <c r="AA70" s="16">
        <f>IF(OR($B70-AA$5&gt;74, $B70-AA$5=73, $B70-AA$5=1, $B70-AA$5&lt;0),"",ROUND(($B70-AA$5)*'점수 계산기'!$C$27+AA$5*'점수 계산기'!$C$28+'점수 계산기'!$C$31,0))</f>
        <v>94</v>
      </c>
      <c r="AC70" s="195">
        <v>37</v>
      </c>
      <c r="AD70" s="195">
        <f t="shared" si="0"/>
        <v>89</v>
      </c>
      <c r="AE70" s="195" cm="1">
        <f t="array" ref="AE70">INDEX($AF$6:$AF$106, AC70, 1)</f>
        <v>118</v>
      </c>
      <c r="AF70" s="195">
        <f t="shared" si="1"/>
        <v>94</v>
      </c>
      <c r="AG70" s="195">
        <v>36</v>
      </c>
      <c r="AH70" s="195">
        <v>64</v>
      </c>
    </row>
    <row r="71" spans="1:34" ht="21" customHeight="1">
      <c r="A71" s="4"/>
      <c r="B71" s="30">
        <v>35</v>
      </c>
      <c r="C71" s="15">
        <f>IF(OR($B71-C$5&gt;74, $B71-C$5=73, $B71-C$5=1, $B71-C$5&lt;0),"",ROUND(($B71-C$5)*'점수 계산기'!$C$27+C$5*'점수 계산기'!$C$28+'점수 계산기'!$C$31,0))</f>
        <v>89</v>
      </c>
      <c r="D71" s="15">
        <f>IF(OR($B71-D$5&gt;74, $B71-D$5=73, $B71-D$5=1, $B71-D$5&lt;0),"",ROUND(($B71-D$5)*'점수 계산기'!$C$27+D$5*'점수 계산기'!$C$28+'점수 계산기'!$C$31,0))</f>
        <v>89</v>
      </c>
      <c r="E71" s="15">
        <f>IF(OR($B71-E$5&gt;74, $B71-E$5=73, $B71-E$5=1, $B71-E$5&lt;0),"",ROUND(($B71-E$5)*'점수 계산기'!$C$27+E$5*'점수 계산기'!$C$28+'점수 계산기'!$C$31,0))</f>
        <v>89</v>
      </c>
      <c r="F71" s="15">
        <f>IF(OR($B71-F$5&gt;74, $B71-F$5=73, $B71-F$5=1, $B71-F$5&lt;0),"",ROUND(($B71-F$5)*'점수 계산기'!$C$27+F$5*'점수 계산기'!$C$28+'점수 계산기'!$C$31,0))</f>
        <v>89</v>
      </c>
      <c r="G71" s="15">
        <f>IF(OR($B71-G$5&gt;74, $B71-G$5=73, $B71-G$5=1, $B71-G$5&lt;0),"",ROUND(($B71-G$5)*'점수 계산기'!$C$27+G$5*'점수 계산기'!$C$28+'점수 계산기'!$C$31,0))</f>
        <v>90</v>
      </c>
      <c r="H71" s="15">
        <f>IF(OR($B71-H$5&gt;74, $B71-H$5=73, $B71-H$5=1, $B71-H$5&lt;0),"",ROUND(($B71-H$5)*'점수 계산기'!$C$27+H$5*'점수 계산기'!$C$28+'점수 계산기'!$C$31,0))</f>
        <v>90</v>
      </c>
      <c r="I71" s="15">
        <f>IF(OR($B71-I$5&gt;74, $B71-I$5=73, $B71-I$5=1, $B71-I$5&lt;0),"",ROUND(($B71-I$5)*'점수 계산기'!$C$27+I$5*'점수 계산기'!$C$28+'점수 계산기'!$C$31,0))</f>
        <v>90</v>
      </c>
      <c r="J71" s="15">
        <f>IF(OR($B71-J$5&gt;74, $B71-J$5=73, $B71-J$5=1, $B71-J$5&lt;0),"",ROUND(($B71-J$5)*'점수 계산기'!$C$27+J$5*'점수 계산기'!$C$28+'점수 계산기'!$C$31,0))</f>
        <v>90</v>
      </c>
      <c r="K71" s="15">
        <f>IF(OR($B71-K$5&gt;74, $B71-K$5=73, $B71-K$5=1, $B71-K$5&lt;0),"",ROUND(($B71-K$5)*'점수 계산기'!$C$27+K$5*'점수 계산기'!$C$28+'점수 계산기'!$C$31,0))</f>
        <v>90</v>
      </c>
      <c r="L71" s="15">
        <f>IF(OR($B71-L$5&gt;74, $B71-L$5=73, $B71-L$5=1, $B71-L$5&lt;0),"",ROUND(($B71-L$5)*'점수 계산기'!$C$27+L$5*'점수 계산기'!$C$28+'점수 계산기'!$C$31,0))</f>
        <v>91</v>
      </c>
      <c r="M71" s="15">
        <f>IF(OR($B71-M$5&gt;74, $B71-M$5=73, $B71-M$5=1, $B71-M$5&lt;0),"",ROUND(($B71-M$5)*'점수 계산기'!$C$27+M$5*'점수 계산기'!$C$28+'점수 계산기'!$C$31,0))</f>
        <v>91</v>
      </c>
      <c r="N71" s="15">
        <f>IF(OR($B71-N$5&gt;74, $B71-N$5=73, $B71-N$5=1, $B71-N$5&lt;0),"",ROUND(($B71-N$5)*'점수 계산기'!$C$27+N$5*'점수 계산기'!$C$28+'점수 계산기'!$C$31,0))</f>
        <v>91</v>
      </c>
      <c r="O71" s="15">
        <f>IF(OR($B71-O$5&gt;74, $B71-O$5=73, $B71-O$5=1, $B71-O$5&lt;0),"",ROUND(($B71-O$5)*'점수 계산기'!$C$27+O$5*'점수 계산기'!$C$28+'점수 계산기'!$C$31,0))</f>
        <v>91</v>
      </c>
      <c r="P71" s="15">
        <f>IF(OR($B71-P$5&gt;74, $B71-P$5=73, $B71-P$5=1, $B71-P$5&lt;0),"",ROUND(($B71-P$5)*'점수 계산기'!$C$27+P$5*'점수 계산기'!$C$28+'점수 계산기'!$C$31,0))</f>
        <v>91</v>
      </c>
      <c r="Q71" s="15">
        <f>IF(OR($B71-Q$5&gt;74, $B71-Q$5=73, $B71-Q$5=1, $B71-Q$5&lt;0),"",ROUND(($B71-Q$5)*'점수 계산기'!$C$27+Q$5*'점수 계산기'!$C$28+'점수 계산기'!$C$31,0))</f>
        <v>91</v>
      </c>
      <c r="R71" s="15">
        <f>IF(OR($B71-R$5&gt;74, $B71-R$5=73, $B71-R$5=1, $B71-R$5&lt;0),"",ROUND(($B71-R$5)*'점수 계산기'!$C$27+R$5*'점수 계산기'!$C$28+'점수 계산기'!$C$31,0))</f>
        <v>92</v>
      </c>
      <c r="S71" s="15">
        <f>IF(OR($B71-S$5&gt;74, $B71-S$5=73, $B71-S$5=1, $B71-S$5&lt;0),"",ROUND(($B71-S$5)*'점수 계산기'!$C$27+S$5*'점수 계산기'!$C$28+'점수 계산기'!$C$31,0))</f>
        <v>92</v>
      </c>
      <c r="T71" s="15">
        <f>IF(OR($B71-T$5&gt;74, $B71-T$5=73, $B71-T$5=1, $B71-T$5&lt;0),"",ROUND(($B71-T$5)*'점수 계산기'!$C$27+T$5*'점수 계산기'!$C$28+'점수 계산기'!$C$31,0))</f>
        <v>92</v>
      </c>
      <c r="U71" s="15">
        <f>IF(OR($B71-U$5&gt;74, $B71-U$5=73, $B71-U$5=1, $B71-U$5&lt;0),"",ROUND(($B71-U$5)*'점수 계산기'!$C$27+U$5*'점수 계산기'!$C$28+'점수 계산기'!$C$31,0))</f>
        <v>92</v>
      </c>
      <c r="V71" s="15">
        <f>IF(OR($B71-V$5&gt;74, $B71-V$5=73, $B71-V$5=1, $B71-V$5&lt;0),"",ROUND(($B71-V$5)*'점수 계산기'!$C$27+V$5*'점수 계산기'!$C$28+'점수 계산기'!$C$31,0))</f>
        <v>92</v>
      </c>
      <c r="W71" s="15">
        <f>IF(OR($B71-W$5&gt;74, $B71-W$5=73, $B71-W$5=1, $B71-W$5&lt;0),"",ROUND(($B71-W$5)*'점수 계산기'!$C$27+W$5*'점수 계산기'!$C$28+'점수 계산기'!$C$31,0))</f>
        <v>93</v>
      </c>
      <c r="X71" s="15">
        <f>IF(OR($B71-X$5&gt;74, $B71-X$5=73, $B71-X$5=1, $B71-X$5&lt;0),"",ROUND(($B71-X$5)*'점수 계산기'!$C$27+X$5*'점수 계산기'!$C$28+'점수 계산기'!$C$31,0))</f>
        <v>93</v>
      </c>
      <c r="Y71" s="15">
        <f>IF(OR($B71-Y$5&gt;74, $B71-Y$5=73, $B71-Y$5=1, $B71-Y$5&lt;0),"",ROUND(($B71-Y$5)*'점수 계산기'!$C$27+Y$5*'점수 계산기'!$C$28+'점수 계산기'!$C$31,0))</f>
        <v>93</v>
      </c>
      <c r="Z71" s="15">
        <f>IF(OR($B71-Z$5&gt;74, $B71-Z$5=73, $B71-Z$5=1, $B71-Z$5&lt;0),"",ROUND(($B71-Z$5)*'점수 계산기'!$C$27+Z$5*'점수 계산기'!$C$28+'점수 계산기'!$C$31,0))</f>
        <v>93</v>
      </c>
      <c r="AA71" s="16">
        <f>IF(OR($B71-AA$5&gt;74, $B71-AA$5=73, $B71-AA$5=1, $B71-AA$5&lt;0),"",ROUND(($B71-AA$5)*'점수 계산기'!$C$27+AA$5*'점수 계산기'!$C$28+'점수 계산기'!$C$31,0))</f>
        <v>93</v>
      </c>
      <c r="AC71" s="195">
        <v>36</v>
      </c>
      <c r="AD71" s="195">
        <f t="shared" ref="AD71:AD106" si="2">MIN(C71:AA71)</f>
        <v>89</v>
      </c>
      <c r="AE71" s="195" cm="1">
        <f t="array" ref="AE71">INDEX($AF$6:$AF$106, AC71, 1)</f>
        <v>118</v>
      </c>
      <c r="AF71" s="195">
        <f t="shared" ref="AF71:AF106" si="3">MAX(C71:AA71)</f>
        <v>93</v>
      </c>
      <c r="AG71" s="195">
        <v>35</v>
      </c>
      <c r="AH71" s="195">
        <v>65</v>
      </c>
    </row>
    <row r="72" spans="1:34" ht="21" customHeight="1">
      <c r="A72" s="4"/>
      <c r="B72" s="30">
        <v>34</v>
      </c>
      <c r="C72" s="15">
        <f>IF(OR($B72-C$5&gt;74, $B72-C$5=73, $B72-C$5=1, $B72-C$5&lt;0),"",ROUND(($B72-C$5)*'점수 계산기'!$C$27+C$5*'점수 계산기'!$C$28+'점수 계산기'!$C$31,0))</f>
        <v>88</v>
      </c>
      <c r="D72" s="15">
        <f>IF(OR($B72-D$5&gt;74, $B72-D$5=73, $B72-D$5=1, $B72-D$5&lt;0),"",ROUND(($B72-D$5)*'점수 계산기'!$C$27+D$5*'점수 계산기'!$C$28+'점수 계산기'!$C$31,0))</f>
        <v>88</v>
      </c>
      <c r="E72" s="15">
        <f>IF(OR($B72-E$5&gt;74, $B72-E$5=73, $B72-E$5=1, $B72-E$5&lt;0),"",ROUND(($B72-E$5)*'점수 계산기'!$C$27+E$5*'점수 계산기'!$C$28+'점수 계산기'!$C$31,0))</f>
        <v>88</v>
      </c>
      <c r="F72" s="15">
        <f>IF(OR($B72-F$5&gt;74, $B72-F$5=73, $B72-F$5=1, $B72-F$5&lt;0),"",ROUND(($B72-F$5)*'점수 계산기'!$C$27+F$5*'점수 계산기'!$C$28+'점수 계산기'!$C$31,0))</f>
        <v>89</v>
      </c>
      <c r="G72" s="15">
        <f>IF(OR($B72-G$5&gt;74, $B72-G$5=73, $B72-G$5=1, $B72-G$5&lt;0),"",ROUND(($B72-G$5)*'점수 계산기'!$C$27+G$5*'점수 계산기'!$C$28+'점수 계산기'!$C$31,0))</f>
        <v>89</v>
      </c>
      <c r="H72" s="15">
        <f>IF(OR($B72-H$5&gt;74, $B72-H$5=73, $B72-H$5=1, $B72-H$5&lt;0),"",ROUND(($B72-H$5)*'점수 계산기'!$C$27+H$5*'점수 계산기'!$C$28+'점수 계산기'!$C$31,0))</f>
        <v>89</v>
      </c>
      <c r="I72" s="15">
        <f>IF(OR($B72-I$5&gt;74, $B72-I$5=73, $B72-I$5=1, $B72-I$5&lt;0),"",ROUND(($B72-I$5)*'점수 계산기'!$C$27+I$5*'점수 계산기'!$C$28+'점수 계산기'!$C$31,0))</f>
        <v>89</v>
      </c>
      <c r="J72" s="15">
        <f>IF(OR($B72-J$5&gt;74, $B72-J$5=73, $B72-J$5=1, $B72-J$5&lt;0),"",ROUND(($B72-J$5)*'점수 계산기'!$C$27+J$5*'점수 계산기'!$C$28+'점수 계산기'!$C$31,0))</f>
        <v>89</v>
      </c>
      <c r="K72" s="15">
        <f>IF(OR($B72-K$5&gt;74, $B72-K$5=73, $B72-K$5=1, $B72-K$5&lt;0),"",ROUND(($B72-K$5)*'점수 계산기'!$C$27+K$5*'점수 계산기'!$C$28+'점수 계산기'!$C$31,0))</f>
        <v>89</v>
      </c>
      <c r="L72" s="15">
        <f>IF(OR($B72-L$5&gt;74, $B72-L$5=73, $B72-L$5=1, $B72-L$5&lt;0),"",ROUND(($B72-L$5)*'점수 계산기'!$C$27+L$5*'점수 계산기'!$C$28+'점수 계산기'!$C$31,0))</f>
        <v>90</v>
      </c>
      <c r="M72" s="15">
        <f>IF(OR($B72-M$5&gt;74, $B72-M$5=73, $B72-M$5=1, $B72-M$5&lt;0),"",ROUND(($B72-M$5)*'점수 계산기'!$C$27+M$5*'점수 계산기'!$C$28+'점수 계산기'!$C$31,0))</f>
        <v>90</v>
      </c>
      <c r="N72" s="15">
        <f>IF(OR($B72-N$5&gt;74, $B72-N$5=73, $B72-N$5=1, $B72-N$5&lt;0),"",ROUND(($B72-N$5)*'점수 계산기'!$C$27+N$5*'점수 계산기'!$C$28+'점수 계산기'!$C$31,0))</f>
        <v>90</v>
      </c>
      <c r="O72" s="15">
        <f>IF(OR($B72-O$5&gt;74, $B72-O$5=73, $B72-O$5=1, $B72-O$5&lt;0),"",ROUND(($B72-O$5)*'점수 계산기'!$C$27+O$5*'점수 계산기'!$C$28+'점수 계산기'!$C$31,0))</f>
        <v>90</v>
      </c>
      <c r="P72" s="15">
        <f>IF(OR($B72-P$5&gt;74, $B72-P$5=73, $B72-P$5=1, $B72-P$5&lt;0),"",ROUND(($B72-P$5)*'점수 계산기'!$C$27+P$5*'점수 계산기'!$C$28+'점수 계산기'!$C$31,0))</f>
        <v>90</v>
      </c>
      <c r="Q72" s="15">
        <f>IF(OR($B72-Q$5&gt;74, $B72-Q$5=73, $B72-Q$5=1, $B72-Q$5&lt;0),"",ROUND(($B72-Q$5)*'점수 계산기'!$C$27+Q$5*'점수 계산기'!$C$28+'점수 계산기'!$C$31,0))</f>
        <v>91</v>
      </c>
      <c r="R72" s="15">
        <f>IF(OR($B72-R$5&gt;74, $B72-R$5=73, $B72-R$5=1, $B72-R$5&lt;0),"",ROUND(($B72-R$5)*'점수 계산기'!$C$27+R$5*'점수 계산기'!$C$28+'점수 계산기'!$C$31,0))</f>
        <v>91</v>
      </c>
      <c r="S72" s="15">
        <f>IF(OR($B72-S$5&gt;74, $B72-S$5=73, $B72-S$5=1, $B72-S$5&lt;0),"",ROUND(($B72-S$5)*'점수 계산기'!$C$27+S$5*'점수 계산기'!$C$28+'점수 계산기'!$C$31,0))</f>
        <v>91</v>
      </c>
      <c r="T72" s="15">
        <f>IF(OR($B72-T$5&gt;74, $B72-T$5=73, $B72-T$5=1, $B72-T$5&lt;0),"",ROUND(($B72-T$5)*'점수 계산기'!$C$27+T$5*'점수 계산기'!$C$28+'점수 계산기'!$C$31,0))</f>
        <v>91</v>
      </c>
      <c r="U72" s="15">
        <f>IF(OR($B72-U$5&gt;74, $B72-U$5=73, $B72-U$5=1, $B72-U$5&lt;0),"",ROUND(($B72-U$5)*'점수 계산기'!$C$27+U$5*'점수 계산기'!$C$28+'점수 계산기'!$C$31,0))</f>
        <v>91</v>
      </c>
      <c r="V72" s="15">
        <f>IF(OR($B72-V$5&gt;74, $B72-V$5=73, $B72-V$5=1, $B72-V$5&lt;0),"",ROUND(($B72-V$5)*'점수 계산기'!$C$27+V$5*'점수 계산기'!$C$28+'점수 계산기'!$C$31,0))</f>
        <v>92</v>
      </c>
      <c r="W72" s="15">
        <f>IF(OR($B72-W$5&gt;74, $B72-W$5=73, $B72-W$5=1, $B72-W$5&lt;0),"",ROUND(($B72-W$5)*'점수 계산기'!$C$27+W$5*'점수 계산기'!$C$28+'점수 계산기'!$C$31,0))</f>
        <v>92</v>
      </c>
      <c r="X72" s="15">
        <f>IF(OR($B72-X$5&gt;74, $B72-X$5=73, $B72-X$5=1, $B72-X$5&lt;0),"",ROUND(($B72-X$5)*'점수 계산기'!$C$27+X$5*'점수 계산기'!$C$28+'점수 계산기'!$C$31,0))</f>
        <v>92</v>
      </c>
      <c r="Y72" s="15">
        <f>IF(OR($B72-Y$5&gt;74, $B72-Y$5=73, $B72-Y$5=1, $B72-Y$5&lt;0),"",ROUND(($B72-Y$5)*'점수 계산기'!$C$27+Y$5*'점수 계산기'!$C$28+'점수 계산기'!$C$31,0))</f>
        <v>92</v>
      </c>
      <c r="Z72" s="15">
        <f>IF(OR($B72-Z$5&gt;74, $B72-Z$5=73, $B72-Z$5=1, $B72-Z$5&lt;0),"",ROUND(($B72-Z$5)*'점수 계산기'!$C$27+Z$5*'점수 계산기'!$C$28+'점수 계산기'!$C$31,0))</f>
        <v>92</v>
      </c>
      <c r="AA72" s="16">
        <f>IF(OR($B72-AA$5&gt;74, $B72-AA$5=73, $B72-AA$5=1, $B72-AA$5&lt;0),"",ROUND(($B72-AA$5)*'점수 계산기'!$C$27+AA$5*'점수 계산기'!$C$28+'점수 계산기'!$C$31,0))</f>
        <v>93</v>
      </c>
      <c r="AC72" s="195">
        <v>35</v>
      </c>
      <c r="AD72" s="195">
        <f t="shared" si="2"/>
        <v>88</v>
      </c>
      <c r="AE72" s="195" cm="1">
        <f t="array" ref="AE72">INDEX($AF$6:$AF$106, AC72, 1)</f>
        <v>119</v>
      </c>
      <c r="AF72" s="195">
        <f t="shared" si="3"/>
        <v>93</v>
      </c>
      <c r="AG72" s="195">
        <v>34</v>
      </c>
      <c r="AH72" s="195">
        <v>66</v>
      </c>
    </row>
    <row r="73" spans="1:34" ht="21" customHeight="1">
      <c r="A73" s="4"/>
      <c r="B73" s="30">
        <v>33</v>
      </c>
      <c r="C73" s="15">
        <f>IF(OR($B73-C$5&gt;74, $B73-C$5=73, $B73-C$5=1, $B73-C$5&lt;0),"",ROUND(($B73-C$5)*'점수 계산기'!$C$27+C$5*'점수 계산기'!$C$28+'점수 계산기'!$C$31,0))</f>
        <v>87</v>
      </c>
      <c r="D73" s="15">
        <f>IF(OR($B73-D$5&gt;74, $B73-D$5=73, $B73-D$5=1, $B73-D$5&lt;0),"",ROUND(($B73-D$5)*'점수 계산기'!$C$27+D$5*'점수 계산기'!$C$28+'점수 계산기'!$C$31,0))</f>
        <v>87</v>
      </c>
      <c r="E73" s="15">
        <f>IF(OR($B73-E$5&gt;74, $B73-E$5=73, $B73-E$5=1, $B73-E$5&lt;0),"",ROUND(($B73-E$5)*'점수 계산기'!$C$27+E$5*'점수 계산기'!$C$28+'점수 계산기'!$C$31,0))</f>
        <v>88</v>
      </c>
      <c r="F73" s="15">
        <f>IF(OR($B73-F$5&gt;74, $B73-F$5=73, $B73-F$5=1, $B73-F$5&lt;0),"",ROUND(($B73-F$5)*'점수 계산기'!$C$27+F$5*'점수 계산기'!$C$28+'점수 계산기'!$C$31,0))</f>
        <v>88</v>
      </c>
      <c r="G73" s="15">
        <f>IF(OR($B73-G$5&gt;74, $B73-G$5=73, $B73-G$5=1, $B73-G$5&lt;0),"",ROUND(($B73-G$5)*'점수 계산기'!$C$27+G$5*'점수 계산기'!$C$28+'점수 계산기'!$C$31,0))</f>
        <v>88</v>
      </c>
      <c r="H73" s="15">
        <f>IF(OR($B73-H$5&gt;74, $B73-H$5=73, $B73-H$5=1, $B73-H$5&lt;0),"",ROUND(($B73-H$5)*'점수 계산기'!$C$27+H$5*'점수 계산기'!$C$28+'점수 계산기'!$C$31,0))</f>
        <v>88</v>
      </c>
      <c r="I73" s="15">
        <f>IF(OR($B73-I$5&gt;74, $B73-I$5=73, $B73-I$5=1, $B73-I$5&lt;0),"",ROUND(($B73-I$5)*'점수 계산기'!$C$27+I$5*'점수 계산기'!$C$28+'점수 계산기'!$C$31,0))</f>
        <v>88</v>
      </c>
      <c r="J73" s="15">
        <f>IF(OR($B73-J$5&gt;74, $B73-J$5=73, $B73-J$5=1, $B73-J$5&lt;0),"",ROUND(($B73-J$5)*'점수 계산기'!$C$27+J$5*'점수 계산기'!$C$28+'점수 계산기'!$C$31,0))</f>
        <v>88</v>
      </c>
      <c r="K73" s="15">
        <f>IF(OR($B73-K$5&gt;74, $B73-K$5=73, $B73-K$5=1, $B73-K$5&lt;0),"",ROUND(($B73-K$5)*'점수 계산기'!$C$27+K$5*'점수 계산기'!$C$28+'점수 계산기'!$C$31,0))</f>
        <v>89</v>
      </c>
      <c r="L73" s="15">
        <f>IF(OR($B73-L$5&gt;74, $B73-L$5=73, $B73-L$5=1, $B73-L$5&lt;0),"",ROUND(($B73-L$5)*'점수 계산기'!$C$27+L$5*'점수 계산기'!$C$28+'점수 계산기'!$C$31,0))</f>
        <v>89</v>
      </c>
      <c r="M73" s="15">
        <f>IF(OR($B73-M$5&gt;74, $B73-M$5=73, $B73-M$5=1, $B73-M$5&lt;0),"",ROUND(($B73-M$5)*'점수 계산기'!$C$27+M$5*'점수 계산기'!$C$28+'점수 계산기'!$C$31,0))</f>
        <v>89</v>
      </c>
      <c r="N73" s="15">
        <f>IF(OR($B73-N$5&gt;74, $B73-N$5=73, $B73-N$5=1, $B73-N$5&lt;0),"",ROUND(($B73-N$5)*'점수 계산기'!$C$27+N$5*'점수 계산기'!$C$28+'점수 계산기'!$C$31,0))</f>
        <v>89</v>
      </c>
      <c r="O73" s="15">
        <f>IF(OR($B73-O$5&gt;74, $B73-O$5=73, $B73-O$5=1, $B73-O$5&lt;0),"",ROUND(($B73-O$5)*'점수 계산기'!$C$27+O$5*'점수 계산기'!$C$28+'점수 계산기'!$C$31,0))</f>
        <v>89</v>
      </c>
      <c r="P73" s="15">
        <f>IF(OR($B73-P$5&gt;74, $B73-P$5=73, $B73-P$5=1, $B73-P$5&lt;0),"",ROUND(($B73-P$5)*'점수 계산기'!$C$27+P$5*'점수 계산기'!$C$28+'점수 계산기'!$C$31,0))</f>
        <v>90</v>
      </c>
      <c r="Q73" s="15">
        <f>IF(OR($B73-Q$5&gt;74, $B73-Q$5=73, $B73-Q$5=1, $B73-Q$5&lt;0),"",ROUND(($B73-Q$5)*'점수 계산기'!$C$27+Q$5*'점수 계산기'!$C$28+'점수 계산기'!$C$31,0))</f>
        <v>90</v>
      </c>
      <c r="R73" s="15">
        <f>IF(OR($B73-R$5&gt;74, $B73-R$5=73, $B73-R$5=1, $B73-R$5&lt;0),"",ROUND(($B73-R$5)*'점수 계산기'!$C$27+R$5*'점수 계산기'!$C$28+'점수 계산기'!$C$31,0))</f>
        <v>90</v>
      </c>
      <c r="S73" s="15">
        <f>IF(OR($B73-S$5&gt;74, $B73-S$5=73, $B73-S$5=1, $B73-S$5&lt;0),"",ROUND(($B73-S$5)*'점수 계산기'!$C$27+S$5*'점수 계산기'!$C$28+'점수 계산기'!$C$31,0))</f>
        <v>90</v>
      </c>
      <c r="T73" s="15">
        <f>IF(OR($B73-T$5&gt;74, $B73-T$5=73, $B73-T$5=1, $B73-T$5&lt;0),"",ROUND(($B73-T$5)*'점수 계산기'!$C$27+T$5*'점수 계산기'!$C$28+'점수 계산기'!$C$31,0))</f>
        <v>90</v>
      </c>
      <c r="U73" s="15">
        <f>IF(OR($B73-U$5&gt;74, $B73-U$5=73, $B73-U$5=1, $B73-U$5&lt;0),"",ROUND(($B73-U$5)*'점수 계산기'!$C$27+U$5*'점수 계산기'!$C$28+'점수 계산기'!$C$31,0))</f>
        <v>91</v>
      </c>
      <c r="V73" s="15">
        <f>IF(OR($B73-V$5&gt;74, $B73-V$5=73, $B73-V$5=1, $B73-V$5&lt;0),"",ROUND(($B73-V$5)*'점수 계산기'!$C$27+V$5*'점수 계산기'!$C$28+'점수 계산기'!$C$31,0))</f>
        <v>91</v>
      </c>
      <c r="W73" s="15">
        <f>IF(OR($B73-W$5&gt;74, $B73-W$5=73, $B73-W$5=1, $B73-W$5&lt;0),"",ROUND(($B73-W$5)*'점수 계산기'!$C$27+W$5*'점수 계산기'!$C$28+'점수 계산기'!$C$31,0))</f>
        <v>91</v>
      </c>
      <c r="X73" s="15">
        <f>IF(OR($B73-X$5&gt;74, $B73-X$5=73, $B73-X$5=1, $B73-X$5&lt;0),"",ROUND(($B73-X$5)*'점수 계산기'!$C$27+X$5*'점수 계산기'!$C$28+'점수 계산기'!$C$31,0))</f>
        <v>91</v>
      </c>
      <c r="Y73" s="15">
        <f>IF(OR($B73-Y$5&gt;74, $B73-Y$5=73, $B73-Y$5=1, $B73-Y$5&lt;0),"",ROUND(($B73-Y$5)*'점수 계산기'!$C$27+Y$5*'점수 계산기'!$C$28+'점수 계산기'!$C$31,0))</f>
        <v>91</v>
      </c>
      <c r="Z73" s="15">
        <f>IF(OR($B73-Z$5&gt;74, $B73-Z$5=73, $B73-Z$5=1, $B73-Z$5&lt;0),"",ROUND(($B73-Z$5)*'점수 계산기'!$C$27+Z$5*'점수 계산기'!$C$28+'점수 계산기'!$C$31,0))</f>
        <v>91</v>
      </c>
      <c r="AA73" s="16">
        <f>IF(OR($B73-AA$5&gt;74, $B73-AA$5=73, $B73-AA$5=1, $B73-AA$5&lt;0),"",ROUND(($B73-AA$5)*'점수 계산기'!$C$27+AA$5*'점수 계산기'!$C$28+'점수 계산기'!$C$31,0))</f>
        <v>92</v>
      </c>
      <c r="AC73" s="195">
        <v>34</v>
      </c>
      <c r="AD73" s="195">
        <f t="shared" si="2"/>
        <v>87</v>
      </c>
      <c r="AE73" s="195" cm="1">
        <f t="array" ref="AE73">INDEX($AF$6:$AF$106, AC73, 1)</f>
        <v>120</v>
      </c>
      <c r="AF73" s="195">
        <f t="shared" si="3"/>
        <v>92</v>
      </c>
      <c r="AG73" s="195">
        <v>33</v>
      </c>
      <c r="AH73" s="195">
        <v>67</v>
      </c>
    </row>
    <row r="74" spans="1:34" ht="21" customHeight="1">
      <c r="A74" s="4"/>
      <c r="B74" s="31">
        <v>32</v>
      </c>
      <c r="C74" s="17">
        <f>IF(OR($B74-C$5&gt;74, $B74-C$5=73, $B74-C$5=1, $B74-C$5&lt;0),"",ROUND(($B74-C$5)*'점수 계산기'!$C$27+C$5*'점수 계산기'!$C$28+'점수 계산기'!$C$31,0))</f>
        <v>86</v>
      </c>
      <c r="D74" s="17">
        <f>IF(OR($B74-D$5&gt;74, $B74-D$5=73, $B74-D$5=1, $B74-D$5&lt;0),"",ROUND(($B74-D$5)*'점수 계산기'!$C$27+D$5*'점수 계산기'!$C$28+'점수 계산기'!$C$31,0))</f>
        <v>87</v>
      </c>
      <c r="E74" s="17">
        <f>IF(OR($B74-E$5&gt;74, $B74-E$5=73, $B74-E$5=1, $B74-E$5&lt;0),"",ROUND(($B74-E$5)*'점수 계산기'!$C$27+E$5*'점수 계산기'!$C$28+'점수 계산기'!$C$31,0))</f>
        <v>87</v>
      </c>
      <c r="F74" s="17">
        <f>IF(OR($B74-F$5&gt;74, $B74-F$5=73, $B74-F$5=1, $B74-F$5&lt;0),"",ROUND(($B74-F$5)*'점수 계산기'!$C$27+F$5*'점수 계산기'!$C$28+'점수 계산기'!$C$31,0))</f>
        <v>87</v>
      </c>
      <c r="G74" s="17">
        <f>IF(OR($B74-G$5&gt;74, $B74-G$5=73, $B74-G$5=1, $B74-G$5&lt;0),"",ROUND(($B74-G$5)*'점수 계산기'!$C$27+G$5*'점수 계산기'!$C$28+'점수 계산기'!$C$31,0))</f>
        <v>87</v>
      </c>
      <c r="H74" s="17">
        <f>IF(OR($B74-H$5&gt;74, $B74-H$5=73, $B74-H$5=1, $B74-H$5&lt;0),"",ROUND(($B74-H$5)*'점수 계산기'!$C$27+H$5*'점수 계산기'!$C$28+'점수 계산기'!$C$31,0))</f>
        <v>87</v>
      </c>
      <c r="I74" s="17">
        <f>IF(OR($B74-I$5&gt;74, $B74-I$5=73, $B74-I$5=1, $B74-I$5&lt;0),"",ROUND(($B74-I$5)*'점수 계산기'!$C$27+I$5*'점수 계산기'!$C$28+'점수 계산기'!$C$31,0))</f>
        <v>87</v>
      </c>
      <c r="J74" s="17">
        <f>IF(OR($B74-J$5&gt;74, $B74-J$5=73, $B74-J$5=1, $B74-J$5&lt;0),"",ROUND(($B74-J$5)*'점수 계산기'!$C$27+J$5*'점수 계산기'!$C$28+'점수 계산기'!$C$31,0))</f>
        <v>88</v>
      </c>
      <c r="K74" s="17">
        <f>IF(OR($B74-K$5&gt;74, $B74-K$5=73, $B74-K$5=1, $B74-K$5&lt;0),"",ROUND(($B74-K$5)*'점수 계산기'!$C$27+K$5*'점수 계산기'!$C$28+'점수 계산기'!$C$31,0))</f>
        <v>88</v>
      </c>
      <c r="L74" s="17">
        <f>IF(OR($B74-L$5&gt;74, $B74-L$5=73, $B74-L$5=1, $B74-L$5&lt;0),"",ROUND(($B74-L$5)*'점수 계산기'!$C$27+L$5*'점수 계산기'!$C$28+'점수 계산기'!$C$31,0))</f>
        <v>88</v>
      </c>
      <c r="M74" s="17">
        <f>IF(OR($B74-M$5&gt;74, $B74-M$5=73, $B74-M$5=1, $B74-M$5&lt;0),"",ROUND(($B74-M$5)*'점수 계산기'!$C$27+M$5*'점수 계산기'!$C$28+'점수 계산기'!$C$31,0))</f>
        <v>88</v>
      </c>
      <c r="N74" s="17">
        <f>IF(OR($B74-N$5&gt;74, $B74-N$5=73, $B74-N$5=1, $B74-N$5&lt;0),"",ROUND(($B74-N$5)*'점수 계산기'!$C$27+N$5*'점수 계산기'!$C$28+'점수 계산기'!$C$31,0))</f>
        <v>88</v>
      </c>
      <c r="O74" s="17">
        <f>IF(OR($B74-O$5&gt;74, $B74-O$5=73, $B74-O$5=1, $B74-O$5&lt;0),"",ROUND(($B74-O$5)*'점수 계산기'!$C$27+O$5*'점수 계산기'!$C$28+'점수 계산기'!$C$31,0))</f>
        <v>89</v>
      </c>
      <c r="P74" s="17">
        <f>IF(OR($B74-P$5&gt;74, $B74-P$5=73, $B74-P$5=1, $B74-P$5&lt;0),"",ROUND(($B74-P$5)*'점수 계산기'!$C$27+P$5*'점수 계산기'!$C$28+'점수 계산기'!$C$31,0))</f>
        <v>89</v>
      </c>
      <c r="Q74" s="17">
        <f>IF(OR($B74-Q$5&gt;74, $B74-Q$5=73, $B74-Q$5=1, $B74-Q$5&lt;0),"",ROUND(($B74-Q$5)*'점수 계산기'!$C$27+Q$5*'점수 계산기'!$C$28+'점수 계산기'!$C$31,0))</f>
        <v>89</v>
      </c>
      <c r="R74" s="17">
        <f>IF(OR($B74-R$5&gt;74, $B74-R$5=73, $B74-R$5=1, $B74-R$5&lt;0),"",ROUND(($B74-R$5)*'점수 계산기'!$C$27+R$5*'점수 계산기'!$C$28+'점수 계산기'!$C$31,0))</f>
        <v>89</v>
      </c>
      <c r="S74" s="17">
        <f>IF(OR($B74-S$5&gt;74, $B74-S$5=73, $B74-S$5=1, $B74-S$5&lt;0),"",ROUND(($B74-S$5)*'점수 계산기'!$C$27+S$5*'점수 계산기'!$C$28+'점수 계산기'!$C$31,0))</f>
        <v>89</v>
      </c>
      <c r="T74" s="17">
        <f>IF(OR($B74-T$5&gt;74, $B74-T$5=73, $B74-T$5=1, $B74-T$5&lt;0),"",ROUND(($B74-T$5)*'점수 계산기'!$C$27+T$5*'점수 계산기'!$C$28+'점수 계산기'!$C$31,0))</f>
        <v>90</v>
      </c>
      <c r="U74" s="17">
        <f>IF(OR($B74-U$5&gt;74, $B74-U$5=73, $B74-U$5=1, $B74-U$5&lt;0),"",ROUND(($B74-U$5)*'점수 계산기'!$C$27+U$5*'점수 계산기'!$C$28+'점수 계산기'!$C$31,0))</f>
        <v>90</v>
      </c>
      <c r="V74" s="17">
        <f>IF(OR($B74-V$5&gt;74, $B74-V$5=73, $B74-V$5=1, $B74-V$5&lt;0),"",ROUND(($B74-V$5)*'점수 계산기'!$C$27+V$5*'점수 계산기'!$C$28+'점수 계산기'!$C$31,0))</f>
        <v>90</v>
      </c>
      <c r="W74" s="17">
        <f>IF(OR($B74-W$5&gt;74, $B74-W$5=73, $B74-W$5=1, $B74-W$5&lt;0),"",ROUND(($B74-W$5)*'점수 계산기'!$C$27+W$5*'점수 계산기'!$C$28+'점수 계산기'!$C$31,0))</f>
        <v>90</v>
      </c>
      <c r="X74" s="17">
        <f>IF(OR($B74-X$5&gt;74, $B74-X$5=73, $B74-X$5=1, $B74-X$5&lt;0),"",ROUND(($B74-X$5)*'점수 계산기'!$C$27+X$5*'점수 계산기'!$C$28+'점수 계산기'!$C$31,0))</f>
        <v>90</v>
      </c>
      <c r="Y74" s="17">
        <f>IF(OR($B74-Y$5&gt;74, $B74-Y$5=73, $B74-Y$5=1, $B74-Y$5&lt;0),"",ROUND(($B74-Y$5)*'점수 계산기'!$C$27+Y$5*'점수 계산기'!$C$28+'점수 계산기'!$C$31,0))</f>
        <v>90</v>
      </c>
      <c r="Z74" s="17">
        <f>IF(OR($B74-Z$5&gt;74, $B74-Z$5=73, $B74-Z$5=1, $B74-Z$5&lt;0),"",ROUND(($B74-Z$5)*'점수 계산기'!$C$27+Z$5*'점수 계산기'!$C$28+'점수 계산기'!$C$31,0))</f>
        <v>91</v>
      </c>
      <c r="AA74" s="18">
        <f>IF(OR($B74-AA$5&gt;74, $B74-AA$5=73, $B74-AA$5=1, $B74-AA$5&lt;0),"",ROUND(($B74-AA$5)*'점수 계산기'!$C$27+AA$5*'점수 계산기'!$C$28+'점수 계산기'!$C$31,0))</f>
        <v>91</v>
      </c>
      <c r="AC74" s="195">
        <v>33</v>
      </c>
      <c r="AD74" s="195">
        <f t="shared" si="2"/>
        <v>86</v>
      </c>
      <c r="AE74" s="195" cm="1">
        <f t="array" ref="AE74">INDEX($AF$6:$AF$106, AC74, 1)</f>
        <v>121</v>
      </c>
      <c r="AF74" s="195">
        <f t="shared" si="3"/>
        <v>91</v>
      </c>
      <c r="AG74" s="195">
        <v>32</v>
      </c>
      <c r="AH74" s="195">
        <v>68</v>
      </c>
    </row>
    <row r="75" spans="1:34" ht="21" customHeight="1">
      <c r="A75" s="4"/>
      <c r="B75" s="31">
        <v>31</v>
      </c>
      <c r="C75" s="17">
        <f>IF(OR($B75-C$5&gt;74, $B75-C$5=73, $B75-C$5=1, $B75-C$5&lt;0),"",ROUND(($B75-C$5)*'점수 계산기'!$C$27+C$5*'점수 계산기'!$C$28+'점수 계산기'!$C$31,0))</f>
        <v>85</v>
      </c>
      <c r="D75" s="17">
        <f>IF(OR($B75-D$5&gt;74, $B75-D$5=73, $B75-D$5=1, $B75-D$5&lt;0),"",ROUND(($B75-D$5)*'점수 계산기'!$C$27+D$5*'점수 계산기'!$C$28+'점수 계산기'!$C$31,0))</f>
        <v>86</v>
      </c>
      <c r="E75" s="17">
        <f>IF(OR($B75-E$5&gt;74, $B75-E$5=73, $B75-E$5=1, $B75-E$5&lt;0),"",ROUND(($B75-E$5)*'점수 계산기'!$C$27+E$5*'점수 계산기'!$C$28+'점수 계산기'!$C$31,0))</f>
        <v>86</v>
      </c>
      <c r="F75" s="17">
        <f>IF(OR($B75-F$5&gt;74, $B75-F$5=73, $B75-F$5=1, $B75-F$5&lt;0),"",ROUND(($B75-F$5)*'점수 계산기'!$C$27+F$5*'점수 계산기'!$C$28+'점수 계산기'!$C$31,0))</f>
        <v>86</v>
      </c>
      <c r="G75" s="17">
        <f>IF(OR($B75-G$5&gt;74, $B75-G$5=73, $B75-G$5=1, $B75-G$5&lt;0),"",ROUND(($B75-G$5)*'점수 계산기'!$C$27+G$5*'점수 계산기'!$C$28+'점수 계산기'!$C$31,0))</f>
        <v>86</v>
      </c>
      <c r="H75" s="17">
        <f>IF(OR($B75-H$5&gt;74, $B75-H$5=73, $B75-H$5=1, $B75-H$5&lt;0),"",ROUND(($B75-H$5)*'점수 계산기'!$C$27+H$5*'점수 계산기'!$C$28+'점수 계산기'!$C$31,0))</f>
        <v>86</v>
      </c>
      <c r="I75" s="17">
        <f>IF(OR($B75-I$5&gt;74, $B75-I$5=73, $B75-I$5=1, $B75-I$5&lt;0),"",ROUND(($B75-I$5)*'점수 계산기'!$C$27+I$5*'점수 계산기'!$C$28+'점수 계산기'!$C$31,0))</f>
        <v>87</v>
      </c>
      <c r="J75" s="17">
        <f>IF(OR($B75-J$5&gt;74, $B75-J$5=73, $B75-J$5=1, $B75-J$5&lt;0),"",ROUND(($B75-J$5)*'점수 계산기'!$C$27+J$5*'점수 계산기'!$C$28+'점수 계산기'!$C$31,0))</f>
        <v>87</v>
      </c>
      <c r="K75" s="17">
        <f>IF(OR($B75-K$5&gt;74, $B75-K$5=73, $B75-K$5=1, $B75-K$5&lt;0),"",ROUND(($B75-K$5)*'점수 계산기'!$C$27+K$5*'점수 계산기'!$C$28+'점수 계산기'!$C$31,0))</f>
        <v>87</v>
      </c>
      <c r="L75" s="17">
        <f>IF(OR($B75-L$5&gt;74, $B75-L$5=73, $B75-L$5=1, $B75-L$5&lt;0),"",ROUND(($B75-L$5)*'점수 계산기'!$C$27+L$5*'점수 계산기'!$C$28+'점수 계산기'!$C$31,0))</f>
        <v>87</v>
      </c>
      <c r="M75" s="17">
        <f>IF(OR($B75-M$5&gt;74, $B75-M$5=73, $B75-M$5=1, $B75-M$5&lt;0),"",ROUND(($B75-M$5)*'점수 계산기'!$C$27+M$5*'점수 계산기'!$C$28+'점수 계산기'!$C$31,0))</f>
        <v>87</v>
      </c>
      <c r="N75" s="17">
        <f>IF(OR($B75-N$5&gt;74, $B75-N$5=73, $B75-N$5=1, $B75-N$5&lt;0),"",ROUND(($B75-N$5)*'점수 계산기'!$C$27+N$5*'점수 계산기'!$C$28+'점수 계산기'!$C$31,0))</f>
        <v>88</v>
      </c>
      <c r="O75" s="17">
        <f>IF(OR($B75-O$5&gt;74, $B75-O$5=73, $B75-O$5=1, $B75-O$5&lt;0),"",ROUND(($B75-O$5)*'점수 계산기'!$C$27+O$5*'점수 계산기'!$C$28+'점수 계산기'!$C$31,0))</f>
        <v>88</v>
      </c>
      <c r="P75" s="17">
        <f>IF(OR($B75-P$5&gt;74, $B75-P$5=73, $B75-P$5=1, $B75-P$5&lt;0),"",ROUND(($B75-P$5)*'점수 계산기'!$C$27+P$5*'점수 계산기'!$C$28+'점수 계산기'!$C$31,0))</f>
        <v>88</v>
      </c>
      <c r="Q75" s="17">
        <f>IF(OR($B75-Q$5&gt;74, $B75-Q$5=73, $B75-Q$5=1, $B75-Q$5&lt;0),"",ROUND(($B75-Q$5)*'점수 계산기'!$C$27+Q$5*'점수 계산기'!$C$28+'점수 계산기'!$C$31,0))</f>
        <v>88</v>
      </c>
      <c r="R75" s="17">
        <f>IF(OR($B75-R$5&gt;74, $B75-R$5=73, $B75-R$5=1, $B75-R$5&lt;0),"",ROUND(($B75-R$5)*'점수 계산기'!$C$27+R$5*'점수 계산기'!$C$28+'점수 계산기'!$C$31,0))</f>
        <v>88</v>
      </c>
      <c r="S75" s="17">
        <f>IF(OR($B75-S$5&gt;74, $B75-S$5=73, $B75-S$5=1, $B75-S$5&lt;0),"",ROUND(($B75-S$5)*'점수 계산기'!$C$27+S$5*'점수 계산기'!$C$28+'점수 계산기'!$C$31,0))</f>
        <v>88</v>
      </c>
      <c r="T75" s="17">
        <f>IF(OR($B75-T$5&gt;74, $B75-T$5=73, $B75-T$5=1, $B75-T$5&lt;0),"",ROUND(($B75-T$5)*'점수 계산기'!$C$27+T$5*'점수 계산기'!$C$28+'점수 계산기'!$C$31,0))</f>
        <v>89</v>
      </c>
      <c r="U75" s="17">
        <f>IF(OR($B75-U$5&gt;74, $B75-U$5=73, $B75-U$5=1, $B75-U$5&lt;0),"",ROUND(($B75-U$5)*'점수 계산기'!$C$27+U$5*'점수 계산기'!$C$28+'점수 계산기'!$C$31,0))</f>
        <v>89</v>
      </c>
      <c r="V75" s="17">
        <f>IF(OR($B75-V$5&gt;74, $B75-V$5=73, $B75-V$5=1, $B75-V$5&lt;0),"",ROUND(($B75-V$5)*'점수 계산기'!$C$27+V$5*'점수 계산기'!$C$28+'점수 계산기'!$C$31,0))</f>
        <v>89</v>
      </c>
      <c r="W75" s="17">
        <f>IF(OR($B75-W$5&gt;74, $B75-W$5=73, $B75-W$5=1, $B75-W$5&lt;0),"",ROUND(($B75-W$5)*'점수 계산기'!$C$27+W$5*'점수 계산기'!$C$28+'점수 계산기'!$C$31,0))</f>
        <v>89</v>
      </c>
      <c r="X75" s="17">
        <f>IF(OR($B75-X$5&gt;74, $B75-X$5=73, $B75-X$5=1, $B75-X$5&lt;0),"",ROUND(($B75-X$5)*'점수 계산기'!$C$27+X$5*'점수 계산기'!$C$28+'점수 계산기'!$C$31,0))</f>
        <v>89</v>
      </c>
      <c r="Y75" s="17">
        <f>IF(OR($B75-Y$5&gt;74, $B75-Y$5=73, $B75-Y$5=1, $B75-Y$5&lt;0),"",ROUND(($B75-Y$5)*'점수 계산기'!$C$27+Y$5*'점수 계산기'!$C$28+'점수 계산기'!$C$31,0))</f>
        <v>90</v>
      </c>
      <c r="Z75" s="17">
        <f>IF(OR($B75-Z$5&gt;74, $B75-Z$5=73, $B75-Z$5=1, $B75-Z$5&lt;0),"",ROUND(($B75-Z$5)*'점수 계산기'!$C$27+Z$5*'점수 계산기'!$C$28+'점수 계산기'!$C$31,0))</f>
        <v>90</v>
      </c>
      <c r="AA75" s="18">
        <f>IF(OR($B75-AA$5&gt;74, $B75-AA$5=73, $B75-AA$5=1, $B75-AA$5&lt;0),"",ROUND(($B75-AA$5)*'점수 계산기'!$C$27+AA$5*'점수 계산기'!$C$28+'점수 계산기'!$C$31,0))</f>
        <v>90</v>
      </c>
      <c r="AC75" s="195">
        <v>32</v>
      </c>
      <c r="AD75" s="195">
        <f t="shared" si="2"/>
        <v>85</v>
      </c>
      <c r="AE75" s="195" cm="1">
        <f t="array" ref="AE75">INDEX($AF$6:$AF$106, AC75, 1)</f>
        <v>122</v>
      </c>
      <c r="AF75" s="195">
        <f t="shared" si="3"/>
        <v>90</v>
      </c>
      <c r="AG75" s="195">
        <v>31</v>
      </c>
      <c r="AH75" s="195">
        <v>69</v>
      </c>
    </row>
    <row r="76" spans="1:34" ht="21" customHeight="1">
      <c r="A76" s="4"/>
      <c r="B76" s="31">
        <v>30</v>
      </c>
      <c r="C76" s="17">
        <f>IF(OR($B76-C$5&gt;74, $B76-C$5=73, $B76-C$5=1, $B76-C$5&lt;0),"",ROUND(($B76-C$5)*'점수 계산기'!$C$27+C$5*'점수 계산기'!$C$28+'점수 계산기'!$C$31,0))</f>
        <v>84</v>
      </c>
      <c r="D76" s="17">
        <f>IF(OR($B76-D$5&gt;74, $B76-D$5=73, $B76-D$5=1, $B76-D$5&lt;0),"",ROUND(($B76-D$5)*'점수 계산기'!$C$27+D$5*'점수 계산기'!$C$28+'점수 계산기'!$C$31,0))</f>
        <v>85</v>
      </c>
      <c r="E76" s="17">
        <f>IF(OR($B76-E$5&gt;74, $B76-E$5=73, $B76-E$5=1, $B76-E$5&lt;0),"",ROUND(($B76-E$5)*'점수 계산기'!$C$27+E$5*'점수 계산기'!$C$28+'점수 계산기'!$C$31,0))</f>
        <v>85</v>
      </c>
      <c r="F76" s="17">
        <f>IF(OR($B76-F$5&gt;74, $B76-F$5=73, $B76-F$5=1, $B76-F$5&lt;0),"",ROUND(($B76-F$5)*'점수 계산기'!$C$27+F$5*'점수 계산기'!$C$28+'점수 계산기'!$C$31,0))</f>
        <v>85</v>
      </c>
      <c r="G76" s="17">
        <f>IF(OR($B76-G$5&gt;74, $B76-G$5=73, $B76-G$5=1, $B76-G$5&lt;0),"",ROUND(($B76-G$5)*'점수 계산기'!$C$27+G$5*'점수 계산기'!$C$28+'점수 계산기'!$C$31,0))</f>
        <v>85</v>
      </c>
      <c r="H76" s="17">
        <f>IF(OR($B76-H$5&gt;74, $B76-H$5=73, $B76-H$5=1, $B76-H$5&lt;0),"",ROUND(($B76-H$5)*'점수 계산기'!$C$27+H$5*'점수 계산기'!$C$28+'점수 계산기'!$C$31,0))</f>
        <v>86</v>
      </c>
      <c r="I76" s="17">
        <f>IF(OR($B76-I$5&gt;74, $B76-I$5=73, $B76-I$5=1, $B76-I$5&lt;0),"",ROUND(($B76-I$5)*'점수 계산기'!$C$27+I$5*'점수 계산기'!$C$28+'점수 계산기'!$C$31,0))</f>
        <v>86</v>
      </c>
      <c r="J76" s="17">
        <f>IF(OR($B76-J$5&gt;74, $B76-J$5=73, $B76-J$5=1, $B76-J$5&lt;0),"",ROUND(($B76-J$5)*'점수 계산기'!$C$27+J$5*'점수 계산기'!$C$28+'점수 계산기'!$C$31,0))</f>
        <v>86</v>
      </c>
      <c r="K76" s="17">
        <f>IF(OR($B76-K$5&gt;74, $B76-K$5=73, $B76-K$5=1, $B76-K$5&lt;0),"",ROUND(($B76-K$5)*'점수 계산기'!$C$27+K$5*'점수 계산기'!$C$28+'점수 계산기'!$C$31,0))</f>
        <v>86</v>
      </c>
      <c r="L76" s="17">
        <f>IF(OR($B76-L$5&gt;74, $B76-L$5=73, $B76-L$5=1, $B76-L$5&lt;0),"",ROUND(($B76-L$5)*'점수 계산기'!$C$27+L$5*'점수 계산기'!$C$28+'점수 계산기'!$C$31,0))</f>
        <v>86</v>
      </c>
      <c r="M76" s="17">
        <f>IF(OR($B76-M$5&gt;74, $B76-M$5=73, $B76-M$5=1, $B76-M$5&lt;0),"",ROUND(($B76-M$5)*'점수 계산기'!$C$27+M$5*'점수 계산기'!$C$28+'점수 계산기'!$C$31,0))</f>
        <v>87</v>
      </c>
      <c r="N76" s="17">
        <f>IF(OR($B76-N$5&gt;74, $B76-N$5=73, $B76-N$5=1, $B76-N$5&lt;0),"",ROUND(($B76-N$5)*'점수 계산기'!$C$27+N$5*'점수 계산기'!$C$28+'점수 계산기'!$C$31,0))</f>
        <v>87</v>
      </c>
      <c r="O76" s="17">
        <f>IF(OR($B76-O$5&gt;74, $B76-O$5=73, $B76-O$5=1, $B76-O$5&lt;0),"",ROUND(($B76-O$5)*'점수 계산기'!$C$27+O$5*'점수 계산기'!$C$28+'점수 계산기'!$C$31,0))</f>
        <v>87</v>
      </c>
      <c r="P76" s="17">
        <f>IF(OR($B76-P$5&gt;74, $B76-P$5=73, $B76-P$5=1, $B76-P$5&lt;0),"",ROUND(($B76-P$5)*'점수 계산기'!$C$27+P$5*'점수 계산기'!$C$28+'점수 계산기'!$C$31,0))</f>
        <v>87</v>
      </c>
      <c r="Q76" s="17">
        <f>IF(OR($B76-Q$5&gt;74, $B76-Q$5=73, $B76-Q$5=1, $B76-Q$5&lt;0),"",ROUND(($B76-Q$5)*'점수 계산기'!$C$27+Q$5*'점수 계산기'!$C$28+'점수 계산기'!$C$31,0))</f>
        <v>87</v>
      </c>
      <c r="R76" s="17">
        <f>IF(OR($B76-R$5&gt;74, $B76-R$5=73, $B76-R$5=1, $B76-R$5&lt;0),"",ROUND(($B76-R$5)*'점수 계산기'!$C$27+R$5*'점수 계산기'!$C$28+'점수 계산기'!$C$31,0))</f>
        <v>87</v>
      </c>
      <c r="S76" s="17">
        <f>IF(OR($B76-S$5&gt;74, $B76-S$5=73, $B76-S$5=1, $B76-S$5&lt;0),"",ROUND(($B76-S$5)*'점수 계산기'!$C$27+S$5*'점수 계산기'!$C$28+'점수 계산기'!$C$31,0))</f>
        <v>88</v>
      </c>
      <c r="T76" s="17">
        <f>IF(OR($B76-T$5&gt;74, $B76-T$5=73, $B76-T$5=1, $B76-T$5&lt;0),"",ROUND(($B76-T$5)*'점수 계산기'!$C$27+T$5*'점수 계산기'!$C$28+'점수 계산기'!$C$31,0))</f>
        <v>88</v>
      </c>
      <c r="U76" s="17">
        <f>IF(OR($B76-U$5&gt;74, $B76-U$5=73, $B76-U$5=1, $B76-U$5&lt;0),"",ROUND(($B76-U$5)*'점수 계산기'!$C$27+U$5*'점수 계산기'!$C$28+'점수 계산기'!$C$31,0))</f>
        <v>88</v>
      </c>
      <c r="V76" s="17">
        <f>IF(OR($B76-V$5&gt;74, $B76-V$5=73, $B76-V$5=1, $B76-V$5&lt;0),"",ROUND(($B76-V$5)*'점수 계산기'!$C$27+V$5*'점수 계산기'!$C$28+'점수 계산기'!$C$31,0))</f>
        <v>88</v>
      </c>
      <c r="W76" s="17">
        <f>IF(OR($B76-W$5&gt;74, $B76-W$5=73, $B76-W$5=1, $B76-W$5&lt;0),"",ROUND(($B76-W$5)*'점수 계산기'!$C$27+W$5*'점수 계산기'!$C$28+'점수 계산기'!$C$31,0))</f>
        <v>88</v>
      </c>
      <c r="X76" s="17">
        <f>IF(OR($B76-X$5&gt;74, $B76-X$5=73, $B76-X$5=1, $B76-X$5&lt;0),"",ROUND(($B76-X$5)*'점수 계산기'!$C$27+X$5*'점수 계산기'!$C$28+'점수 계산기'!$C$31,0))</f>
        <v>89</v>
      </c>
      <c r="Y76" s="17">
        <f>IF(OR($B76-Y$5&gt;74, $B76-Y$5=73, $B76-Y$5=1, $B76-Y$5&lt;0),"",ROUND(($B76-Y$5)*'점수 계산기'!$C$27+Y$5*'점수 계산기'!$C$28+'점수 계산기'!$C$31,0))</f>
        <v>89</v>
      </c>
      <c r="Z76" s="17">
        <f>IF(OR($B76-Z$5&gt;74, $B76-Z$5=73, $B76-Z$5=1, $B76-Z$5&lt;0),"",ROUND(($B76-Z$5)*'점수 계산기'!$C$27+Z$5*'점수 계산기'!$C$28+'점수 계산기'!$C$31,0))</f>
        <v>89</v>
      </c>
      <c r="AA76" s="18">
        <f>IF(OR($B76-AA$5&gt;74, $B76-AA$5=73, $B76-AA$5=1, $B76-AA$5&lt;0),"",ROUND(($B76-AA$5)*'점수 계산기'!$C$27+AA$5*'점수 계산기'!$C$28+'점수 계산기'!$C$31,0))</f>
        <v>89</v>
      </c>
      <c r="AC76" s="195">
        <v>31</v>
      </c>
      <c r="AD76" s="195">
        <f t="shared" si="2"/>
        <v>84</v>
      </c>
      <c r="AE76" s="195" cm="1">
        <f t="array" ref="AE76">INDEX($AF$6:$AF$106, AC76, 1)</f>
        <v>123</v>
      </c>
      <c r="AF76" s="195">
        <f t="shared" si="3"/>
        <v>89</v>
      </c>
      <c r="AG76" s="195">
        <v>30</v>
      </c>
      <c r="AH76" s="195">
        <v>70</v>
      </c>
    </row>
    <row r="77" spans="1:34" ht="21" customHeight="1">
      <c r="A77" s="4"/>
      <c r="B77" s="31">
        <v>29</v>
      </c>
      <c r="C77" s="17">
        <f>IF(OR($B77-C$5&gt;74, $B77-C$5=73, $B77-C$5=1, $B77-C$5&lt;0),"",ROUND(($B77-C$5)*'점수 계산기'!$C$27+C$5*'점수 계산기'!$C$28+'점수 계산기'!$C$31,0))</f>
        <v>84</v>
      </c>
      <c r="D77" s="17">
        <f>IF(OR($B77-D$5&gt;74, $B77-D$5=73, $B77-D$5=1, $B77-D$5&lt;0),"",ROUND(($B77-D$5)*'점수 계산기'!$C$27+D$5*'점수 계산기'!$C$28+'점수 계산기'!$C$31,0))</f>
        <v>84</v>
      </c>
      <c r="E77" s="17">
        <f>IF(OR($B77-E$5&gt;74, $B77-E$5=73, $B77-E$5=1, $B77-E$5&lt;0),"",ROUND(($B77-E$5)*'점수 계산기'!$C$27+E$5*'점수 계산기'!$C$28+'점수 계산기'!$C$31,0))</f>
        <v>84</v>
      </c>
      <c r="F77" s="17">
        <f>IF(OR($B77-F$5&gt;74, $B77-F$5=73, $B77-F$5=1, $B77-F$5&lt;0),"",ROUND(($B77-F$5)*'점수 계산기'!$C$27+F$5*'점수 계산기'!$C$28+'점수 계산기'!$C$31,0))</f>
        <v>84</v>
      </c>
      <c r="G77" s="17">
        <f>IF(OR($B77-G$5&gt;74, $B77-G$5=73, $B77-G$5=1, $B77-G$5&lt;0),"",ROUND(($B77-G$5)*'점수 계산기'!$C$27+G$5*'점수 계산기'!$C$28+'점수 계산기'!$C$31,0))</f>
        <v>85</v>
      </c>
      <c r="H77" s="17">
        <f>IF(OR($B77-H$5&gt;74, $B77-H$5=73, $B77-H$5=1, $B77-H$5&lt;0),"",ROUND(($B77-H$5)*'점수 계산기'!$C$27+H$5*'점수 계산기'!$C$28+'점수 계산기'!$C$31,0))</f>
        <v>85</v>
      </c>
      <c r="I77" s="17">
        <f>IF(OR($B77-I$5&gt;74, $B77-I$5=73, $B77-I$5=1, $B77-I$5&lt;0),"",ROUND(($B77-I$5)*'점수 계산기'!$C$27+I$5*'점수 계산기'!$C$28+'점수 계산기'!$C$31,0))</f>
        <v>85</v>
      </c>
      <c r="J77" s="17">
        <f>IF(OR($B77-J$5&gt;74, $B77-J$5=73, $B77-J$5=1, $B77-J$5&lt;0),"",ROUND(($B77-J$5)*'점수 계산기'!$C$27+J$5*'점수 계산기'!$C$28+'점수 계산기'!$C$31,0))</f>
        <v>85</v>
      </c>
      <c r="K77" s="17">
        <f>IF(OR($B77-K$5&gt;74, $B77-K$5=73, $B77-K$5=1, $B77-K$5&lt;0),"",ROUND(($B77-K$5)*'점수 계산기'!$C$27+K$5*'점수 계산기'!$C$28+'점수 계산기'!$C$31,0))</f>
        <v>85</v>
      </c>
      <c r="L77" s="17">
        <f>IF(OR($B77-L$5&gt;74, $B77-L$5=73, $B77-L$5=1, $B77-L$5&lt;0),"",ROUND(($B77-L$5)*'점수 계산기'!$C$27+L$5*'점수 계산기'!$C$28+'점수 계산기'!$C$31,0))</f>
        <v>86</v>
      </c>
      <c r="M77" s="17">
        <f>IF(OR($B77-M$5&gt;74, $B77-M$5=73, $B77-M$5=1, $B77-M$5&lt;0),"",ROUND(($B77-M$5)*'점수 계산기'!$C$27+M$5*'점수 계산기'!$C$28+'점수 계산기'!$C$31,0))</f>
        <v>86</v>
      </c>
      <c r="N77" s="17">
        <f>IF(OR($B77-N$5&gt;74, $B77-N$5=73, $B77-N$5=1, $B77-N$5&lt;0),"",ROUND(($B77-N$5)*'점수 계산기'!$C$27+N$5*'점수 계산기'!$C$28+'점수 계산기'!$C$31,0))</f>
        <v>86</v>
      </c>
      <c r="O77" s="17">
        <f>IF(OR($B77-O$5&gt;74, $B77-O$5=73, $B77-O$5=1, $B77-O$5&lt;0),"",ROUND(($B77-O$5)*'점수 계산기'!$C$27+O$5*'점수 계산기'!$C$28+'점수 계산기'!$C$31,0))</f>
        <v>86</v>
      </c>
      <c r="P77" s="17">
        <f>IF(OR($B77-P$5&gt;74, $B77-P$5=73, $B77-P$5=1, $B77-P$5&lt;0),"",ROUND(($B77-P$5)*'점수 계산기'!$C$27+P$5*'점수 계산기'!$C$28+'점수 계산기'!$C$31,0))</f>
        <v>86</v>
      </c>
      <c r="Q77" s="17">
        <f>IF(OR($B77-Q$5&gt;74, $B77-Q$5=73, $B77-Q$5=1, $B77-Q$5&lt;0),"",ROUND(($B77-Q$5)*'점수 계산기'!$C$27+Q$5*'점수 계산기'!$C$28+'점수 계산기'!$C$31,0))</f>
        <v>86</v>
      </c>
      <c r="R77" s="17">
        <f>IF(OR($B77-R$5&gt;74, $B77-R$5=73, $B77-R$5=1, $B77-R$5&lt;0),"",ROUND(($B77-R$5)*'점수 계산기'!$C$27+R$5*'점수 계산기'!$C$28+'점수 계산기'!$C$31,0))</f>
        <v>87</v>
      </c>
      <c r="S77" s="17">
        <f>IF(OR($B77-S$5&gt;74, $B77-S$5=73, $B77-S$5=1, $B77-S$5&lt;0),"",ROUND(($B77-S$5)*'점수 계산기'!$C$27+S$5*'점수 계산기'!$C$28+'점수 계산기'!$C$31,0))</f>
        <v>87</v>
      </c>
      <c r="T77" s="17">
        <f>IF(OR($B77-T$5&gt;74, $B77-T$5=73, $B77-T$5=1, $B77-T$5&lt;0),"",ROUND(($B77-T$5)*'점수 계산기'!$C$27+T$5*'점수 계산기'!$C$28+'점수 계산기'!$C$31,0))</f>
        <v>87</v>
      </c>
      <c r="U77" s="17">
        <f>IF(OR($B77-U$5&gt;74, $B77-U$5=73, $B77-U$5=1, $B77-U$5&lt;0),"",ROUND(($B77-U$5)*'점수 계산기'!$C$27+U$5*'점수 계산기'!$C$28+'점수 계산기'!$C$31,0))</f>
        <v>87</v>
      </c>
      <c r="V77" s="17">
        <f>IF(OR($B77-V$5&gt;74, $B77-V$5=73, $B77-V$5=1, $B77-V$5&lt;0),"",ROUND(($B77-V$5)*'점수 계산기'!$C$27+V$5*'점수 계산기'!$C$28+'점수 계산기'!$C$31,0))</f>
        <v>87</v>
      </c>
      <c r="W77" s="17">
        <f>IF(OR($B77-W$5&gt;74, $B77-W$5=73, $B77-W$5=1, $B77-W$5&lt;0),"",ROUND(($B77-W$5)*'점수 계산기'!$C$27+W$5*'점수 계산기'!$C$28+'점수 계산기'!$C$31,0))</f>
        <v>88</v>
      </c>
      <c r="X77" s="17">
        <f>IF(OR($B77-X$5&gt;74, $B77-X$5=73, $B77-X$5=1, $B77-X$5&lt;0),"",ROUND(($B77-X$5)*'점수 계산기'!$C$27+X$5*'점수 계산기'!$C$28+'점수 계산기'!$C$31,0))</f>
        <v>88</v>
      </c>
      <c r="Y77" s="17">
        <f>IF(OR($B77-Y$5&gt;74, $B77-Y$5=73, $B77-Y$5=1, $B77-Y$5&lt;0),"",ROUND(($B77-Y$5)*'점수 계산기'!$C$27+Y$5*'점수 계산기'!$C$28+'점수 계산기'!$C$31,0))</f>
        <v>88</v>
      </c>
      <c r="Z77" s="17">
        <f>IF(OR($B77-Z$5&gt;74, $B77-Z$5=73, $B77-Z$5=1, $B77-Z$5&lt;0),"",ROUND(($B77-Z$5)*'점수 계산기'!$C$27+Z$5*'점수 계산기'!$C$28+'점수 계산기'!$C$31,0))</f>
        <v>88</v>
      </c>
      <c r="AA77" s="18">
        <f>IF(OR($B77-AA$5&gt;74, $B77-AA$5=73, $B77-AA$5=1, $B77-AA$5&lt;0),"",ROUND(($B77-AA$5)*'점수 계산기'!$C$27+AA$5*'점수 계산기'!$C$28+'점수 계산기'!$C$31,0))</f>
        <v>88</v>
      </c>
      <c r="AC77" s="195">
        <v>30</v>
      </c>
      <c r="AD77" s="195">
        <f t="shared" si="2"/>
        <v>84</v>
      </c>
      <c r="AE77" s="195" cm="1">
        <f t="array" ref="AE77">INDEX($AF$6:$AF$106, AC77, 1)</f>
        <v>123</v>
      </c>
      <c r="AF77" s="195">
        <f t="shared" si="3"/>
        <v>88</v>
      </c>
      <c r="AG77" s="195">
        <v>29</v>
      </c>
      <c r="AH77" s="195">
        <v>71</v>
      </c>
    </row>
    <row r="78" spans="1:34" ht="21" customHeight="1">
      <c r="A78" s="4"/>
      <c r="B78" s="32">
        <v>28</v>
      </c>
      <c r="C78" s="19">
        <f>IF(OR($B78-C$5&gt;74, $B78-C$5=73, $B78-C$5=1, $B78-C$5&lt;0),"",ROUND(($B78-C$5)*'점수 계산기'!$C$27+C$5*'점수 계산기'!$C$28+'점수 계산기'!$C$31,0))</f>
        <v>83</v>
      </c>
      <c r="D78" s="19">
        <f>IF(OR($B78-D$5&gt;74, $B78-D$5=73, $B78-D$5=1, $B78-D$5&lt;0),"",ROUND(($B78-D$5)*'점수 계산기'!$C$27+D$5*'점수 계산기'!$C$28+'점수 계산기'!$C$31,0))</f>
        <v>83</v>
      </c>
      <c r="E78" s="19">
        <f>IF(OR($B78-E$5&gt;74, $B78-E$5=73, $B78-E$5=1, $B78-E$5&lt;0),"",ROUND(($B78-E$5)*'점수 계산기'!$C$27+E$5*'점수 계산기'!$C$28+'점수 계산기'!$C$31,0))</f>
        <v>83</v>
      </c>
      <c r="F78" s="19">
        <f>IF(OR($B78-F$5&gt;74, $B78-F$5=73, $B78-F$5=1, $B78-F$5&lt;0),"",ROUND(($B78-F$5)*'점수 계산기'!$C$27+F$5*'점수 계산기'!$C$28+'점수 계산기'!$C$31,0))</f>
        <v>84</v>
      </c>
      <c r="G78" s="19">
        <f>IF(OR($B78-G$5&gt;74, $B78-G$5=73, $B78-G$5=1, $B78-G$5&lt;0),"",ROUND(($B78-G$5)*'점수 계산기'!$C$27+G$5*'점수 계산기'!$C$28+'점수 계산기'!$C$31,0))</f>
        <v>84</v>
      </c>
      <c r="H78" s="19">
        <f>IF(OR($B78-H$5&gt;74, $B78-H$5=73, $B78-H$5=1, $B78-H$5&lt;0),"",ROUND(($B78-H$5)*'점수 계산기'!$C$27+H$5*'점수 계산기'!$C$28+'점수 계산기'!$C$31,0))</f>
        <v>84</v>
      </c>
      <c r="I78" s="19">
        <f>IF(OR($B78-I$5&gt;74, $B78-I$5=73, $B78-I$5=1, $B78-I$5&lt;0),"",ROUND(($B78-I$5)*'점수 계산기'!$C$27+I$5*'점수 계산기'!$C$28+'점수 계산기'!$C$31,0))</f>
        <v>84</v>
      </c>
      <c r="J78" s="19">
        <f>IF(OR($B78-J$5&gt;74, $B78-J$5=73, $B78-J$5=1, $B78-J$5&lt;0),"",ROUND(($B78-J$5)*'점수 계산기'!$C$27+J$5*'점수 계산기'!$C$28+'점수 계산기'!$C$31,0))</f>
        <v>84</v>
      </c>
      <c r="K78" s="19">
        <f>IF(OR($B78-K$5&gt;74, $B78-K$5=73, $B78-K$5=1, $B78-K$5&lt;0),"",ROUND(($B78-K$5)*'점수 계산기'!$C$27+K$5*'점수 계산기'!$C$28+'점수 계산기'!$C$31,0))</f>
        <v>85</v>
      </c>
      <c r="L78" s="19">
        <f>IF(OR($B78-L$5&gt;74, $B78-L$5=73, $B78-L$5=1, $B78-L$5&lt;0),"",ROUND(($B78-L$5)*'점수 계산기'!$C$27+L$5*'점수 계산기'!$C$28+'점수 계산기'!$C$31,0))</f>
        <v>85</v>
      </c>
      <c r="M78" s="19">
        <f>IF(OR($B78-M$5&gt;74, $B78-M$5=73, $B78-M$5=1, $B78-M$5&lt;0),"",ROUND(($B78-M$5)*'점수 계산기'!$C$27+M$5*'점수 계산기'!$C$28+'점수 계산기'!$C$31,0))</f>
        <v>85</v>
      </c>
      <c r="N78" s="19">
        <f>IF(OR($B78-N$5&gt;74, $B78-N$5=73, $B78-N$5=1, $B78-N$5&lt;0),"",ROUND(($B78-N$5)*'점수 계산기'!$C$27+N$5*'점수 계산기'!$C$28+'점수 계산기'!$C$31,0))</f>
        <v>85</v>
      </c>
      <c r="O78" s="19">
        <f>IF(OR($B78-O$5&gt;74, $B78-O$5=73, $B78-O$5=1, $B78-O$5&lt;0),"",ROUND(($B78-O$5)*'점수 계산기'!$C$27+O$5*'점수 계산기'!$C$28+'점수 계산기'!$C$31,0))</f>
        <v>85</v>
      </c>
      <c r="P78" s="19">
        <f>IF(OR($B78-P$5&gt;74, $B78-P$5=73, $B78-P$5=1, $B78-P$5&lt;0),"",ROUND(($B78-P$5)*'점수 계산기'!$C$27+P$5*'점수 계산기'!$C$28+'점수 계산기'!$C$31,0))</f>
        <v>85</v>
      </c>
      <c r="Q78" s="19">
        <f>IF(OR($B78-Q$5&gt;74, $B78-Q$5=73, $B78-Q$5=1, $B78-Q$5&lt;0),"",ROUND(($B78-Q$5)*'점수 계산기'!$C$27+Q$5*'점수 계산기'!$C$28+'점수 계산기'!$C$31,0))</f>
        <v>86</v>
      </c>
      <c r="R78" s="19">
        <f>IF(OR($B78-R$5&gt;74, $B78-R$5=73, $B78-R$5=1, $B78-R$5&lt;0),"",ROUND(($B78-R$5)*'점수 계산기'!$C$27+R$5*'점수 계산기'!$C$28+'점수 계산기'!$C$31,0))</f>
        <v>86</v>
      </c>
      <c r="S78" s="19">
        <f>IF(OR($B78-S$5&gt;74, $B78-S$5=73, $B78-S$5=1, $B78-S$5&lt;0),"",ROUND(($B78-S$5)*'점수 계산기'!$C$27+S$5*'점수 계산기'!$C$28+'점수 계산기'!$C$31,0))</f>
        <v>86</v>
      </c>
      <c r="T78" s="19">
        <f>IF(OR($B78-T$5&gt;74, $B78-T$5=73, $B78-T$5=1, $B78-T$5&lt;0),"",ROUND(($B78-T$5)*'점수 계산기'!$C$27+T$5*'점수 계산기'!$C$28+'점수 계산기'!$C$31,0))</f>
        <v>86</v>
      </c>
      <c r="U78" s="19">
        <f>IF(OR($B78-U$5&gt;74, $B78-U$5=73, $B78-U$5=1, $B78-U$5&lt;0),"",ROUND(($B78-U$5)*'점수 계산기'!$C$27+U$5*'점수 계산기'!$C$28+'점수 계산기'!$C$31,0))</f>
        <v>86</v>
      </c>
      <c r="V78" s="19">
        <f>IF(OR($B78-V$5&gt;74, $B78-V$5=73, $B78-V$5=1, $B78-V$5&lt;0),"",ROUND(($B78-V$5)*'점수 계산기'!$C$27+V$5*'점수 계산기'!$C$28+'점수 계산기'!$C$31,0))</f>
        <v>87</v>
      </c>
      <c r="W78" s="19">
        <f>IF(OR($B78-W$5&gt;74, $B78-W$5=73, $B78-W$5=1, $B78-W$5&lt;0),"",ROUND(($B78-W$5)*'점수 계산기'!$C$27+W$5*'점수 계산기'!$C$28+'점수 계산기'!$C$31,0))</f>
        <v>87</v>
      </c>
      <c r="X78" s="19">
        <f>IF(OR($B78-X$5&gt;74, $B78-X$5=73, $B78-X$5=1, $B78-X$5&lt;0),"",ROUND(($B78-X$5)*'점수 계산기'!$C$27+X$5*'점수 계산기'!$C$28+'점수 계산기'!$C$31,0))</f>
        <v>87</v>
      </c>
      <c r="Y78" s="19">
        <f>IF(OR($B78-Y$5&gt;74, $B78-Y$5=73, $B78-Y$5=1, $B78-Y$5&lt;0),"",ROUND(($B78-Y$5)*'점수 계산기'!$C$27+Y$5*'점수 계산기'!$C$28+'점수 계산기'!$C$31,0))</f>
        <v>87</v>
      </c>
      <c r="Z78" s="19">
        <f>IF(OR($B78-Z$5&gt;74, $B78-Z$5=73, $B78-Z$5=1, $B78-Z$5&lt;0),"",ROUND(($B78-Z$5)*'점수 계산기'!$C$27+Z$5*'점수 계산기'!$C$28+'점수 계산기'!$C$31,0))</f>
        <v>87</v>
      </c>
      <c r="AA78" s="20">
        <f>IF(OR($B78-AA$5&gt;74, $B78-AA$5=73, $B78-AA$5=1, $B78-AA$5&lt;0),"",ROUND(($B78-AA$5)*'점수 계산기'!$C$27+AA$5*'점수 계산기'!$C$28+'점수 계산기'!$C$31,0))</f>
        <v>88</v>
      </c>
      <c r="AC78" s="195">
        <v>29</v>
      </c>
      <c r="AD78" s="195">
        <f t="shared" si="2"/>
        <v>83</v>
      </c>
      <c r="AE78" s="195" cm="1">
        <f t="array" ref="AE78">INDEX($AF$6:$AF$106, AC78, 1)</f>
        <v>124</v>
      </c>
      <c r="AF78" s="195">
        <f t="shared" si="3"/>
        <v>88</v>
      </c>
      <c r="AG78" s="195">
        <v>28</v>
      </c>
      <c r="AH78" s="195">
        <v>72</v>
      </c>
    </row>
    <row r="79" spans="1:34" ht="21" customHeight="1">
      <c r="A79" s="4"/>
      <c r="B79" s="32">
        <v>27</v>
      </c>
      <c r="C79" s="19" t="str">
        <f>IF(OR($B79-C$5&gt;74, $B79-C$5=73, $B79-C$5=1, $B79-C$5&lt;0),"",ROUND(($B79-C$5)*'점수 계산기'!$C$27+C$5*'점수 계산기'!$C$28+'점수 계산기'!$C$31,0))</f>
        <v/>
      </c>
      <c r="D79" s="19">
        <f>IF(OR($B79-D$5&gt;74, $B79-D$5=73, $B79-D$5=1, $B79-D$5&lt;0),"",ROUND(($B79-D$5)*'점수 계산기'!$C$27+D$5*'점수 계산기'!$C$28+'점수 계산기'!$C$31,0))</f>
        <v>82</v>
      </c>
      <c r="E79" s="19">
        <f>IF(OR($B79-E$5&gt;74, $B79-E$5=73, $B79-E$5=1, $B79-E$5&lt;0),"",ROUND(($B79-E$5)*'점수 계산기'!$C$27+E$5*'점수 계산기'!$C$28+'점수 계산기'!$C$31,0))</f>
        <v>83</v>
      </c>
      <c r="F79" s="19">
        <f>IF(OR($B79-F$5&gt;74, $B79-F$5=73, $B79-F$5=1, $B79-F$5&lt;0),"",ROUND(($B79-F$5)*'점수 계산기'!$C$27+F$5*'점수 계산기'!$C$28+'점수 계산기'!$C$31,0))</f>
        <v>83</v>
      </c>
      <c r="G79" s="19">
        <f>IF(OR($B79-G$5&gt;74, $B79-G$5=73, $B79-G$5=1, $B79-G$5&lt;0),"",ROUND(($B79-G$5)*'점수 계산기'!$C$27+G$5*'점수 계산기'!$C$28+'점수 계산기'!$C$31,0))</f>
        <v>83</v>
      </c>
      <c r="H79" s="19">
        <f>IF(OR($B79-H$5&gt;74, $B79-H$5=73, $B79-H$5=1, $B79-H$5&lt;0),"",ROUND(($B79-H$5)*'점수 계산기'!$C$27+H$5*'점수 계산기'!$C$28+'점수 계산기'!$C$31,0))</f>
        <v>83</v>
      </c>
      <c r="I79" s="19">
        <f>IF(OR($B79-I$5&gt;74, $B79-I$5=73, $B79-I$5=1, $B79-I$5&lt;0),"",ROUND(($B79-I$5)*'점수 계산기'!$C$27+I$5*'점수 계산기'!$C$28+'점수 계산기'!$C$31,0))</f>
        <v>83</v>
      </c>
      <c r="J79" s="19">
        <f>IF(OR($B79-J$5&gt;74, $B79-J$5=73, $B79-J$5=1, $B79-J$5&lt;0),"",ROUND(($B79-J$5)*'점수 계산기'!$C$27+J$5*'점수 계산기'!$C$28+'점수 계산기'!$C$31,0))</f>
        <v>83</v>
      </c>
      <c r="K79" s="19">
        <f>IF(OR($B79-K$5&gt;74, $B79-K$5=73, $B79-K$5=1, $B79-K$5&lt;0),"",ROUND(($B79-K$5)*'점수 계산기'!$C$27+K$5*'점수 계산기'!$C$28+'점수 계산기'!$C$31,0))</f>
        <v>84</v>
      </c>
      <c r="L79" s="19">
        <f>IF(OR($B79-L$5&gt;74, $B79-L$5=73, $B79-L$5=1, $B79-L$5&lt;0),"",ROUND(($B79-L$5)*'점수 계산기'!$C$27+L$5*'점수 계산기'!$C$28+'점수 계산기'!$C$31,0))</f>
        <v>84</v>
      </c>
      <c r="M79" s="19">
        <f>IF(OR($B79-M$5&gt;74, $B79-M$5=73, $B79-M$5=1, $B79-M$5&lt;0),"",ROUND(($B79-M$5)*'점수 계산기'!$C$27+M$5*'점수 계산기'!$C$28+'점수 계산기'!$C$31,0))</f>
        <v>84</v>
      </c>
      <c r="N79" s="19">
        <f>IF(OR($B79-N$5&gt;74, $B79-N$5=73, $B79-N$5=1, $B79-N$5&lt;0),"",ROUND(($B79-N$5)*'점수 계산기'!$C$27+N$5*'점수 계산기'!$C$28+'점수 계산기'!$C$31,0))</f>
        <v>84</v>
      </c>
      <c r="O79" s="19">
        <f>IF(OR($B79-O$5&gt;74, $B79-O$5=73, $B79-O$5=1, $B79-O$5&lt;0),"",ROUND(($B79-O$5)*'점수 계산기'!$C$27+O$5*'점수 계산기'!$C$28+'점수 계산기'!$C$31,0))</f>
        <v>84</v>
      </c>
      <c r="P79" s="19">
        <f>IF(OR($B79-P$5&gt;74, $B79-P$5=73, $B79-P$5=1, $B79-P$5&lt;0),"",ROUND(($B79-P$5)*'점수 계산기'!$C$27+P$5*'점수 계산기'!$C$28+'점수 계산기'!$C$31,0))</f>
        <v>85</v>
      </c>
      <c r="Q79" s="19">
        <f>IF(OR($B79-Q$5&gt;74, $B79-Q$5=73, $B79-Q$5=1, $B79-Q$5&lt;0),"",ROUND(($B79-Q$5)*'점수 계산기'!$C$27+Q$5*'점수 계산기'!$C$28+'점수 계산기'!$C$31,0))</f>
        <v>85</v>
      </c>
      <c r="R79" s="19">
        <f>IF(OR($B79-R$5&gt;74, $B79-R$5=73, $B79-R$5=1, $B79-R$5&lt;0),"",ROUND(($B79-R$5)*'점수 계산기'!$C$27+R$5*'점수 계산기'!$C$28+'점수 계산기'!$C$31,0))</f>
        <v>85</v>
      </c>
      <c r="S79" s="19">
        <f>IF(OR($B79-S$5&gt;74, $B79-S$5=73, $B79-S$5=1, $B79-S$5&lt;0),"",ROUND(($B79-S$5)*'점수 계산기'!$C$27+S$5*'점수 계산기'!$C$28+'점수 계산기'!$C$31,0))</f>
        <v>85</v>
      </c>
      <c r="T79" s="19">
        <f>IF(OR($B79-T$5&gt;74, $B79-T$5=73, $B79-T$5=1, $B79-T$5&lt;0),"",ROUND(($B79-T$5)*'점수 계산기'!$C$27+T$5*'점수 계산기'!$C$28+'점수 계산기'!$C$31,0))</f>
        <v>85</v>
      </c>
      <c r="U79" s="19">
        <f>IF(OR($B79-U$5&gt;74, $B79-U$5=73, $B79-U$5=1, $B79-U$5&lt;0),"",ROUND(($B79-U$5)*'점수 계산기'!$C$27+U$5*'점수 계산기'!$C$28+'점수 계산기'!$C$31,0))</f>
        <v>86</v>
      </c>
      <c r="V79" s="19">
        <f>IF(OR($B79-V$5&gt;74, $B79-V$5=73, $B79-V$5=1, $B79-V$5&lt;0),"",ROUND(($B79-V$5)*'점수 계산기'!$C$27+V$5*'점수 계산기'!$C$28+'점수 계산기'!$C$31,0))</f>
        <v>86</v>
      </c>
      <c r="W79" s="19">
        <f>IF(OR($B79-W$5&gt;74, $B79-W$5=73, $B79-W$5=1, $B79-W$5&lt;0),"",ROUND(($B79-W$5)*'점수 계산기'!$C$27+W$5*'점수 계산기'!$C$28+'점수 계산기'!$C$31,0))</f>
        <v>86</v>
      </c>
      <c r="X79" s="19">
        <f>IF(OR($B79-X$5&gt;74, $B79-X$5=73, $B79-X$5=1, $B79-X$5&lt;0),"",ROUND(($B79-X$5)*'점수 계산기'!$C$27+X$5*'점수 계산기'!$C$28+'점수 계산기'!$C$31,0))</f>
        <v>86</v>
      </c>
      <c r="Y79" s="19">
        <f>IF(OR($B79-Y$5&gt;74, $B79-Y$5=73, $B79-Y$5=1, $B79-Y$5&lt;0),"",ROUND(($B79-Y$5)*'점수 계산기'!$C$27+Y$5*'점수 계산기'!$C$28+'점수 계산기'!$C$31,0))</f>
        <v>86</v>
      </c>
      <c r="Z79" s="19">
        <f>IF(OR($B79-Z$5&gt;74, $B79-Z$5=73, $B79-Z$5=1, $B79-Z$5&lt;0),"",ROUND(($B79-Z$5)*'점수 계산기'!$C$27+Z$5*'점수 계산기'!$C$28+'점수 계산기'!$C$31,0))</f>
        <v>86</v>
      </c>
      <c r="AA79" s="20">
        <f>IF(OR($B79-AA$5&gt;74, $B79-AA$5=73, $B79-AA$5=1, $B79-AA$5&lt;0),"",ROUND(($B79-AA$5)*'점수 계산기'!$C$27+AA$5*'점수 계산기'!$C$28+'점수 계산기'!$C$31,0))</f>
        <v>87</v>
      </c>
      <c r="AC79" s="195">
        <v>28</v>
      </c>
      <c r="AD79" s="195">
        <f t="shared" si="2"/>
        <v>82</v>
      </c>
      <c r="AE79" s="195" cm="1">
        <f t="array" ref="AE79">INDEX($AF$6:$AF$106, AC79, 1)</f>
        <v>125</v>
      </c>
      <c r="AF79" s="195">
        <f t="shared" si="3"/>
        <v>87</v>
      </c>
      <c r="AG79" s="195">
        <v>27</v>
      </c>
      <c r="AH79" s="195">
        <v>73</v>
      </c>
    </row>
    <row r="80" spans="1:34" ht="21" customHeight="1">
      <c r="A80" s="4"/>
      <c r="B80" s="32">
        <v>26</v>
      </c>
      <c r="C80" s="19">
        <f>IF(OR($B80-C$5&gt;74, $B80-C$5=73, $B80-C$5=1, $B80-C$5&lt;0),"",ROUND(($B80-C$5)*'점수 계산기'!$C$27+C$5*'점수 계산기'!$C$28+'점수 계산기'!$C$31,0))</f>
        <v>81</v>
      </c>
      <c r="D80" s="19">
        <f>IF(OR($B80-D$5&gt;74, $B80-D$5=73, $B80-D$5=1, $B80-D$5&lt;0),"",ROUND(($B80-D$5)*'점수 계산기'!$C$27+D$5*'점수 계산기'!$C$28+'점수 계산기'!$C$31,0))</f>
        <v>82</v>
      </c>
      <c r="E80" s="19">
        <f>IF(OR($B80-E$5&gt;74, $B80-E$5=73, $B80-E$5=1, $B80-E$5&lt;0),"",ROUND(($B80-E$5)*'점수 계산기'!$C$27+E$5*'점수 계산기'!$C$28+'점수 계산기'!$C$31,0))</f>
        <v>82</v>
      </c>
      <c r="F80" s="19">
        <f>IF(OR($B80-F$5&gt;74, $B80-F$5=73, $B80-F$5=1, $B80-F$5&lt;0),"",ROUND(($B80-F$5)*'점수 계산기'!$C$27+F$5*'점수 계산기'!$C$28+'점수 계산기'!$C$31,0))</f>
        <v>82</v>
      </c>
      <c r="G80" s="19">
        <f>IF(OR($B80-G$5&gt;74, $B80-G$5=73, $B80-G$5=1, $B80-G$5&lt;0),"",ROUND(($B80-G$5)*'점수 계산기'!$C$27+G$5*'점수 계산기'!$C$28+'점수 계산기'!$C$31,0))</f>
        <v>82</v>
      </c>
      <c r="H80" s="19">
        <f>IF(OR($B80-H$5&gt;74, $B80-H$5=73, $B80-H$5=1, $B80-H$5&lt;0),"",ROUND(($B80-H$5)*'점수 계산기'!$C$27+H$5*'점수 계산기'!$C$28+'점수 계산기'!$C$31,0))</f>
        <v>82</v>
      </c>
      <c r="I80" s="19">
        <f>IF(OR($B80-I$5&gt;74, $B80-I$5=73, $B80-I$5=1, $B80-I$5&lt;0),"",ROUND(($B80-I$5)*'점수 계산기'!$C$27+I$5*'점수 계산기'!$C$28+'점수 계산기'!$C$31,0))</f>
        <v>82</v>
      </c>
      <c r="J80" s="19">
        <f>IF(OR($B80-J$5&gt;74, $B80-J$5=73, $B80-J$5=1, $B80-J$5&lt;0),"",ROUND(($B80-J$5)*'점수 계산기'!$C$27+J$5*'점수 계산기'!$C$28+'점수 계산기'!$C$31,0))</f>
        <v>83</v>
      </c>
      <c r="K80" s="19">
        <f>IF(OR($B80-K$5&gt;74, $B80-K$5=73, $B80-K$5=1, $B80-K$5&lt;0),"",ROUND(($B80-K$5)*'점수 계산기'!$C$27+K$5*'점수 계산기'!$C$28+'점수 계산기'!$C$31,0))</f>
        <v>83</v>
      </c>
      <c r="L80" s="19">
        <f>IF(OR($B80-L$5&gt;74, $B80-L$5=73, $B80-L$5=1, $B80-L$5&lt;0),"",ROUND(($B80-L$5)*'점수 계산기'!$C$27+L$5*'점수 계산기'!$C$28+'점수 계산기'!$C$31,0))</f>
        <v>83</v>
      </c>
      <c r="M80" s="19">
        <f>IF(OR($B80-M$5&gt;74, $B80-M$5=73, $B80-M$5=1, $B80-M$5&lt;0),"",ROUND(($B80-M$5)*'점수 계산기'!$C$27+M$5*'점수 계산기'!$C$28+'점수 계산기'!$C$31,0))</f>
        <v>83</v>
      </c>
      <c r="N80" s="19">
        <f>IF(OR($B80-N$5&gt;74, $B80-N$5=73, $B80-N$5=1, $B80-N$5&lt;0),"",ROUND(($B80-N$5)*'점수 계산기'!$C$27+N$5*'점수 계산기'!$C$28+'점수 계산기'!$C$31,0))</f>
        <v>83</v>
      </c>
      <c r="O80" s="19">
        <f>IF(OR($B80-O$5&gt;74, $B80-O$5=73, $B80-O$5=1, $B80-O$5&lt;0),"",ROUND(($B80-O$5)*'점수 계산기'!$C$27+O$5*'점수 계산기'!$C$28+'점수 계산기'!$C$31,0))</f>
        <v>84</v>
      </c>
      <c r="P80" s="19">
        <f>IF(OR($B80-P$5&gt;74, $B80-P$5=73, $B80-P$5=1, $B80-P$5&lt;0),"",ROUND(($B80-P$5)*'점수 계산기'!$C$27+P$5*'점수 계산기'!$C$28+'점수 계산기'!$C$31,0))</f>
        <v>84</v>
      </c>
      <c r="Q80" s="19">
        <f>IF(OR($B80-Q$5&gt;74, $B80-Q$5=73, $B80-Q$5=1, $B80-Q$5&lt;0),"",ROUND(($B80-Q$5)*'점수 계산기'!$C$27+Q$5*'점수 계산기'!$C$28+'점수 계산기'!$C$31,0))</f>
        <v>84</v>
      </c>
      <c r="R80" s="19">
        <f>IF(OR($B80-R$5&gt;74, $B80-R$5=73, $B80-R$5=1, $B80-R$5&lt;0),"",ROUND(($B80-R$5)*'점수 계산기'!$C$27+R$5*'점수 계산기'!$C$28+'점수 계산기'!$C$31,0))</f>
        <v>84</v>
      </c>
      <c r="S80" s="19">
        <f>IF(OR($B80-S$5&gt;74, $B80-S$5=73, $B80-S$5=1, $B80-S$5&lt;0),"",ROUND(($B80-S$5)*'점수 계산기'!$C$27+S$5*'점수 계산기'!$C$28+'점수 계산기'!$C$31,0))</f>
        <v>84</v>
      </c>
      <c r="T80" s="19">
        <f>IF(OR($B80-T$5&gt;74, $B80-T$5=73, $B80-T$5=1, $B80-T$5&lt;0),"",ROUND(($B80-T$5)*'점수 계산기'!$C$27+T$5*'점수 계산기'!$C$28+'점수 계산기'!$C$31,0))</f>
        <v>85</v>
      </c>
      <c r="U80" s="19">
        <f>IF(OR($B80-U$5&gt;74, $B80-U$5=73, $B80-U$5=1, $B80-U$5&lt;0),"",ROUND(($B80-U$5)*'점수 계산기'!$C$27+U$5*'점수 계산기'!$C$28+'점수 계산기'!$C$31,0))</f>
        <v>85</v>
      </c>
      <c r="V80" s="19">
        <f>IF(OR($B80-V$5&gt;74, $B80-V$5=73, $B80-V$5=1, $B80-V$5&lt;0),"",ROUND(($B80-V$5)*'점수 계산기'!$C$27+V$5*'점수 계산기'!$C$28+'점수 계산기'!$C$31,0))</f>
        <v>85</v>
      </c>
      <c r="W80" s="19">
        <f>IF(OR($B80-W$5&gt;74, $B80-W$5=73, $B80-W$5=1, $B80-W$5&lt;0),"",ROUND(($B80-W$5)*'점수 계산기'!$C$27+W$5*'점수 계산기'!$C$28+'점수 계산기'!$C$31,0))</f>
        <v>85</v>
      </c>
      <c r="X80" s="19">
        <f>IF(OR($B80-X$5&gt;74, $B80-X$5=73, $B80-X$5=1, $B80-X$5&lt;0),"",ROUND(($B80-X$5)*'점수 계산기'!$C$27+X$5*'점수 계산기'!$C$28+'점수 계산기'!$C$31,0))</f>
        <v>85</v>
      </c>
      <c r="Y80" s="19">
        <f>IF(OR($B80-Y$5&gt;74, $B80-Y$5=73, $B80-Y$5=1, $B80-Y$5&lt;0),"",ROUND(($B80-Y$5)*'점수 계산기'!$C$27+Y$5*'점수 계산기'!$C$28+'점수 계산기'!$C$31,0))</f>
        <v>85</v>
      </c>
      <c r="Z80" s="19">
        <f>IF(OR($B80-Z$5&gt;74, $B80-Z$5=73, $B80-Z$5=1, $B80-Z$5&lt;0),"",ROUND(($B80-Z$5)*'점수 계산기'!$C$27+Z$5*'점수 계산기'!$C$28+'점수 계산기'!$C$31,0))</f>
        <v>86</v>
      </c>
      <c r="AA80" s="20">
        <f>IF(OR($B80-AA$5&gt;74, $B80-AA$5=73, $B80-AA$5=1, $B80-AA$5&lt;0),"",ROUND(($B80-AA$5)*'점수 계산기'!$C$27+AA$5*'점수 계산기'!$C$28+'점수 계산기'!$C$31,0))</f>
        <v>86</v>
      </c>
      <c r="AC80" s="195">
        <v>27</v>
      </c>
      <c r="AD80" s="195">
        <f t="shared" si="2"/>
        <v>81</v>
      </c>
      <c r="AE80" s="195" cm="1">
        <f t="array" ref="AE80">INDEX($AF$6:$AF$106, AC80, 1)</f>
        <v>126</v>
      </c>
      <c r="AF80" s="195">
        <f t="shared" si="3"/>
        <v>86</v>
      </c>
      <c r="AG80" s="195">
        <v>26</v>
      </c>
      <c r="AH80" s="195">
        <v>74</v>
      </c>
    </row>
    <row r="81" spans="1:34" ht="21" customHeight="1">
      <c r="A81" s="4"/>
      <c r="B81" s="32">
        <v>25</v>
      </c>
      <c r="C81" s="19" t="str">
        <f>IF(OR($B81-C$5&gt;74, $B81-C$5=73, $B81-C$5=1, $B81-C$5&lt;0),"",ROUND(($B81-C$5)*'점수 계산기'!$C$27+C$5*'점수 계산기'!$C$28+'점수 계산기'!$C$31,0))</f>
        <v/>
      </c>
      <c r="D81" s="19" t="str">
        <f>IF(OR($B81-D$5&gt;74, $B81-D$5=73, $B81-D$5=1, $B81-D$5&lt;0),"",ROUND(($B81-D$5)*'점수 계산기'!$C$27+D$5*'점수 계산기'!$C$28+'점수 계산기'!$C$31,0))</f>
        <v/>
      </c>
      <c r="E81" s="19">
        <f>IF(OR($B81-E$5&gt;74, $B81-E$5=73, $B81-E$5=1, $B81-E$5&lt;0),"",ROUND(($B81-E$5)*'점수 계산기'!$C$27+E$5*'점수 계산기'!$C$28+'점수 계산기'!$C$31,0))</f>
        <v>81</v>
      </c>
      <c r="F81" s="19">
        <f>IF(OR($B81-F$5&gt;74, $B81-F$5=73, $B81-F$5=1, $B81-F$5&lt;0),"",ROUND(($B81-F$5)*'점수 계산기'!$C$27+F$5*'점수 계산기'!$C$28+'점수 계산기'!$C$31,0))</f>
        <v>81</v>
      </c>
      <c r="G81" s="19">
        <f>IF(OR($B81-G$5&gt;74, $B81-G$5=73, $B81-G$5=1, $B81-G$5&lt;0),"",ROUND(($B81-G$5)*'점수 계산기'!$C$27+G$5*'점수 계산기'!$C$28+'점수 계산기'!$C$31,0))</f>
        <v>81</v>
      </c>
      <c r="H81" s="19">
        <f>IF(OR($B81-H$5&gt;74, $B81-H$5=73, $B81-H$5=1, $B81-H$5&lt;0),"",ROUND(($B81-H$5)*'점수 계산기'!$C$27+H$5*'점수 계산기'!$C$28+'점수 계산기'!$C$31,0))</f>
        <v>81</v>
      </c>
      <c r="I81" s="19">
        <f>IF(OR($B81-I$5&gt;74, $B81-I$5=73, $B81-I$5=1, $B81-I$5&lt;0),"",ROUND(($B81-I$5)*'점수 계산기'!$C$27+I$5*'점수 계산기'!$C$28+'점수 계산기'!$C$31,0))</f>
        <v>82</v>
      </c>
      <c r="J81" s="19">
        <f>IF(OR($B81-J$5&gt;74, $B81-J$5=73, $B81-J$5=1, $B81-J$5&lt;0),"",ROUND(($B81-J$5)*'점수 계산기'!$C$27+J$5*'점수 계산기'!$C$28+'점수 계산기'!$C$31,0))</f>
        <v>82</v>
      </c>
      <c r="K81" s="19">
        <f>IF(OR($B81-K$5&gt;74, $B81-K$5=73, $B81-K$5=1, $B81-K$5&lt;0),"",ROUND(($B81-K$5)*'점수 계산기'!$C$27+K$5*'점수 계산기'!$C$28+'점수 계산기'!$C$31,0))</f>
        <v>82</v>
      </c>
      <c r="L81" s="19">
        <f>IF(OR($B81-L$5&gt;74, $B81-L$5=73, $B81-L$5=1, $B81-L$5&lt;0),"",ROUND(($B81-L$5)*'점수 계산기'!$C$27+L$5*'점수 계산기'!$C$28+'점수 계산기'!$C$31,0))</f>
        <v>82</v>
      </c>
      <c r="M81" s="19">
        <f>IF(OR($B81-M$5&gt;74, $B81-M$5=73, $B81-M$5=1, $B81-M$5&lt;0),"",ROUND(($B81-M$5)*'점수 계산기'!$C$27+M$5*'점수 계산기'!$C$28+'점수 계산기'!$C$31,0))</f>
        <v>82</v>
      </c>
      <c r="N81" s="19">
        <f>IF(OR($B81-N$5&gt;74, $B81-N$5=73, $B81-N$5=1, $B81-N$5&lt;0),"",ROUND(($B81-N$5)*'점수 계산기'!$C$27+N$5*'점수 계산기'!$C$28+'점수 계산기'!$C$31,0))</f>
        <v>83</v>
      </c>
      <c r="O81" s="19">
        <f>IF(OR($B81-O$5&gt;74, $B81-O$5=73, $B81-O$5=1, $B81-O$5&lt;0),"",ROUND(($B81-O$5)*'점수 계산기'!$C$27+O$5*'점수 계산기'!$C$28+'점수 계산기'!$C$31,0))</f>
        <v>83</v>
      </c>
      <c r="P81" s="19">
        <f>IF(OR($B81-P$5&gt;74, $B81-P$5=73, $B81-P$5=1, $B81-P$5&lt;0),"",ROUND(($B81-P$5)*'점수 계산기'!$C$27+P$5*'점수 계산기'!$C$28+'점수 계산기'!$C$31,0))</f>
        <v>83</v>
      </c>
      <c r="Q81" s="19">
        <f>IF(OR($B81-Q$5&gt;74, $B81-Q$5=73, $B81-Q$5=1, $B81-Q$5&lt;0),"",ROUND(($B81-Q$5)*'점수 계산기'!$C$27+Q$5*'점수 계산기'!$C$28+'점수 계산기'!$C$31,0))</f>
        <v>83</v>
      </c>
      <c r="R81" s="19">
        <f>IF(OR($B81-R$5&gt;74, $B81-R$5=73, $B81-R$5=1, $B81-R$5&lt;0),"",ROUND(($B81-R$5)*'점수 계산기'!$C$27+R$5*'점수 계산기'!$C$28+'점수 계산기'!$C$31,0))</f>
        <v>83</v>
      </c>
      <c r="S81" s="19">
        <f>IF(OR($B81-S$5&gt;74, $B81-S$5=73, $B81-S$5=1, $B81-S$5&lt;0),"",ROUND(($B81-S$5)*'점수 계산기'!$C$27+S$5*'점수 계산기'!$C$28+'점수 계산기'!$C$31,0))</f>
        <v>84</v>
      </c>
      <c r="T81" s="19">
        <f>IF(OR($B81-T$5&gt;74, $B81-T$5=73, $B81-T$5=1, $B81-T$5&lt;0),"",ROUND(($B81-T$5)*'점수 계산기'!$C$27+T$5*'점수 계산기'!$C$28+'점수 계산기'!$C$31,0))</f>
        <v>84</v>
      </c>
      <c r="U81" s="19">
        <f>IF(OR($B81-U$5&gt;74, $B81-U$5=73, $B81-U$5=1, $B81-U$5&lt;0),"",ROUND(($B81-U$5)*'점수 계산기'!$C$27+U$5*'점수 계산기'!$C$28+'점수 계산기'!$C$31,0))</f>
        <v>84</v>
      </c>
      <c r="V81" s="19">
        <f>IF(OR($B81-V$5&gt;74, $B81-V$5=73, $B81-V$5=1, $B81-V$5&lt;0),"",ROUND(($B81-V$5)*'점수 계산기'!$C$27+V$5*'점수 계산기'!$C$28+'점수 계산기'!$C$31,0))</f>
        <v>84</v>
      </c>
      <c r="W81" s="19">
        <f>IF(OR($B81-W$5&gt;74, $B81-W$5=73, $B81-W$5=1, $B81-W$5&lt;0),"",ROUND(($B81-W$5)*'점수 계산기'!$C$27+W$5*'점수 계산기'!$C$28+'점수 계산기'!$C$31,0))</f>
        <v>84</v>
      </c>
      <c r="X81" s="19">
        <f>IF(OR($B81-X$5&gt;74, $B81-X$5=73, $B81-X$5=1, $B81-X$5&lt;0),"",ROUND(($B81-X$5)*'점수 계산기'!$C$27+X$5*'점수 계산기'!$C$28+'점수 계산기'!$C$31,0))</f>
        <v>84</v>
      </c>
      <c r="Y81" s="19">
        <f>IF(OR($B81-Y$5&gt;74, $B81-Y$5=73, $B81-Y$5=1, $B81-Y$5&lt;0),"",ROUND(($B81-Y$5)*'점수 계산기'!$C$27+Y$5*'점수 계산기'!$C$28+'점수 계산기'!$C$31,0))</f>
        <v>85</v>
      </c>
      <c r="Z81" s="19">
        <f>IF(OR($B81-Z$5&gt;74, $B81-Z$5=73, $B81-Z$5=1, $B81-Z$5&lt;0),"",ROUND(($B81-Z$5)*'점수 계산기'!$C$27+Z$5*'점수 계산기'!$C$28+'점수 계산기'!$C$31,0))</f>
        <v>85</v>
      </c>
      <c r="AA81" s="20">
        <f>IF(OR($B81-AA$5&gt;74, $B81-AA$5=73, $B81-AA$5=1, $B81-AA$5&lt;0),"",ROUND(($B81-AA$5)*'점수 계산기'!$C$27+AA$5*'점수 계산기'!$C$28+'점수 계산기'!$C$31,0))</f>
        <v>85</v>
      </c>
      <c r="AC81" s="195">
        <v>26</v>
      </c>
      <c r="AD81" s="195">
        <f t="shared" si="2"/>
        <v>81</v>
      </c>
      <c r="AE81" s="195" cm="1">
        <f t="array" ref="AE81">INDEX($AF$6:$AF$106, AC81, 1)</f>
        <v>126</v>
      </c>
      <c r="AF81" s="195">
        <f t="shared" si="3"/>
        <v>85</v>
      </c>
      <c r="AG81" s="195">
        <v>25</v>
      </c>
      <c r="AH81" s="195">
        <v>75</v>
      </c>
    </row>
    <row r="82" spans="1:34" ht="21" customHeight="1">
      <c r="A82" s="4"/>
      <c r="B82" s="33">
        <v>24</v>
      </c>
      <c r="C82" s="21" t="str">
        <f>IF(OR($B82-C$5&gt;74, $B82-C$5=73, $B82-C$5=1, $B82-C$5&lt;0),"",ROUND(($B82-C$5)*'점수 계산기'!$C$27+C$5*'점수 계산기'!$C$28+'점수 계산기'!$C$31,0))</f>
        <v/>
      </c>
      <c r="D82" s="21">
        <f>IF(OR($B82-D$5&gt;74, $B82-D$5=73, $B82-D$5=1, $B82-D$5&lt;0),"",ROUND(($B82-D$5)*'점수 계산기'!$C$27+D$5*'점수 계산기'!$C$28+'점수 계산기'!$C$31,0))</f>
        <v>80</v>
      </c>
      <c r="E82" s="21" t="str">
        <f>IF(OR($B82-E$5&gt;74, $B82-E$5=73, $B82-E$5=1, $B82-E$5&lt;0),"",ROUND(($B82-E$5)*'점수 계산기'!$C$27+E$5*'점수 계산기'!$C$28+'점수 계산기'!$C$31,0))</f>
        <v/>
      </c>
      <c r="F82" s="21">
        <f>IF(OR($B82-F$5&gt;74, $B82-F$5=73, $B82-F$5=1, $B82-F$5&lt;0),"",ROUND(($B82-F$5)*'점수 계산기'!$C$27+F$5*'점수 계산기'!$C$28+'점수 계산기'!$C$31,0))</f>
        <v>80</v>
      </c>
      <c r="G82" s="21">
        <f>IF(OR($B82-G$5&gt;74, $B82-G$5=73, $B82-G$5=1, $B82-G$5&lt;0),"",ROUND(($B82-G$5)*'점수 계산기'!$C$27+G$5*'점수 계산기'!$C$28+'점수 계산기'!$C$31,0))</f>
        <v>80</v>
      </c>
      <c r="H82" s="21">
        <f>IF(OR($B82-H$5&gt;74, $B82-H$5=73, $B82-H$5=1, $B82-H$5&lt;0),"",ROUND(($B82-H$5)*'점수 계산기'!$C$27+H$5*'점수 계산기'!$C$28+'점수 계산기'!$C$31,0))</f>
        <v>81</v>
      </c>
      <c r="I82" s="21">
        <f>IF(OR($B82-I$5&gt;74, $B82-I$5=73, $B82-I$5=1, $B82-I$5&lt;0),"",ROUND(($B82-I$5)*'점수 계산기'!$C$27+I$5*'점수 계산기'!$C$28+'점수 계산기'!$C$31,0))</f>
        <v>81</v>
      </c>
      <c r="J82" s="21">
        <f>IF(OR($B82-J$5&gt;74, $B82-J$5=73, $B82-J$5=1, $B82-J$5&lt;0),"",ROUND(($B82-J$5)*'점수 계산기'!$C$27+J$5*'점수 계산기'!$C$28+'점수 계산기'!$C$31,0))</f>
        <v>81</v>
      </c>
      <c r="K82" s="21">
        <f>IF(OR($B82-K$5&gt;74, $B82-K$5=73, $B82-K$5=1, $B82-K$5&lt;0),"",ROUND(($B82-K$5)*'점수 계산기'!$C$27+K$5*'점수 계산기'!$C$28+'점수 계산기'!$C$31,0))</f>
        <v>81</v>
      </c>
      <c r="L82" s="21">
        <f>IF(OR($B82-L$5&gt;74, $B82-L$5=73, $B82-L$5=1, $B82-L$5&lt;0),"",ROUND(($B82-L$5)*'점수 계산기'!$C$27+L$5*'점수 계산기'!$C$28+'점수 계산기'!$C$31,0))</f>
        <v>81</v>
      </c>
      <c r="M82" s="21">
        <f>IF(OR($B82-M$5&gt;74, $B82-M$5=73, $B82-M$5=1, $B82-M$5&lt;0),"",ROUND(($B82-M$5)*'점수 계산기'!$C$27+M$5*'점수 계산기'!$C$28+'점수 계산기'!$C$31,0))</f>
        <v>82</v>
      </c>
      <c r="N82" s="21">
        <f>IF(OR($B82-N$5&gt;74, $B82-N$5=73, $B82-N$5=1, $B82-N$5&lt;0),"",ROUND(($B82-N$5)*'점수 계산기'!$C$27+N$5*'점수 계산기'!$C$28+'점수 계산기'!$C$31,0))</f>
        <v>82</v>
      </c>
      <c r="O82" s="21">
        <f>IF(OR($B82-O$5&gt;74, $B82-O$5=73, $B82-O$5=1, $B82-O$5&lt;0),"",ROUND(($B82-O$5)*'점수 계산기'!$C$27+O$5*'점수 계산기'!$C$28+'점수 계산기'!$C$31,0))</f>
        <v>82</v>
      </c>
      <c r="P82" s="21">
        <f>IF(OR($B82-P$5&gt;74, $B82-P$5=73, $B82-P$5=1, $B82-P$5&lt;0),"",ROUND(($B82-P$5)*'점수 계산기'!$C$27+P$5*'점수 계산기'!$C$28+'점수 계산기'!$C$31,0))</f>
        <v>82</v>
      </c>
      <c r="Q82" s="21">
        <f>IF(OR($B82-Q$5&gt;74, $B82-Q$5=73, $B82-Q$5=1, $B82-Q$5&lt;0),"",ROUND(($B82-Q$5)*'점수 계산기'!$C$27+Q$5*'점수 계산기'!$C$28+'점수 계산기'!$C$31,0))</f>
        <v>82</v>
      </c>
      <c r="R82" s="21">
        <f>IF(OR($B82-R$5&gt;74, $B82-R$5=73, $B82-R$5=1, $B82-R$5&lt;0),"",ROUND(($B82-R$5)*'점수 계산기'!$C$27+R$5*'점수 계산기'!$C$28+'점수 계산기'!$C$31,0))</f>
        <v>82</v>
      </c>
      <c r="S82" s="21">
        <f>IF(OR($B82-S$5&gt;74, $B82-S$5=73, $B82-S$5=1, $B82-S$5&lt;0),"",ROUND(($B82-S$5)*'점수 계산기'!$C$27+S$5*'점수 계산기'!$C$28+'점수 계산기'!$C$31,0))</f>
        <v>83</v>
      </c>
      <c r="T82" s="21">
        <f>IF(OR($B82-T$5&gt;74, $B82-T$5=73, $B82-T$5=1, $B82-T$5&lt;0),"",ROUND(($B82-T$5)*'점수 계산기'!$C$27+T$5*'점수 계산기'!$C$28+'점수 계산기'!$C$31,0))</f>
        <v>83</v>
      </c>
      <c r="U82" s="21">
        <f>IF(OR($B82-U$5&gt;74, $B82-U$5=73, $B82-U$5=1, $B82-U$5&lt;0),"",ROUND(($B82-U$5)*'점수 계산기'!$C$27+U$5*'점수 계산기'!$C$28+'점수 계산기'!$C$31,0))</f>
        <v>83</v>
      </c>
      <c r="V82" s="21">
        <f>IF(OR($B82-V$5&gt;74, $B82-V$5=73, $B82-V$5=1, $B82-V$5&lt;0),"",ROUND(($B82-V$5)*'점수 계산기'!$C$27+V$5*'점수 계산기'!$C$28+'점수 계산기'!$C$31,0))</f>
        <v>83</v>
      </c>
      <c r="W82" s="21">
        <f>IF(OR($B82-W$5&gt;74, $B82-W$5=73, $B82-W$5=1, $B82-W$5&lt;0),"",ROUND(($B82-W$5)*'점수 계산기'!$C$27+W$5*'점수 계산기'!$C$28+'점수 계산기'!$C$31,0))</f>
        <v>83</v>
      </c>
      <c r="X82" s="21">
        <f>IF(OR($B82-X$5&gt;74, $B82-X$5=73, $B82-X$5=1, $B82-X$5&lt;0),"",ROUND(($B82-X$5)*'점수 계산기'!$C$27+X$5*'점수 계산기'!$C$28+'점수 계산기'!$C$31,0))</f>
        <v>84</v>
      </c>
      <c r="Y82" s="21">
        <f>IF(OR($B82-Y$5&gt;74, $B82-Y$5=73, $B82-Y$5=1, $B82-Y$5&lt;0),"",ROUND(($B82-Y$5)*'점수 계산기'!$C$27+Y$5*'점수 계산기'!$C$28+'점수 계산기'!$C$31,0))</f>
        <v>84</v>
      </c>
      <c r="Z82" s="21">
        <f>IF(OR($B82-Z$5&gt;74, $B82-Z$5=73, $B82-Z$5=1, $B82-Z$5&lt;0),"",ROUND(($B82-Z$5)*'점수 계산기'!$C$27+Z$5*'점수 계산기'!$C$28+'점수 계산기'!$C$31,0))</f>
        <v>84</v>
      </c>
      <c r="AA82" s="22">
        <f>IF(OR($B82-AA$5&gt;74, $B82-AA$5=73, $B82-AA$5=1, $B82-AA$5&lt;0),"",ROUND(($B82-AA$5)*'점수 계산기'!$C$27+AA$5*'점수 계산기'!$C$28+'점수 계산기'!$C$31,0))</f>
        <v>84</v>
      </c>
      <c r="AC82" s="195">
        <v>25</v>
      </c>
      <c r="AD82" s="195">
        <f t="shared" si="2"/>
        <v>80</v>
      </c>
      <c r="AE82" s="195" cm="1">
        <f t="array" ref="AE82">INDEX($AF$6:$AF$106, AC82, 1)</f>
        <v>127</v>
      </c>
      <c r="AF82" s="195">
        <f t="shared" si="3"/>
        <v>84</v>
      </c>
      <c r="AG82" s="195">
        <v>24</v>
      </c>
      <c r="AH82" s="195">
        <v>76</v>
      </c>
    </row>
    <row r="83" spans="1:34" ht="21" customHeight="1">
      <c r="A83" s="4"/>
      <c r="B83" s="33">
        <v>23</v>
      </c>
      <c r="C83" s="21" t="str">
        <f>IF(OR($B83-C$5&gt;74, $B83-C$5=73, $B83-C$5=1, $B83-C$5&lt;0),"",ROUND(($B83-C$5)*'점수 계산기'!$C$27+C$5*'점수 계산기'!$C$28+'점수 계산기'!$C$31,0))</f>
        <v/>
      </c>
      <c r="D83" s="21" t="str">
        <f>IF(OR($B83-D$5&gt;74, $B83-D$5=73, $B83-D$5=1, $B83-D$5&lt;0),"",ROUND(($B83-D$5)*'점수 계산기'!$C$27+D$5*'점수 계산기'!$C$28+'점수 계산기'!$C$31,0))</f>
        <v/>
      </c>
      <c r="E83" s="21">
        <f>IF(OR($B83-E$5&gt;74, $B83-E$5=73, $B83-E$5=1, $B83-E$5&lt;0),"",ROUND(($B83-E$5)*'점수 계산기'!$C$27+E$5*'점수 계산기'!$C$28+'점수 계산기'!$C$31,0))</f>
        <v>79</v>
      </c>
      <c r="F83" s="21" t="str">
        <f>IF(OR($B83-F$5&gt;74, $B83-F$5=73, $B83-F$5=1, $B83-F$5&lt;0),"",ROUND(($B83-F$5)*'점수 계산기'!$C$27+F$5*'점수 계산기'!$C$28+'점수 계산기'!$C$31,0))</f>
        <v/>
      </c>
      <c r="G83" s="21">
        <f>IF(OR($B83-G$5&gt;74, $B83-G$5=73, $B83-G$5=1, $B83-G$5&lt;0),"",ROUND(($B83-G$5)*'점수 계산기'!$C$27+G$5*'점수 계산기'!$C$28+'점수 계산기'!$C$31,0))</f>
        <v>80</v>
      </c>
      <c r="H83" s="21">
        <f>IF(OR($B83-H$5&gt;74, $B83-H$5=73, $B83-H$5=1, $B83-H$5&lt;0),"",ROUND(($B83-H$5)*'점수 계산기'!$C$27+H$5*'점수 계산기'!$C$28+'점수 계산기'!$C$31,0))</f>
        <v>80</v>
      </c>
      <c r="I83" s="21">
        <f>IF(OR($B83-I$5&gt;74, $B83-I$5=73, $B83-I$5=1, $B83-I$5&lt;0),"",ROUND(($B83-I$5)*'점수 계산기'!$C$27+I$5*'점수 계산기'!$C$28+'점수 계산기'!$C$31,0))</f>
        <v>80</v>
      </c>
      <c r="J83" s="21">
        <f>IF(OR($B83-J$5&gt;74, $B83-J$5=73, $B83-J$5=1, $B83-J$5&lt;0),"",ROUND(($B83-J$5)*'점수 계산기'!$C$27+J$5*'점수 계산기'!$C$28+'점수 계산기'!$C$31,0))</f>
        <v>80</v>
      </c>
      <c r="K83" s="21">
        <f>IF(OR($B83-K$5&gt;74, $B83-K$5=73, $B83-K$5=1, $B83-K$5&lt;0),"",ROUND(($B83-K$5)*'점수 계산기'!$C$27+K$5*'점수 계산기'!$C$28+'점수 계산기'!$C$31,0))</f>
        <v>80</v>
      </c>
      <c r="L83" s="21">
        <f>IF(OR($B83-L$5&gt;74, $B83-L$5=73, $B83-L$5=1, $B83-L$5&lt;0),"",ROUND(($B83-L$5)*'점수 계산기'!$C$27+L$5*'점수 계산기'!$C$28+'점수 계산기'!$C$31,0))</f>
        <v>81</v>
      </c>
      <c r="M83" s="21">
        <f>IF(OR($B83-M$5&gt;74, $B83-M$5=73, $B83-M$5=1, $B83-M$5&lt;0),"",ROUND(($B83-M$5)*'점수 계산기'!$C$27+M$5*'점수 계산기'!$C$28+'점수 계산기'!$C$31,0))</f>
        <v>81</v>
      </c>
      <c r="N83" s="21">
        <f>IF(OR($B83-N$5&gt;74, $B83-N$5=73, $B83-N$5=1, $B83-N$5&lt;0),"",ROUND(($B83-N$5)*'점수 계산기'!$C$27+N$5*'점수 계산기'!$C$28+'점수 계산기'!$C$31,0))</f>
        <v>81</v>
      </c>
      <c r="O83" s="21">
        <f>IF(OR($B83-O$5&gt;74, $B83-O$5=73, $B83-O$5=1, $B83-O$5&lt;0),"",ROUND(($B83-O$5)*'점수 계산기'!$C$27+O$5*'점수 계산기'!$C$28+'점수 계산기'!$C$31,0))</f>
        <v>81</v>
      </c>
      <c r="P83" s="21">
        <f>IF(OR($B83-P$5&gt;74, $B83-P$5=73, $B83-P$5=1, $B83-P$5&lt;0),"",ROUND(($B83-P$5)*'점수 계산기'!$C$27+P$5*'점수 계산기'!$C$28+'점수 계산기'!$C$31,0))</f>
        <v>81</v>
      </c>
      <c r="Q83" s="21">
        <f>IF(OR($B83-Q$5&gt;74, $B83-Q$5=73, $B83-Q$5=1, $B83-Q$5&lt;0),"",ROUND(($B83-Q$5)*'점수 계산기'!$C$27+Q$5*'점수 계산기'!$C$28+'점수 계산기'!$C$31,0))</f>
        <v>81</v>
      </c>
      <c r="R83" s="21">
        <f>IF(OR($B83-R$5&gt;74, $B83-R$5=73, $B83-R$5=1, $B83-R$5&lt;0),"",ROUND(($B83-R$5)*'점수 계산기'!$C$27+R$5*'점수 계산기'!$C$28+'점수 계산기'!$C$31,0))</f>
        <v>82</v>
      </c>
      <c r="S83" s="21">
        <f>IF(OR($B83-S$5&gt;74, $B83-S$5=73, $B83-S$5=1, $B83-S$5&lt;0),"",ROUND(($B83-S$5)*'점수 계산기'!$C$27+S$5*'점수 계산기'!$C$28+'점수 계산기'!$C$31,0))</f>
        <v>82</v>
      </c>
      <c r="T83" s="21">
        <f>IF(OR($B83-T$5&gt;74, $B83-T$5=73, $B83-T$5=1, $B83-T$5&lt;0),"",ROUND(($B83-T$5)*'점수 계산기'!$C$27+T$5*'점수 계산기'!$C$28+'점수 계산기'!$C$31,0))</f>
        <v>82</v>
      </c>
      <c r="U83" s="21">
        <f>IF(OR($B83-U$5&gt;74, $B83-U$5=73, $B83-U$5=1, $B83-U$5&lt;0),"",ROUND(($B83-U$5)*'점수 계산기'!$C$27+U$5*'점수 계산기'!$C$28+'점수 계산기'!$C$31,0))</f>
        <v>82</v>
      </c>
      <c r="V83" s="21">
        <f>IF(OR($B83-V$5&gt;74, $B83-V$5=73, $B83-V$5=1, $B83-V$5&lt;0),"",ROUND(($B83-V$5)*'점수 계산기'!$C$27+V$5*'점수 계산기'!$C$28+'점수 계산기'!$C$31,0))</f>
        <v>82</v>
      </c>
      <c r="W83" s="21">
        <f>IF(OR($B83-W$5&gt;74, $B83-W$5=73, $B83-W$5=1, $B83-W$5&lt;0),"",ROUND(($B83-W$5)*'점수 계산기'!$C$27+W$5*'점수 계산기'!$C$28+'점수 계산기'!$C$31,0))</f>
        <v>83</v>
      </c>
      <c r="X83" s="21">
        <f>IF(OR($B83-X$5&gt;74, $B83-X$5=73, $B83-X$5=1, $B83-X$5&lt;0),"",ROUND(($B83-X$5)*'점수 계산기'!$C$27+X$5*'점수 계산기'!$C$28+'점수 계산기'!$C$31,0))</f>
        <v>83</v>
      </c>
      <c r="Y83" s="21">
        <f>IF(OR($B83-Y$5&gt;74, $B83-Y$5=73, $B83-Y$5=1, $B83-Y$5&lt;0),"",ROUND(($B83-Y$5)*'점수 계산기'!$C$27+Y$5*'점수 계산기'!$C$28+'점수 계산기'!$C$31,0))</f>
        <v>83</v>
      </c>
      <c r="Z83" s="21">
        <f>IF(OR($B83-Z$5&gt;74, $B83-Z$5=73, $B83-Z$5=1, $B83-Z$5&lt;0),"",ROUND(($B83-Z$5)*'점수 계산기'!$C$27+Z$5*'점수 계산기'!$C$28+'점수 계산기'!$C$31,0))</f>
        <v>83</v>
      </c>
      <c r="AA83" s="22">
        <f>IF(OR($B83-AA$5&gt;74, $B83-AA$5=73, $B83-AA$5=1, $B83-AA$5&lt;0),"",ROUND(($B83-AA$5)*'점수 계산기'!$C$27+AA$5*'점수 계산기'!$C$28+'점수 계산기'!$C$31,0))</f>
        <v>84</v>
      </c>
      <c r="AC83" s="195">
        <v>24</v>
      </c>
      <c r="AD83" s="195">
        <f t="shared" si="2"/>
        <v>79</v>
      </c>
      <c r="AE83" s="195" cm="1">
        <f t="array" ref="AE83">INDEX($AF$6:$AF$106, AC83, 1)</f>
        <v>128</v>
      </c>
      <c r="AF83" s="195">
        <f t="shared" si="3"/>
        <v>84</v>
      </c>
      <c r="AG83" s="195">
        <v>23</v>
      </c>
      <c r="AH83" s="195">
        <v>77</v>
      </c>
    </row>
    <row r="84" spans="1:34" ht="21" customHeight="1">
      <c r="A84" s="4"/>
      <c r="B84" s="33">
        <v>22</v>
      </c>
      <c r="C84" s="21" t="str">
        <f>IF(OR($B84-C$5&gt;74, $B84-C$5=73, $B84-C$5=1, $B84-C$5&lt;0),"",ROUND(($B84-C$5)*'점수 계산기'!$C$27+C$5*'점수 계산기'!$C$28+'점수 계산기'!$C$31,0))</f>
        <v/>
      </c>
      <c r="D84" s="21" t="str">
        <f>IF(OR($B84-D$5&gt;74, $B84-D$5=73, $B84-D$5=1, $B84-D$5&lt;0),"",ROUND(($B84-D$5)*'점수 계산기'!$C$27+D$5*'점수 계산기'!$C$28+'점수 계산기'!$C$31,0))</f>
        <v/>
      </c>
      <c r="E84" s="21" t="str">
        <f>IF(OR($B84-E$5&gt;74, $B84-E$5=73, $B84-E$5=1, $B84-E$5&lt;0),"",ROUND(($B84-E$5)*'점수 계산기'!$C$27+E$5*'점수 계산기'!$C$28+'점수 계산기'!$C$31,0))</f>
        <v/>
      </c>
      <c r="F84" s="21">
        <f>IF(OR($B84-F$5&gt;74, $B84-F$5=73, $B84-F$5=1, $B84-F$5&lt;0),"",ROUND(($B84-F$5)*'점수 계산기'!$C$27+F$5*'점수 계산기'!$C$28+'점수 계산기'!$C$31,0))</f>
        <v>79</v>
      </c>
      <c r="G84" s="21" t="str">
        <f>IF(OR($B84-G$5&gt;74, $B84-G$5=73, $B84-G$5=1, $B84-G$5&lt;0),"",ROUND(($B84-G$5)*'점수 계산기'!$C$27+G$5*'점수 계산기'!$C$28+'점수 계산기'!$C$31,0))</f>
        <v/>
      </c>
      <c r="H84" s="21">
        <f>IF(OR($B84-H$5&gt;74, $B84-H$5=73, $B84-H$5=1, $B84-H$5&lt;0),"",ROUND(($B84-H$5)*'점수 계산기'!$C$27+H$5*'점수 계산기'!$C$28+'점수 계산기'!$C$31,0))</f>
        <v>79</v>
      </c>
      <c r="I84" s="21">
        <f>IF(OR($B84-I$5&gt;74, $B84-I$5=73, $B84-I$5=1, $B84-I$5&lt;0),"",ROUND(($B84-I$5)*'점수 계산기'!$C$27+I$5*'점수 계산기'!$C$28+'점수 계산기'!$C$31,0))</f>
        <v>79</v>
      </c>
      <c r="J84" s="21">
        <f>IF(OR($B84-J$5&gt;74, $B84-J$5=73, $B84-J$5=1, $B84-J$5&lt;0),"",ROUND(($B84-J$5)*'점수 계산기'!$C$27+J$5*'점수 계산기'!$C$28+'점수 계산기'!$C$31,0))</f>
        <v>79</v>
      </c>
      <c r="K84" s="21">
        <f>IF(OR($B84-K$5&gt;74, $B84-K$5=73, $B84-K$5=1, $B84-K$5&lt;0),"",ROUND(($B84-K$5)*'점수 계산기'!$C$27+K$5*'점수 계산기'!$C$28+'점수 계산기'!$C$31,0))</f>
        <v>80</v>
      </c>
      <c r="L84" s="21">
        <f>IF(OR($B84-L$5&gt;74, $B84-L$5=73, $B84-L$5=1, $B84-L$5&lt;0),"",ROUND(($B84-L$5)*'점수 계산기'!$C$27+L$5*'점수 계산기'!$C$28+'점수 계산기'!$C$31,0))</f>
        <v>80</v>
      </c>
      <c r="M84" s="21">
        <f>IF(OR($B84-M$5&gt;74, $B84-M$5=73, $B84-M$5=1, $B84-M$5&lt;0),"",ROUND(($B84-M$5)*'점수 계산기'!$C$27+M$5*'점수 계산기'!$C$28+'점수 계산기'!$C$31,0))</f>
        <v>80</v>
      </c>
      <c r="N84" s="21">
        <f>IF(OR($B84-N$5&gt;74, $B84-N$5=73, $B84-N$5=1, $B84-N$5&lt;0),"",ROUND(($B84-N$5)*'점수 계산기'!$C$27+N$5*'점수 계산기'!$C$28+'점수 계산기'!$C$31,0))</f>
        <v>80</v>
      </c>
      <c r="O84" s="21">
        <f>IF(OR($B84-O$5&gt;74, $B84-O$5=73, $B84-O$5=1, $B84-O$5&lt;0),"",ROUND(($B84-O$5)*'점수 계산기'!$C$27+O$5*'점수 계산기'!$C$28+'점수 계산기'!$C$31,0))</f>
        <v>80</v>
      </c>
      <c r="P84" s="21">
        <f>IF(OR($B84-P$5&gt;74, $B84-P$5=73, $B84-P$5=1, $B84-P$5&lt;0),"",ROUND(($B84-P$5)*'점수 계산기'!$C$27+P$5*'점수 계산기'!$C$28+'점수 계산기'!$C$31,0))</f>
        <v>80</v>
      </c>
      <c r="Q84" s="21">
        <f>IF(OR($B84-Q$5&gt;74, $B84-Q$5=73, $B84-Q$5=1, $B84-Q$5&lt;0),"",ROUND(($B84-Q$5)*'점수 계산기'!$C$27+Q$5*'점수 계산기'!$C$28+'점수 계산기'!$C$31,0))</f>
        <v>81</v>
      </c>
      <c r="R84" s="21">
        <f>IF(OR($B84-R$5&gt;74, $B84-R$5=73, $B84-R$5=1, $B84-R$5&lt;0),"",ROUND(($B84-R$5)*'점수 계산기'!$C$27+R$5*'점수 계산기'!$C$28+'점수 계산기'!$C$31,0))</f>
        <v>81</v>
      </c>
      <c r="S84" s="21">
        <f>IF(OR($B84-S$5&gt;74, $B84-S$5=73, $B84-S$5=1, $B84-S$5&lt;0),"",ROUND(($B84-S$5)*'점수 계산기'!$C$27+S$5*'점수 계산기'!$C$28+'점수 계산기'!$C$31,0))</f>
        <v>81</v>
      </c>
      <c r="T84" s="21">
        <f>IF(OR($B84-T$5&gt;74, $B84-T$5=73, $B84-T$5=1, $B84-T$5&lt;0),"",ROUND(($B84-T$5)*'점수 계산기'!$C$27+T$5*'점수 계산기'!$C$28+'점수 계산기'!$C$31,0))</f>
        <v>81</v>
      </c>
      <c r="U84" s="21">
        <f>IF(OR($B84-U$5&gt;74, $B84-U$5=73, $B84-U$5=1, $B84-U$5&lt;0),"",ROUND(($B84-U$5)*'점수 계산기'!$C$27+U$5*'점수 계산기'!$C$28+'점수 계산기'!$C$31,0))</f>
        <v>81</v>
      </c>
      <c r="V84" s="21">
        <f>IF(OR($B84-V$5&gt;74, $B84-V$5=73, $B84-V$5=1, $B84-V$5&lt;0),"",ROUND(($B84-V$5)*'점수 계산기'!$C$27+V$5*'점수 계산기'!$C$28+'점수 계산기'!$C$31,0))</f>
        <v>82</v>
      </c>
      <c r="W84" s="21">
        <f>IF(OR($B84-W$5&gt;74, $B84-W$5=73, $B84-W$5=1, $B84-W$5&lt;0),"",ROUND(($B84-W$5)*'점수 계산기'!$C$27+W$5*'점수 계산기'!$C$28+'점수 계산기'!$C$31,0))</f>
        <v>82</v>
      </c>
      <c r="X84" s="21">
        <f>IF(OR($B84-X$5&gt;74, $B84-X$5=73, $B84-X$5=1, $B84-X$5&lt;0),"",ROUND(($B84-X$5)*'점수 계산기'!$C$27+X$5*'점수 계산기'!$C$28+'점수 계산기'!$C$31,0))</f>
        <v>82</v>
      </c>
      <c r="Y84" s="21">
        <f>IF(OR($B84-Y$5&gt;74, $B84-Y$5=73, $B84-Y$5=1, $B84-Y$5&lt;0),"",ROUND(($B84-Y$5)*'점수 계산기'!$C$27+Y$5*'점수 계산기'!$C$28+'점수 계산기'!$C$31,0))</f>
        <v>82</v>
      </c>
      <c r="Z84" s="21">
        <f>IF(OR($B84-Z$5&gt;74, $B84-Z$5=73, $B84-Z$5=1, $B84-Z$5&lt;0),"",ROUND(($B84-Z$5)*'점수 계산기'!$C$27+Z$5*'점수 계산기'!$C$28+'점수 계산기'!$C$31,0))</f>
        <v>82</v>
      </c>
      <c r="AA84" s="22">
        <f>IF(OR($B84-AA$5&gt;74, $B84-AA$5=73, $B84-AA$5=1, $B84-AA$5&lt;0),"",ROUND(($B84-AA$5)*'점수 계산기'!$C$27+AA$5*'점수 계산기'!$C$28+'점수 계산기'!$C$31,0))</f>
        <v>83</v>
      </c>
      <c r="AC84" s="195">
        <v>23</v>
      </c>
      <c r="AD84" s="195">
        <f t="shared" si="2"/>
        <v>79</v>
      </c>
      <c r="AE84" s="195" cm="1">
        <f t="array" ref="AE84">INDEX($AF$6:$AF$106, AC84, 1)</f>
        <v>128</v>
      </c>
      <c r="AF84" s="195">
        <f t="shared" si="3"/>
        <v>83</v>
      </c>
      <c r="AG84" s="195">
        <v>22</v>
      </c>
      <c r="AH84" s="195">
        <v>78</v>
      </c>
    </row>
    <row r="85" spans="1:34" ht="21" customHeight="1">
      <c r="A85" s="4"/>
      <c r="B85" s="33">
        <v>21</v>
      </c>
      <c r="C85" s="21" t="str">
        <f>IF(OR($B85-C$5&gt;74, $B85-C$5=73, $B85-C$5=1, $B85-C$5&lt;0),"",ROUND(($B85-C$5)*'점수 계산기'!$C$27+C$5*'점수 계산기'!$C$28+'점수 계산기'!$C$31,0))</f>
        <v/>
      </c>
      <c r="D85" s="21" t="str">
        <f>IF(OR($B85-D$5&gt;74, $B85-D$5=73, $B85-D$5=1, $B85-D$5&lt;0),"",ROUND(($B85-D$5)*'점수 계산기'!$C$27+D$5*'점수 계산기'!$C$28+'점수 계산기'!$C$31,0))</f>
        <v/>
      </c>
      <c r="E85" s="21" t="str">
        <f>IF(OR($B85-E$5&gt;74, $B85-E$5=73, $B85-E$5=1, $B85-E$5&lt;0),"",ROUND(($B85-E$5)*'점수 계산기'!$C$27+E$5*'점수 계산기'!$C$28+'점수 계산기'!$C$31,0))</f>
        <v/>
      </c>
      <c r="F85" s="21" t="str">
        <f>IF(OR($B85-F$5&gt;74, $B85-F$5=73, $B85-F$5=1, $B85-F$5&lt;0),"",ROUND(($B85-F$5)*'점수 계산기'!$C$27+F$5*'점수 계산기'!$C$28+'점수 계산기'!$C$31,0))</f>
        <v/>
      </c>
      <c r="G85" s="21">
        <f>IF(OR($B85-G$5&gt;74, $B85-G$5=73, $B85-G$5=1, $B85-G$5&lt;0),"",ROUND(($B85-G$5)*'점수 계산기'!$C$27+G$5*'점수 계산기'!$C$28+'점수 계산기'!$C$31,0))</f>
        <v>78</v>
      </c>
      <c r="H85" s="21" t="str">
        <f>IF(OR($B85-H$5&gt;74, $B85-H$5=73, $B85-H$5=1, $B85-H$5&lt;0),"",ROUND(($B85-H$5)*'점수 계산기'!$C$27+H$5*'점수 계산기'!$C$28+'점수 계산기'!$C$31,0))</f>
        <v/>
      </c>
      <c r="I85" s="21">
        <f>IF(OR($B85-I$5&gt;74, $B85-I$5=73, $B85-I$5=1, $B85-I$5&lt;0),"",ROUND(($B85-I$5)*'점수 계산기'!$C$27+I$5*'점수 계산기'!$C$28+'점수 계산기'!$C$31,0))</f>
        <v>78</v>
      </c>
      <c r="J85" s="21">
        <f>IF(OR($B85-J$5&gt;74, $B85-J$5=73, $B85-J$5=1, $B85-J$5&lt;0),"",ROUND(($B85-J$5)*'점수 계산기'!$C$27+J$5*'점수 계산기'!$C$28+'점수 계산기'!$C$31,0))</f>
        <v>79</v>
      </c>
      <c r="K85" s="21">
        <f>IF(OR($B85-K$5&gt;74, $B85-K$5=73, $B85-K$5=1, $B85-K$5&lt;0),"",ROUND(($B85-K$5)*'점수 계산기'!$C$27+K$5*'점수 계산기'!$C$28+'점수 계산기'!$C$31,0))</f>
        <v>79</v>
      </c>
      <c r="L85" s="21">
        <f>IF(OR($B85-L$5&gt;74, $B85-L$5=73, $B85-L$5=1, $B85-L$5&lt;0),"",ROUND(($B85-L$5)*'점수 계산기'!$C$27+L$5*'점수 계산기'!$C$28+'점수 계산기'!$C$31,0))</f>
        <v>79</v>
      </c>
      <c r="M85" s="21">
        <f>IF(OR($B85-M$5&gt;74, $B85-M$5=73, $B85-M$5=1, $B85-M$5&lt;0),"",ROUND(($B85-M$5)*'점수 계산기'!$C$27+M$5*'점수 계산기'!$C$28+'점수 계산기'!$C$31,0))</f>
        <v>79</v>
      </c>
      <c r="N85" s="21">
        <f>IF(OR($B85-N$5&gt;74, $B85-N$5=73, $B85-N$5=1, $B85-N$5&lt;0),"",ROUND(($B85-N$5)*'점수 계산기'!$C$27+N$5*'점수 계산기'!$C$28+'점수 계산기'!$C$31,0))</f>
        <v>79</v>
      </c>
      <c r="O85" s="21">
        <f>IF(OR($B85-O$5&gt;74, $B85-O$5=73, $B85-O$5=1, $B85-O$5&lt;0),"",ROUND(($B85-O$5)*'점수 계산기'!$C$27+O$5*'점수 계산기'!$C$28+'점수 계산기'!$C$31,0))</f>
        <v>79</v>
      </c>
      <c r="P85" s="21">
        <f>IF(OR($B85-P$5&gt;74, $B85-P$5=73, $B85-P$5=1, $B85-P$5&lt;0),"",ROUND(($B85-P$5)*'점수 계산기'!$C$27+P$5*'점수 계산기'!$C$28+'점수 계산기'!$C$31,0))</f>
        <v>80</v>
      </c>
      <c r="Q85" s="21">
        <f>IF(OR($B85-Q$5&gt;74, $B85-Q$5=73, $B85-Q$5=1, $B85-Q$5&lt;0),"",ROUND(($B85-Q$5)*'점수 계산기'!$C$27+Q$5*'점수 계산기'!$C$28+'점수 계산기'!$C$31,0))</f>
        <v>80</v>
      </c>
      <c r="R85" s="21">
        <f>IF(OR($B85-R$5&gt;74, $B85-R$5=73, $B85-R$5=1, $B85-R$5&lt;0),"",ROUND(($B85-R$5)*'점수 계산기'!$C$27+R$5*'점수 계산기'!$C$28+'점수 계산기'!$C$31,0))</f>
        <v>80</v>
      </c>
      <c r="S85" s="21">
        <f>IF(OR($B85-S$5&gt;74, $B85-S$5=73, $B85-S$5=1, $B85-S$5&lt;0),"",ROUND(($B85-S$5)*'점수 계산기'!$C$27+S$5*'점수 계산기'!$C$28+'점수 계산기'!$C$31,0))</f>
        <v>80</v>
      </c>
      <c r="T85" s="21">
        <f>IF(OR($B85-T$5&gt;74, $B85-T$5=73, $B85-T$5=1, $B85-T$5&lt;0),"",ROUND(($B85-T$5)*'점수 계산기'!$C$27+T$5*'점수 계산기'!$C$28+'점수 계산기'!$C$31,0))</f>
        <v>80</v>
      </c>
      <c r="U85" s="21">
        <f>IF(OR($B85-U$5&gt;74, $B85-U$5=73, $B85-U$5=1, $B85-U$5&lt;0),"",ROUND(($B85-U$5)*'점수 계산기'!$C$27+U$5*'점수 계산기'!$C$28+'점수 계산기'!$C$31,0))</f>
        <v>81</v>
      </c>
      <c r="V85" s="21">
        <f>IF(OR($B85-V$5&gt;74, $B85-V$5=73, $B85-V$5=1, $B85-V$5&lt;0),"",ROUND(($B85-V$5)*'점수 계산기'!$C$27+V$5*'점수 계산기'!$C$28+'점수 계산기'!$C$31,0))</f>
        <v>81</v>
      </c>
      <c r="W85" s="21">
        <f>IF(OR($B85-W$5&gt;74, $B85-W$5=73, $B85-W$5=1, $B85-W$5&lt;0),"",ROUND(($B85-W$5)*'점수 계산기'!$C$27+W$5*'점수 계산기'!$C$28+'점수 계산기'!$C$31,0))</f>
        <v>81</v>
      </c>
      <c r="X85" s="21">
        <f>IF(OR($B85-X$5&gt;74, $B85-X$5=73, $B85-X$5=1, $B85-X$5&lt;0),"",ROUND(($B85-X$5)*'점수 계산기'!$C$27+X$5*'점수 계산기'!$C$28+'점수 계산기'!$C$31,0))</f>
        <v>81</v>
      </c>
      <c r="Y85" s="21">
        <f>IF(OR($B85-Y$5&gt;74, $B85-Y$5=73, $B85-Y$5=1, $B85-Y$5&lt;0),"",ROUND(($B85-Y$5)*'점수 계산기'!$C$27+Y$5*'점수 계산기'!$C$28+'점수 계산기'!$C$31,0))</f>
        <v>81</v>
      </c>
      <c r="Z85" s="21">
        <f>IF(OR($B85-Z$5&gt;74, $B85-Z$5=73, $B85-Z$5=1, $B85-Z$5&lt;0),"",ROUND(($B85-Z$5)*'점수 계산기'!$C$27+Z$5*'점수 계산기'!$C$28+'점수 계산기'!$C$31,0))</f>
        <v>81</v>
      </c>
      <c r="AA85" s="22">
        <f>IF(OR($B85-AA$5&gt;74, $B85-AA$5=73, $B85-AA$5=1, $B85-AA$5&lt;0),"",ROUND(($B85-AA$5)*'점수 계산기'!$C$27+AA$5*'점수 계산기'!$C$28+'점수 계산기'!$C$31,0))</f>
        <v>82</v>
      </c>
      <c r="AC85" s="195">
        <v>22</v>
      </c>
      <c r="AD85" s="195">
        <f t="shared" si="2"/>
        <v>78</v>
      </c>
      <c r="AE85" s="195" cm="1">
        <f t="array" ref="AE85">INDEX($AF$6:$AF$106, AC85, 1)</f>
        <v>129</v>
      </c>
      <c r="AF85" s="195">
        <f t="shared" si="3"/>
        <v>82</v>
      </c>
      <c r="AG85" s="195">
        <v>21</v>
      </c>
      <c r="AH85" s="195">
        <v>79</v>
      </c>
    </row>
    <row r="86" spans="1:34" ht="21" customHeight="1">
      <c r="A86" s="4"/>
      <c r="B86" s="29">
        <v>20</v>
      </c>
      <c r="C86" s="13" t="str">
        <f>IF(OR($B86-C$5&gt;74, $B86-C$5=73, $B86-C$5=1, $B86-C$5&lt;0),"",ROUND(($B86-C$5)*'점수 계산기'!$C$27+C$5*'점수 계산기'!$C$28+'점수 계산기'!$C$31,0))</f>
        <v/>
      </c>
      <c r="D86" s="13" t="str">
        <f>IF(OR($B86-D$5&gt;74, $B86-D$5=73, $B86-D$5=1, $B86-D$5&lt;0),"",ROUND(($B86-D$5)*'점수 계산기'!$C$27+D$5*'점수 계산기'!$C$28+'점수 계산기'!$C$31,0))</f>
        <v/>
      </c>
      <c r="E86" s="13" t="str">
        <f>IF(OR($B86-E$5&gt;74, $B86-E$5=73, $B86-E$5=1, $B86-E$5&lt;0),"",ROUND(($B86-E$5)*'점수 계산기'!$C$27+E$5*'점수 계산기'!$C$28+'점수 계산기'!$C$31,0))</f>
        <v/>
      </c>
      <c r="F86" s="13" t="str">
        <f>IF(OR($B86-F$5&gt;74, $B86-F$5=73, $B86-F$5=1, $B86-F$5&lt;0),"",ROUND(($B86-F$5)*'점수 계산기'!$C$27+F$5*'점수 계산기'!$C$28+'점수 계산기'!$C$31,0))</f>
        <v/>
      </c>
      <c r="G86" s="13" t="str">
        <f>IF(OR($B86-G$5&gt;74, $B86-G$5=73, $B86-G$5=1, $B86-G$5&lt;0),"",ROUND(($B86-G$5)*'점수 계산기'!$C$27+G$5*'점수 계산기'!$C$28+'점수 계산기'!$C$31,0))</f>
        <v/>
      </c>
      <c r="H86" s="13">
        <f>IF(OR($B86-H$5&gt;74, $B86-H$5=73, $B86-H$5=1, $B86-H$5&lt;0),"",ROUND(($B86-H$5)*'점수 계산기'!$C$27+H$5*'점수 계산기'!$C$28+'점수 계산기'!$C$31,0))</f>
        <v>77</v>
      </c>
      <c r="I86" s="13" t="str">
        <f>IF(OR($B86-I$5&gt;74, $B86-I$5=73, $B86-I$5=1, $B86-I$5&lt;0),"",ROUND(($B86-I$5)*'점수 계산기'!$C$27+I$5*'점수 계산기'!$C$28+'점수 계산기'!$C$31,0))</f>
        <v/>
      </c>
      <c r="J86" s="13">
        <f>IF(OR($B86-J$5&gt;74, $B86-J$5=73, $B86-J$5=1, $B86-J$5&lt;0),"",ROUND(($B86-J$5)*'점수 계산기'!$C$27+J$5*'점수 계산기'!$C$28+'점수 계산기'!$C$31,0))</f>
        <v>78</v>
      </c>
      <c r="K86" s="13">
        <f>IF(OR($B86-K$5&gt;74, $B86-K$5=73, $B86-K$5=1, $B86-K$5&lt;0),"",ROUND(($B86-K$5)*'점수 계산기'!$C$27+K$5*'점수 계산기'!$C$28+'점수 계산기'!$C$31,0))</f>
        <v>78</v>
      </c>
      <c r="L86" s="13">
        <f>IF(OR($B86-L$5&gt;74, $B86-L$5=73, $B86-L$5=1, $B86-L$5&lt;0),"",ROUND(($B86-L$5)*'점수 계산기'!$C$27+L$5*'점수 계산기'!$C$28+'점수 계산기'!$C$31,0))</f>
        <v>78</v>
      </c>
      <c r="M86" s="13">
        <f>IF(OR($B86-M$5&gt;74, $B86-M$5=73, $B86-M$5=1, $B86-M$5&lt;0),"",ROUND(($B86-M$5)*'점수 계산기'!$C$27+M$5*'점수 계산기'!$C$28+'점수 계산기'!$C$31,0))</f>
        <v>78</v>
      </c>
      <c r="N86" s="13">
        <f>IF(OR($B86-N$5&gt;74, $B86-N$5=73, $B86-N$5=1, $B86-N$5&lt;0),"",ROUND(($B86-N$5)*'점수 계산기'!$C$27+N$5*'점수 계산기'!$C$28+'점수 계산기'!$C$31,0))</f>
        <v>78</v>
      </c>
      <c r="O86" s="13">
        <f>IF(OR($B86-O$5&gt;74, $B86-O$5=73, $B86-O$5=1, $B86-O$5&lt;0),"",ROUND(($B86-O$5)*'점수 계산기'!$C$27+O$5*'점수 계산기'!$C$28+'점수 계산기'!$C$31,0))</f>
        <v>79</v>
      </c>
      <c r="P86" s="13">
        <f>IF(OR($B86-P$5&gt;74, $B86-P$5=73, $B86-P$5=1, $B86-P$5&lt;0),"",ROUND(($B86-P$5)*'점수 계산기'!$C$27+P$5*'점수 계산기'!$C$28+'점수 계산기'!$C$31,0))</f>
        <v>79</v>
      </c>
      <c r="Q86" s="13">
        <f>IF(OR($B86-Q$5&gt;74, $B86-Q$5=73, $B86-Q$5=1, $B86-Q$5&lt;0),"",ROUND(($B86-Q$5)*'점수 계산기'!$C$27+Q$5*'점수 계산기'!$C$28+'점수 계산기'!$C$31,0))</f>
        <v>79</v>
      </c>
      <c r="R86" s="13">
        <f>IF(OR($B86-R$5&gt;74, $B86-R$5=73, $B86-R$5=1, $B86-R$5&lt;0),"",ROUND(($B86-R$5)*'점수 계산기'!$C$27+R$5*'점수 계산기'!$C$28+'점수 계산기'!$C$31,0))</f>
        <v>79</v>
      </c>
      <c r="S86" s="13">
        <f>IF(OR($B86-S$5&gt;74, $B86-S$5=73, $B86-S$5=1, $B86-S$5&lt;0),"",ROUND(($B86-S$5)*'점수 계산기'!$C$27+S$5*'점수 계산기'!$C$28+'점수 계산기'!$C$31,0))</f>
        <v>79</v>
      </c>
      <c r="T86" s="13">
        <f>IF(OR($B86-T$5&gt;74, $B86-T$5=73, $B86-T$5=1, $B86-T$5&lt;0),"",ROUND(($B86-T$5)*'점수 계산기'!$C$27+T$5*'점수 계산기'!$C$28+'점수 계산기'!$C$31,0))</f>
        <v>80</v>
      </c>
      <c r="U86" s="13">
        <f>IF(OR($B86-U$5&gt;74, $B86-U$5=73, $B86-U$5=1, $B86-U$5&lt;0),"",ROUND(($B86-U$5)*'점수 계산기'!$C$27+U$5*'점수 계산기'!$C$28+'점수 계산기'!$C$31,0))</f>
        <v>80</v>
      </c>
      <c r="V86" s="13">
        <f>IF(OR($B86-V$5&gt;74, $B86-V$5=73, $B86-V$5=1, $B86-V$5&lt;0),"",ROUND(($B86-V$5)*'점수 계산기'!$C$27+V$5*'점수 계산기'!$C$28+'점수 계산기'!$C$31,0))</f>
        <v>80</v>
      </c>
      <c r="W86" s="13">
        <f>IF(OR($B86-W$5&gt;74, $B86-W$5=73, $B86-W$5=1, $B86-W$5&lt;0),"",ROUND(($B86-W$5)*'점수 계산기'!$C$27+W$5*'점수 계산기'!$C$28+'점수 계산기'!$C$31,0))</f>
        <v>80</v>
      </c>
      <c r="X86" s="13">
        <f>IF(OR($B86-X$5&gt;74, $B86-X$5=73, $B86-X$5=1, $B86-X$5&lt;0),"",ROUND(($B86-X$5)*'점수 계산기'!$C$27+X$5*'점수 계산기'!$C$28+'점수 계산기'!$C$31,0))</f>
        <v>80</v>
      </c>
      <c r="Y86" s="13">
        <f>IF(OR($B86-Y$5&gt;74, $B86-Y$5=73, $B86-Y$5=1, $B86-Y$5&lt;0),"",ROUND(($B86-Y$5)*'점수 계산기'!$C$27+Y$5*'점수 계산기'!$C$28+'점수 계산기'!$C$31,0))</f>
        <v>80</v>
      </c>
      <c r="Z86" s="13">
        <f>IF(OR($B86-Z$5&gt;74, $B86-Z$5=73, $B86-Z$5=1, $B86-Z$5&lt;0),"",ROUND(($B86-Z$5)*'점수 계산기'!$C$27+Z$5*'점수 계산기'!$C$28+'점수 계산기'!$C$31,0))</f>
        <v>81</v>
      </c>
      <c r="AA86" s="14">
        <f>IF(OR($B86-AA$5&gt;74, $B86-AA$5=73, $B86-AA$5=1, $B86-AA$5&lt;0),"",ROUND(($B86-AA$5)*'점수 계산기'!$C$27+AA$5*'점수 계산기'!$C$28+'점수 계산기'!$C$31,0))</f>
        <v>81</v>
      </c>
      <c r="AC86" s="195">
        <v>21</v>
      </c>
      <c r="AD86" s="195">
        <f t="shared" si="2"/>
        <v>77</v>
      </c>
      <c r="AE86" s="195" cm="1">
        <f t="array" ref="AE86">INDEX($AF$6:$AF$106, AC86, 1)</f>
        <v>130</v>
      </c>
      <c r="AF86" s="195">
        <f t="shared" si="3"/>
        <v>81</v>
      </c>
      <c r="AG86" s="195">
        <v>20</v>
      </c>
      <c r="AH86" s="195">
        <v>80</v>
      </c>
    </row>
    <row r="87" spans="1:34" ht="21" customHeight="1">
      <c r="A87" s="4"/>
      <c r="B87" s="29">
        <v>19</v>
      </c>
      <c r="C87" s="13" t="str">
        <f>IF(OR($B87-C$5&gt;74, $B87-C$5=73, $B87-C$5=1, $B87-C$5&lt;0),"",ROUND(($B87-C$5)*'점수 계산기'!$C$27+C$5*'점수 계산기'!$C$28+'점수 계산기'!$C$31,0))</f>
        <v/>
      </c>
      <c r="D87" s="13" t="str">
        <f>IF(OR($B87-D$5&gt;74, $B87-D$5=73, $B87-D$5=1, $B87-D$5&lt;0),"",ROUND(($B87-D$5)*'점수 계산기'!$C$27+D$5*'점수 계산기'!$C$28+'점수 계산기'!$C$31,0))</f>
        <v/>
      </c>
      <c r="E87" s="13" t="str">
        <f>IF(OR($B87-E$5&gt;74, $B87-E$5=73, $B87-E$5=1, $B87-E$5&lt;0),"",ROUND(($B87-E$5)*'점수 계산기'!$C$27+E$5*'점수 계산기'!$C$28+'점수 계산기'!$C$31,0))</f>
        <v/>
      </c>
      <c r="F87" s="13" t="str">
        <f>IF(OR($B87-F$5&gt;74, $B87-F$5=73, $B87-F$5=1, $B87-F$5&lt;0),"",ROUND(($B87-F$5)*'점수 계산기'!$C$27+F$5*'점수 계산기'!$C$28+'점수 계산기'!$C$31,0))</f>
        <v/>
      </c>
      <c r="G87" s="13" t="str">
        <f>IF(OR($B87-G$5&gt;74, $B87-G$5=73, $B87-G$5=1, $B87-G$5&lt;0),"",ROUND(($B87-G$5)*'점수 계산기'!$C$27+G$5*'점수 계산기'!$C$28+'점수 계산기'!$C$31,0))</f>
        <v/>
      </c>
      <c r="H87" s="13" t="str">
        <f>IF(OR($B87-H$5&gt;74, $B87-H$5=73, $B87-H$5=1, $B87-H$5&lt;0),"",ROUND(($B87-H$5)*'점수 계산기'!$C$27+H$5*'점수 계산기'!$C$28+'점수 계산기'!$C$31,0))</f>
        <v/>
      </c>
      <c r="I87" s="13">
        <f>IF(OR($B87-I$5&gt;74, $B87-I$5=73, $B87-I$5=1, $B87-I$5&lt;0),"",ROUND(($B87-I$5)*'점수 계산기'!$C$27+I$5*'점수 계산기'!$C$28+'점수 계산기'!$C$31,0))</f>
        <v>77</v>
      </c>
      <c r="J87" s="13" t="str">
        <f>IF(OR($B87-J$5&gt;74, $B87-J$5=73, $B87-J$5=1, $B87-J$5&lt;0),"",ROUND(($B87-J$5)*'점수 계산기'!$C$27+J$5*'점수 계산기'!$C$28+'점수 계산기'!$C$31,0))</f>
        <v/>
      </c>
      <c r="K87" s="13">
        <f>IF(OR($B87-K$5&gt;74, $B87-K$5=73, $B87-K$5=1, $B87-K$5&lt;0),"",ROUND(($B87-K$5)*'점수 계산기'!$C$27+K$5*'점수 계산기'!$C$28+'점수 계산기'!$C$31,0))</f>
        <v>77</v>
      </c>
      <c r="L87" s="13">
        <f>IF(OR($B87-L$5&gt;74, $B87-L$5=73, $B87-L$5=1, $B87-L$5&lt;0),"",ROUND(($B87-L$5)*'점수 계산기'!$C$27+L$5*'점수 계산기'!$C$28+'점수 계산기'!$C$31,0))</f>
        <v>77</v>
      </c>
      <c r="M87" s="13">
        <f>IF(OR($B87-M$5&gt;74, $B87-M$5=73, $B87-M$5=1, $B87-M$5&lt;0),"",ROUND(($B87-M$5)*'점수 계산기'!$C$27+M$5*'점수 계산기'!$C$28+'점수 계산기'!$C$31,0))</f>
        <v>77</v>
      </c>
      <c r="N87" s="13">
        <f>IF(OR($B87-N$5&gt;74, $B87-N$5=73, $B87-N$5=1, $B87-N$5&lt;0),"",ROUND(($B87-N$5)*'점수 계산기'!$C$27+N$5*'점수 계산기'!$C$28+'점수 계산기'!$C$31,0))</f>
        <v>78</v>
      </c>
      <c r="O87" s="13">
        <f>IF(OR($B87-O$5&gt;74, $B87-O$5=73, $B87-O$5=1, $B87-O$5&lt;0),"",ROUND(($B87-O$5)*'점수 계산기'!$C$27+O$5*'점수 계산기'!$C$28+'점수 계산기'!$C$31,0))</f>
        <v>78</v>
      </c>
      <c r="P87" s="13">
        <f>IF(OR($B87-P$5&gt;74, $B87-P$5=73, $B87-P$5=1, $B87-P$5&lt;0),"",ROUND(($B87-P$5)*'점수 계산기'!$C$27+P$5*'점수 계산기'!$C$28+'점수 계산기'!$C$31,0))</f>
        <v>78</v>
      </c>
      <c r="Q87" s="13">
        <f>IF(OR($B87-Q$5&gt;74, $B87-Q$5=73, $B87-Q$5=1, $B87-Q$5&lt;0),"",ROUND(($B87-Q$5)*'점수 계산기'!$C$27+Q$5*'점수 계산기'!$C$28+'점수 계산기'!$C$31,0))</f>
        <v>78</v>
      </c>
      <c r="R87" s="13">
        <f>IF(OR($B87-R$5&gt;74, $B87-R$5=73, $B87-R$5=1, $B87-R$5&lt;0),"",ROUND(($B87-R$5)*'점수 계산기'!$C$27+R$5*'점수 계산기'!$C$28+'점수 계산기'!$C$31,0))</f>
        <v>78</v>
      </c>
      <c r="S87" s="13">
        <f>IF(OR($B87-S$5&gt;74, $B87-S$5=73, $B87-S$5=1, $B87-S$5&lt;0),"",ROUND(($B87-S$5)*'점수 계산기'!$C$27+S$5*'점수 계산기'!$C$28+'점수 계산기'!$C$31,0))</f>
        <v>79</v>
      </c>
      <c r="T87" s="13">
        <f>IF(OR($B87-T$5&gt;74, $B87-T$5=73, $B87-T$5=1, $B87-T$5&lt;0),"",ROUND(($B87-T$5)*'점수 계산기'!$C$27+T$5*'점수 계산기'!$C$28+'점수 계산기'!$C$31,0))</f>
        <v>79</v>
      </c>
      <c r="U87" s="13">
        <f>IF(OR($B87-U$5&gt;74, $B87-U$5=73, $B87-U$5=1, $B87-U$5&lt;0),"",ROUND(($B87-U$5)*'점수 계산기'!$C$27+U$5*'점수 계산기'!$C$28+'점수 계산기'!$C$31,0))</f>
        <v>79</v>
      </c>
      <c r="V87" s="13">
        <f>IF(OR($B87-V$5&gt;74, $B87-V$5=73, $B87-V$5=1, $B87-V$5&lt;0),"",ROUND(($B87-V$5)*'점수 계산기'!$C$27+V$5*'점수 계산기'!$C$28+'점수 계산기'!$C$31,0))</f>
        <v>79</v>
      </c>
      <c r="W87" s="13">
        <f>IF(OR($B87-W$5&gt;74, $B87-W$5=73, $B87-W$5=1, $B87-W$5&lt;0),"",ROUND(($B87-W$5)*'점수 계산기'!$C$27+W$5*'점수 계산기'!$C$28+'점수 계산기'!$C$31,0))</f>
        <v>79</v>
      </c>
      <c r="X87" s="13">
        <f>IF(OR($B87-X$5&gt;74, $B87-X$5=73, $B87-X$5=1, $B87-X$5&lt;0),"",ROUND(($B87-X$5)*'점수 계산기'!$C$27+X$5*'점수 계산기'!$C$28+'점수 계산기'!$C$31,0))</f>
        <v>79</v>
      </c>
      <c r="Y87" s="13">
        <f>IF(OR($B87-Y$5&gt;74, $B87-Y$5=73, $B87-Y$5=1, $B87-Y$5&lt;0),"",ROUND(($B87-Y$5)*'점수 계산기'!$C$27+Y$5*'점수 계산기'!$C$28+'점수 계산기'!$C$31,0))</f>
        <v>80</v>
      </c>
      <c r="Z87" s="13">
        <f>IF(OR($B87-Z$5&gt;74, $B87-Z$5=73, $B87-Z$5=1, $B87-Z$5&lt;0),"",ROUND(($B87-Z$5)*'점수 계산기'!$C$27+Z$5*'점수 계산기'!$C$28+'점수 계산기'!$C$31,0))</f>
        <v>80</v>
      </c>
      <c r="AA87" s="14">
        <f>IF(OR($B87-AA$5&gt;74, $B87-AA$5=73, $B87-AA$5=1, $B87-AA$5&lt;0),"",ROUND(($B87-AA$5)*'점수 계산기'!$C$27+AA$5*'점수 계산기'!$C$28+'점수 계산기'!$C$31,0))</f>
        <v>80</v>
      </c>
      <c r="AC87" s="195">
        <v>20</v>
      </c>
      <c r="AD87" s="195">
        <f t="shared" si="2"/>
        <v>77</v>
      </c>
      <c r="AE87" s="195" cm="1">
        <f t="array" ref="AE87">INDEX($AF$6:$AF$106, AC87, 1)</f>
        <v>130</v>
      </c>
      <c r="AF87" s="195">
        <f t="shared" si="3"/>
        <v>80</v>
      </c>
      <c r="AG87" s="195">
        <v>19</v>
      </c>
      <c r="AH87" s="195">
        <v>81</v>
      </c>
    </row>
    <row r="88" spans="1:34" ht="21" customHeight="1">
      <c r="A88" s="4"/>
      <c r="B88" s="29">
        <v>18</v>
      </c>
      <c r="C88" s="13" t="str">
        <f>IF(OR($B88-C$5&gt;74, $B88-C$5=73, $B88-C$5=1, $B88-C$5&lt;0),"",ROUND(($B88-C$5)*'점수 계산기'!$C$27+C$5*'점수 계산기'!$C$28+'점수 계산기'!$C$31,0))</f>
        <v/>
      </c>
      <c r="D88" s="13" t="str">
        <f>IF(OR($B88-D$5&gt;74, $B88-D$5=73, $B88-D$5=1, $B88-D$5&lt;0),"",ROUND(($B88-D$5)*'점수 계산기'!$C$27+D$5*'점수 계산기'!$C$28+'점수 계산기'!$C$31,0))</f>
        <v/>
      </c>
      <c r="E88" s="13" t="str">
        <f>IF(OR($B88-E$5&gt;74, $B88-E$5=73, $B88-E$5=1, $B88-E$5&lt;0),"",ROUND(($B88-E$5)*'점수 계산기'!$C$27+E$5*'점수 계산기'!$C$28+'점수 계산기'!$C$31,0))</f>
        <v/>
      </c>
      <c r="F88" s="13" t="str">
        <f>IF(OR($B88-F$5&gt;74, $B88-F$5=73, $B88-F$5=1, $B88-F$5&lt;0),"",ROUND(($B88-F$5)*'점수 계산기'!$C$27+F$5*'점수 계산기'!$C$28+'점수 계산기'!$C$31,0))</f>
        <v/>
      </c>
      <c r="G88" s="13" t="str">
        <f>IF(OR($B88-G$5&gt;74, $B88-G$5=73, $B88-G$5=1, $B88-G$5&lt;0),"",ROUND(($B88-G$5)*'점수 계산기'!$C$27+G$5*'점수 계산기'!$C$28+'점수 계산기'!$C$31,0))</f>
        <v/>
      </c>
      <c r="H88" s="13" t="str">
        <f>IF(OR($B88-H$5&gt;74, $B88-H$5=73, $B88-H$5=1, $B88-H$5&lt;0),"",ROUND(($B88-H$5)*'점수 계산기'!$C$27+H$5*'점수 계산기'!$C$28+'점수 계산기'!$C$31,0))</f>
        <v/>
      </c>
      <c r="I88" s="13" t="str">
        <f>IF(OR($B88-I$5&gt;74, $B88-I$5=73, $B88-I$5=1, $B88-I$5&lt;0),"",ROUND(($B88-I$5)*'점수 계산기'!$C$27+I$5*'점수 계산기'!$C$28+'점수 계산기'!$C$31,0))</f>
        <v/>
      </c>
      <c r="J88" s="13">
        <f>IF(OR($B88-J$5&gt;74, $B88-J$5=73, $B88-J$5=1, $B88-J$5&lt;0),"",ROUND(($B88-J$5)*'점수 계산기'!$C$27+J$5*'점수 계산기'!$C$28+'점수 계산기'!$C$31,0))</f>
        <v>76</v>
      </c>
      <c r="K88" s="13" t="str">
        <f>IF(OR($B88-K$5&gt;74, $B88-K$5=73, $B88-K$5=1, $B88-K$5&lt;0),"",ROUND(($B88-K$5)*'점수 계산기'!$C$27+K$5*'점수 계산기'!$C$28+'점수 계산기'!$C$31,0))</f>
        <v/>
      </c>
      <c r="L88" s="13">
        <f>IF(OR($B88-L$5&gt;74, $B88-L$5=73, $B88-L$5=1, $B88-L$5&lt;0),"",ROUND(($B88-L$5)*'점수 계산기'!$C$27+L$5*'점수 계산기'!$C$28+'점수 계산기'!$C$31,0))</f>
        <v>76</v>
      </c>
      <c r="M88" s="13">
        <f>IF(OR($B88-M$5&gt;74, $B88-M$5=73, $B88-M$5=1, $B88-M$5&lt;0),"",ROUND(($B88-M$5)*'점수 계산기'!$C$27+M$5*'점수 계산기'!$C$28+'점수 계산기'!$C$31,0))</f>
        <v>77</v>
      </c>
      <c r="N88" s="13">
        <f>IF(OR($B88-N$5&gt;74, $B88-N$5=73, $B88-N$5=1, $B88-N$5&lt;0),"",ROUND(($B88-N$5)*'점수 계산기'!$C$27+N$5*'점수 계산기'!$C$28+'점수 계산기'!$C$31,0))</f>
        <v>77</v>
      </c>
      <c r="O88" s="13">
        <f>IF(OR($B88-O$5&gt;74, $B88-O$5=73, $B88-O$5=1, $B88-O$5&lt;0),"",ROUND(($B88-O$5)*'점수 계산기'!$C$27+O$5*'점수 계산기'!$C$28+'점수 계산기'!$C$31,0))</f>
        <v>77</v>
      </c>
      <c r="P88" s="13">
        <f>IF(OR($B88-P$5&gt;74, $B88-P$5=73, $B88-P$5=1, $B88-P$5&lt;0),"",ROUND(($B88-P$5)*'점수 계산기'!$C$27+P$5*'점수 계산기'!$C$28+'점수 계산기'!$C$31,0))</f>
        <v>77</v>
      </c>
      <c r="Q88" s="13">
        <f>IF(OR($B88-Q$5&gt;74, $B88-Q$5=73, $B88-Q$5=1, $B88-Q$5&lt;0),"",ROUND(($B88-Q$5)*'점수 계산기'!$C$27+Q$5*'점수 계산기'!$C$28+'점수 계산기'!$C$31,0))</f>
        <v>77</v>
      </c>
      <c r="R88" s="13">
        <f>IF(OR($B88-R$5&gt;74, $B88-R$5=73, $B88-R$5=1, $B88-R$5&lt;0),"",ROUND(($B88-R$5)*'점수 계산기'!$C$27+R$5*'점수 계산기'!$C$28+'점수 계산기'!$C$31,0))</f>
        <v>77</v>
      </c>
      <c r="S88" s="13">
        <f>IF(OR($B88-S$5&gt;74, $B88-S$5=73, $B88-S$5=1, $B88-S$5&lt;0),"",ROUND(($B88-S$5)*'점수 계산기'!$C$27+S$5*'점수 계산기'!$C$28+'점수 계산기'!$C$31,0))</f>
        <v>78</v>
      </c>
      <c r="T88" s="13">
        <f>IF(OR($B88-T$5&gt;74, $B88-T$5=73, $B88-T$5=1, $B88-T$5&lt;0),"",ROUND(($B88-T$5)*'점수 계산기'!$C$27+T$5*'점수 계산기'!$C$28+'점수 계산기'!$C$31,0))</f>
        <v>78</v>
      </c>
      <c r="U88" s="13">
        <f>IF(OR($B88-U$5&gt;74, $B88-U$5=73, $B88-U$5=1, $B88-U$5&lt;0),"",ROUND(($B88-U$5)*'점수 계산기'!$C$27+U$5*'점수 계산기'!$C$28+'점수 계산기'!$C$31,0))</f>
        <v>78</v>
      </c>
      <c r="V88" s="13">
        <f>IF(OR($B88-V$5&gt;74, $B88-V$5=73, $B88-V$5=1, $B88-V$5&lt;0),"",ROUND(($B88-V$5)*'점수 계산기'!$C$27+V$5*'점수 계산기'!$C$28+'점수 계산기'!$C$31,0))</f>
        <v>78</v>
      </c>
      <c r="W88" s="13">
        <f>IF(OR($B88-W$5&gt;74, $B88-W$5=73, $B88-W$5=1, $B88-W$5&lt;0),"",ROUND(($B88-W$5)*'점수 계산기'!$C$27+W$5*'점수 계산기'!$C$28+'점수 계산기'!$C$31,0))</f>
        <v>78</v>
      </c>
      <c r="X88" s="13">
        <f>IF(OR($B88-X$5&gt;74, $B88-X$5=73, $B88-X$5=1, $B88-X$5&lt;0),"",ROUND(($B88-X$5)*'점수 계산기'!$C$27+X$5*'점수 계산기'!$C$28+'점수 계산기'!$C$31,0))</f>
        <v>79</v>
      </c>
      <c r="Y88" s="13">
        <f>IF(OR($B88-Y$5&gt;74, $B88-Y$5=73, $B88-Y$5=1, $B88-Y$5&lt;0),"",ROUND(($B88-Y$5)*'점수 계산기'!$C$27+Y$5*'점수 계산기'!$C$28+'점수 계산기'!$C$31,0))</f>
        <v>79</v>
      </c>
      <c r="Z88" s="13">
        <f>IF(OR($B88-Z$5&gt;74, $B88-Z$5=73, $B88-Z$5=1, $B88-Z$5&lt;0),"",ROUND(($B88-Z$5)*'점수 계산기'!$C$27+Z$5*'점수 계산기'!$C$28+'점수 계산기'!$C$31,0))</f>
        <v>79</v>
      </c>
      <c r="AA88" s="14">
        <f>IF(OR($B88-AA$5&gt;74, $B88-AA$5=73, $B88-AA$5=1, $B88-AA$5&lt;0),"",ROUND(($B88-AA$5)*'점수 계산기'!$C$27+AA$5*'점수 계산기'!$C$28+'점수 계산기'!$C$31,0))</f>
        <v>79</v>
      </c>
      <c r="AC88" s="195">
        <v>19</v>
      </c>
      <c r="AD88" s="195">
        <f t="shared" si="2"/>
        <v>76</v>
      </c>
      <c r="AE88" s="195" cm="1">
        <f t="array" ref="AE88">INDEX($AF$6:$AF$106, AC88, 1)</f>
        <v>131</v>
      </c>
      <c r="AF88" s="195">
        <f t="shared" si="3"/>
        <v>79</v>
      </c>
      <c r="AG88" s="195">
        <v>18</v>
      </c>
      <c r="AH88" s="195">
        <v>82</v>
      </c>
    </row>
    <row r="89" spans="1:34" ht="21" customHeight="1">
      <c r="A89" s="4"/>
      <c r="B89" s="29">
        <v>17</v>
      </c>
      <c r="C89" s="13" t="str">
        <f>IF(OR($B89-C$5&gt;74, $B89-C$5=73, $B89-C$5=1, $B89-C$5&lt;0),"",ROUND(($B89-C$5)*'점수 계산기'!$C$27+C$5*'점수 계산기'!$C$28+'점수 계산기'!$C$31,0))</f>
        <v/>
      </c>
      <c r="D89" s="13" t="str">
        <f>IF(OR($B89-D$5&gt;74, $B89-D$5=73, $B89-D$5=1, $B89-D$5&lt;0),"",ROUND(($B89-D$5)*'점수 계산기'!$C$27+D$5*'점수 계산기'!$C$28+'점수 계산기'!$C$31,0))</f>
        <v/>
      </c>
      <c r="E89" s="13" t="str">
        <f>IF(OR($B89-E$5&gt;74, $B89-E$5=73, $B89-E$5=1, $B89-E$5&lt;0),"",ROUND(($B89-E$5)*'점수 계산기'!$C$27+E$5*'점수 계산기'!$C$28+'점수 계산기'!$C$31,0))</f>
        <v/>
      </c>
      <c r="F89" s="13" t="str">
        <f>IF(OR($B89-F$5&gt;74, $B89-F$5=73, $B89-F$5=1, $B89-F$5&lt;0),"",ROUND(($B89-F$5)*'점수 계산기'!$C$27+F$5*'점수 계산기'!$C$28+'점수 계산기'!$C$31,0))</f>
        <v/>
      </c>
      <c r="G89" s="13" t="str">
        <f>IF(OR($B89-G$5&gt;74, $B89-G$5=73, $B89-G$5=1, $B89-G$5&lt;0),"",ROUND(($B89-G$5)*'점수 계산기'!$C$27+G$5*'점수 계산기'!$C$28+'점수 계산기'!$C$31,0))</f>
        <v/>
      </c>
      <c r="H89" s="13" t="str">
        <f>IF(OR($B89-H$5&gt;74, $B89-H$5=73, $B89-H$5=1, $B89-H$5&lt;0),"",ROUND(($B89-H$5)*'점수 계산기'!$C$27+H$5*'점수 계산기'!$C$28+'점수 계산기'!$C$31,0))</f>
        <v/>
      </c>
      <c r="I89" s="13" t="str">
        <f>IF(OR($B89-I$5&gt;74, $B89-I$5=73, $B89-I$5=1, $B89-I$5&lt;0),"",ROUND(($B89-I$5)*'점수 계산기'!$C$27+I$5*'점수 계산기'!$C$28+'점수 계산기'!$C$31,0))</f>
        <v/>
      </c>
      <c r="J89" s="13" t="str">
        <f>IF(OR($B89-J$5&gt;74, $B89-J$5=73, $B89-J$5=1, $B89-J$5&lt;0),"",ROUND(($B89-J$5)*'점수 계산기'!$C$27+J$5*'점수 계산기'!$C$28+'점수 계산기'!$C$31,0))</f>
        <v/>
      </c>
      <c r="K89" s="13">
        <f>IF(OR($B89-K$5&gt;74, $B89-K$5=73, $B89-K$5=1, $B89-K$5&lt;0),"",ROUND(($B89-K$5)*'점수 계산기'!$C$27+K$5*'점수 계산기'!$C$28+'점수 계산기'!$C$31,0))</f>
        <v>75</v>
      </c>
      <c r="L89" s="13" t="str">
        <f>IF(OR($B89-L$5&gt;74, $B89-L$5=73, $B89-L$5=1, $B89-L$5&lt;0),"",ROUND(($B89-L$5)*'점수 계산기'!$C$27+L$5*'점수 계산기'!$C$28+'점수 계산기'!$C$31,0))</f>
        <v/>
      </c>
      <c r="M89" s="13">
        <f>IF(OR($B89-M$5&gt;74, $B89-M$5=73, $B89-M$5=1, $B89-M$5&lt;0),"",ROUND(($B89-M$5)*'점수 계산기'!$C$27+M$5*'점수 계산기'!$C$28+'점수 계산기'!$C$31,0))</f>
        <v>76</v>
      </c>
      <c r="N89" s="13">
        <f>IF(OR($B89-N$5&gt;74, $B89-N$5=73, $B89-N$5=1, $B89-N$5&lt;0),"",ROUND(($B89-N$5)*'점수 계산기'!$C$27+N$5*'점수 계산기'!$C$28+'점수 계산기'!$C$31,0))</f>
        <v>76</v>
      </c>
      <c r="O89" s="13">
        <f>IF(OR($B89-O$5&gt;74, $B89-O$5=73, $B89-O$5=1, $B89-O$5&lt;0),"",ROUND(($B89-O$5)*'점수 계산기'!$C$27+O$5*'점수 계산기'!$C$28+'점수 계산기'!$C$31,0))</f>
        <v>76</v>
      </c>
      <c r="P89" s="13">
        <f>IF(OR($B89-P$5&gt;74, $B89-P$5=73, $B89-P$5=1, $B89-P$5&lt;0),"",ROUND(($B89-P$5)*'점수 계산기'!$C$27+P$5*'점수 계산기'!$C$28+'점수 계산기'!$C$31,0))</f>
        <v>76</v>
      </c>
      <c r="Q89" s="13">
        <f>IF(OR($B89-Q$5&gt;74, $B89-Q$5=73, $B89-Q$5=1, $B89-Q$5&lt;0),"",ROUND(($B89-Q$5)*'점수 계산기'!$C$27+Q$5*'점수 계산기'!$C$28+'점수 계산기'!$C$31,0))</f>
        <v>76</v>
      </c>
      <c r="R89" s="13">
        <f>IF(OR($B89-R$5&gt;74, $B89-R$5=73, $B89-R$5=1, $B89-R$5&lt;0),"",ROUND(($B89-R$5)*'점수 계산기'!$C$27+R$5*'점수 계산기'!$C$28+'점수 계산기'!$C$31,0))</f>
        <v>77</v>
      </c>
      <c r="S89" s="13">
        <f>IF(OR($B89-S$5&gt;74, $B89-S$5=73, $B89-S$5=1, $B89-S$5&lt;0),"",ROUND(($B89-S$5)*'점수 계산기'!$C$27+S$5*'점수 계산기'!$C$28+'점수 계산기'!$C$31,0))</f>
        <v>77</v>
      </c>
      <c r="T89" s="13">
        <f>IF(OR($B89-T$5&gt;74, $B89-T$5=73, $B89-T$5=1, $B89-T$5&lt;0),"",ROUND(($B89-T$5)*'점수 계산기'!$C$27+T$5*'점수 계산기'!$C$28+'점수 계산기'!$C$31,0))</f>
        <v>77</v>
      </c>
      <c r="U89" s="13">
        <f>IF(OR($B89-U$5&gt;74, $B89-U$5=73, $B89-U$5=1, $B89-U$5&lt;0),"",ROUND(($B89-U$5)*'점수 계산기'!$C$27+U$5*'점수 계산기'!$C$28+'점수 계산기'!$C$31,0))</f>
        <v>77</v>
      </c>
      <c r="V89" s="13">
        <f>IF(OR($B89-V$5&gt;74, $B89-V$5=73, $B89-V$5=1, $B89-V$5&lt;0),"",ROUND(($B89-V$5)*'점수 계산기'!$C$27+V$5*'점수 계산기'!$C$28+'점수 계산기'!$C$31,0))</f>
        <v>77</v>
      </c>
      <c r="W89" s="13">
        <f>IF(OR($B89-W$5&gt;74, $B89-W$5=73, $B89-W$5=1, $B89-W$5&lt;0),"",ROUND(($B89-W$5)*'점수 계산기'!$C$27+W$5*'점수 계산기'!$C$28+'점수 계산기'!$C$31,0))</f>
        <v>78</v>
      </c>
      <c r="X89" s="13">
        <f>IF(OR($B89-X$5&gt;74, $B89-X$5=73, $B89-X$5=1, $B89-X$5&lt;0),"",ROUND(($B89-X$5)*'점수 계산기'!$C$27+X$5*'점수 계산기'!$C$28+'점수 계산기'!$C$31,0))</f>
        <v>78</v>
      </c>
      <c r="Y89" s="13">
        <f>IF(OR($B89-Y$5&gt;74, $B89-Y$5=73, $B89-Y$5=1, $B89-Y$5&lt;0),"",ROUND(($B89-Y$5)*'점수 계산기'!$C$27+Y$5*'점수 계산기'!$C$28+'점수 계산기'!$C$31,0))</f>
        <v>78</v>
      </c>
      <c r="Z89" s="13">
        <f>IF(OR($B89-Z$5&gt;74, $B89-Z$5=73, $B89-Z$5=1, $B89-Z$5&lt;0),"",ROUND(($B89-Z$5)*'점수 계산기'!$C$27+Z$5*'점수 계산기'!$C$28+'점수 계산기'!$C$31,0))</f>
        <v>78</v>
      </c>
      <c r="AA89" s="14">
        <f>IF(OR($B89-AA$5&gt;74, $B89-AA$5=73, $B89-AA$5=1, $B89-AA$5&lt;0),"",ROUND(($B89-AA$5)*'점수 계산기'!$C$27+AA$5*'점수 계산기'!$C$28+'점수 계산기'!$C$31,0))</f>
        <v>79</v>
      </c>
      <c r="AC89" s="195">
        <v>18</v>
      </c>
      <c r="AD89" s="195">
        <f t="shared" si="2"/>
        <v>75</v>
      </c>
      <c r="AE89" s="195" cm="1">
        <f t="array" ref="AE89">INDEX($AF$6:$AF$106, AC89, 1)</f>
        <v>132</v>
      </c>
      <c r="AF89" s="195">
        <f t="shared" si="3"/>
        <v>79</v>
      </c>
      <c r="AG89" s="195">
        <v>17</v>
      </c>
      <c r="AH89" s="195">
        <v>83</v>
      </c>
    </row>
    <row r="90" spans="1:34" ht="21" customHeight="1">
      <c r="A90" s="4"/>
      <c r="B90" s="30">
        <v>16</v>
      </c>
      <c r="C90" s="15" t="str">
        <f>IF(OR($B90-C$5&gt;74, $B90-C$5=73, $B90-C$5=1, $B90-C$5&lt;0),"",ROUND(($B90-C$5)*'점수 계산기'!$C$27+C$5*'점수 계산기'!$C$28+'점수 계산기'!$C$31,0))</f>
        <v/>
      </c>
      <c r="D90" s="15" t="str">
        <f>IF(OR($B90-D$5&gt;74, $B90-D$5=73, $B90-D$5=1, $B90-D$5&lt;0),"",ROUND(($B90-D$5)*'점수 계산기'!$C$27+D$5*'점수 계산기'!$C$28+'점수 계산기'!$C$31,0))</f>
        <v/>
      </c>
      <c r="E90" s="15" t="str">
        <f>IF(OR($B90-E$5&gt;74, $B90-E$5=73, $B90-E$5=1, $B90-E$5&lt;0),"",ROUND(($B90-E$5)*'점수 계산기'!$C$27+E$5*'점수 계산기'!$C$28+'점수 계산기'!$C$31,0))</f>
        <v/>
      </c>
      <c r="F90" s="15" t="str">
        <f>IF(OR($B90-F$5&gt;74, $B90-F$5=73, $B90-F$5=1, $B90-F$5&lt;0),"",ROUND(($B90-F$5)*'점수 계산기'!$C$27+F$5*'점수 계산기'!$C$28+'점수 계산기'!$C$31,0))</f>
        <v/>
      </c>
      <c r="G90" s="15" t="str">
        <f>IF(OR($B90-G$5&gt;74, $B90-G$5=73, $B90-G$5=1, $B90-G$5&lt;0),"",ROUND(($B90-G$5)*'점수 계산기'!$C$27+G$5*'점수 계산기'!$C$28+'점수 계산기'!$C$31,0))</f>
        <v/>
      </c>
      <c r="H90" s="15" t="str">
        <f>IF(OR($B90-H$5&gt;74, $B90-H$5=73, $B90-H$5=1, $B90-H$5&lt;0),"",ROUND(($B90-H$5)*'점수 계산기'!$C$27+H$5*'점수 계산기'!$C$28+'점수 계산기'!$C$31,0))</f>
        <v/>
      </c>
      <c r="I90" s="15" t="str">
        <f>IF(OR($B90-I$5&gt;74, $B90-I$5=73, $B90-I$5=1, $B90-I$5&lt;0),"",ROUND(($B90-I$5)*'점수 계산기'!$C$27+I$5*'점수 계산기'!$C$28+'점수 계산기'!$C$31,0))</f>
        <v/>
      </c>
      <c r="J90" s="15" t="str">
        <f>IF(OR($B90-J$5&gt;74, $B90-J$5=73, $B90-J$5=1, $B90-J$5&lt;0),"",ROUND(($B90-J$5)*'점수 계산기'!$C$27+J$5*'점수 계산기'!$C$28+'점수 계산기'!$C$31,0))</f>
        <v/>
      </c>
      <c r="K90" s="15" t="str">
        <f>IF(OR($B90-K$5&gt;74, $B90-K$5=73, $B90-K$5=1, $B90-K$5&lt;0),"",ROUND(($B90-K$5)*'점수 계산기'!$C$27+K$5*'점수 계산기'!$C$28+'점수 계산기'!$C$31,0))</f>
        <v/>
      </c>
      <c r="L90" s="15">
        <f>IF(OR($B90-L$5&gt;74, $B90-L$5=73, $B90-L$5=1, $B90-L$5&lt;0),"",ROUND(($B90-L$5)*'점수 계산기'!$C$27+L$5*'점수 계산기'!$C$28+'점수 계산기'!$C$31,0))</f>
        <v>75</v>
      </c>
      <c r="M90" s="15" t="str">
        <f>IF(OR($B90-M$5&gt;74, $B90-M$5=73, $B90-M$5=1, $B90-M$5&lt;0),"",ROUND(($B90-M$5)*'점수 계산기'!$C$27+M$5*'점수 계산기'!$C$28+'점수 계산기'!$C$31,0))</f>
        <v/>
      </c>
      <c r="N90" s="15">
        <f>IF(OR($B90-N$5&gt;74, $B90-N$5=73, $B90-N$5=1, $B90-N$5&lt;0),"",ROUND(($B90-N$5)*'점수 계산기'!$C$27+N$5*'점수 계산기'!$C$28+'점수 계산기'!$C$31,0))</f>
        <v>75</v>
      </c>
      <c r="O90" s="15">
        <f>IF(OR($B90-O$5&gt;74, $B90-O$5=73, $B90-O$5=1, $B90-O$5&lt;0),"",ROUND(($B90-O$5)*'점수 계산기'!$C$27+O$5*'점수 계산기'!$C$28+'점수 계산기'!$C$31,0))</f>
        <v>75</v>
      </c>
      <c r="P90" s="15">
        <f>IF(OR($B90-P$5&gt;74, $B90-P$5=73, $B90-P$5=1, $B90-P$5&lt;0),"",ROUND(($B90-P$5)*'점수 계산기'!$C$27+P$5*'점수 계산기'!$C$28+'점수 계산기'!$C$31,0))</f>
        <v>75</v>
      </c>
      <c r="Q90" s="15">
        <f>IF(OR($B90-Q$5&gt;74, $B90-Q$5=73, $B90-Q$5=1, $B90-Q$5&lt;0),"",ROUND(($B90-Q$5)*'점수 계산기'!$C$27+Q$5*'점수 계산기'!$C$28+'점수 계산기'!$C$31,0))</f>
        <v>76</v>
      </c>
      <c r="R90" s="15">
        <f>IF(OR($B90-R$5&gt;74, $B90-R$5=73, $B90-R$5=1, $B90-R$5&lt;0),"",ROUND(($B90-R$5)*'점수 계산기'!$C$27+R$5*'점수 계산기'!$C$28+'점수 계산기'!$C$31,0))</f>
        <v>76</v>
      </c>
      <c r="S90" s="15">
        <f>IF(OR($B90-S$5&gt;74, $B90-S$5=73, $B90-S$5=1, $B90-S$5&lt;0),"",ROUND(($B90-S$5)*'점수 계산기'!$C$27+S$5*'점수 계산기'!$C$28+'점수 계산기'!$C$31,0))</f>
        <v>76</v>
      </c>
      <c r="T90" s="15">
        <f>IF(OR($B90-T$5&gt;74, $B90-T$5=73, $B90-T$5=1, $B90-T$5&lt;0),"",ROUND(($B90-T$5)*'점수 계산기'!$C$27+T$5*'점수 계산기'!$C$28+'점수 계산기'!$C$31,0))</f>
        <v>76</v>
      </c>
      <c r="U90" s="15">
        <f>IF(OR($B90-U$5&gt;74, $B90-U$5=73, $B90-U$5=1, $B90-U$5&lt;0),"",ROUND(($B90-U$5)*'점수 계산기'!$C$27+U$5*'점수 계산기'!$C$28+'점수 계산기'!$C$31,0))</f>
        <v>76</v>
      </c>
      <c r="V90" s="15">
        <f>IF(OR($B90-V$5&gt;74, $B90-V$5=73, $B90-V$5=1, $B90-V$5&lt;0),"",ROUND(($B90-V$5)*'점수 계산기'!$C$27+V$5*'점수 계산기'!$C$28+'점수 계산기'!$C$31,0))</f>
        <v>77</v>
      </c>
      <c r="W90" s="15">
        <f>IF(OR($B90-W$5&gt;74, $B90-W$5=73, $B90-W$5=1, $B90-W$5&lt;0),"",ROUND(($B90-W$5)*'점수 계산기'!$C$27+W$5*'점수 계산기'!$C$28+'점수 계산기'!$C$31,0))</f>
        <v>77</v>
      </c>
      <c r="X90" s="15">
        <f>IF(OR($B90-X$5&gt;74, $B90-X$5=73, $B90-X$5=1, $B90-X$5&lt;0),"",ROUND(($B90-X$5)*'점수 계산기'!$C$27+X$5*'점수 계산기'!$C$28+'점수 계산기'!$C$31,0))</f>
        <v>77</v>
      </c>
      <c r="Y90" s="15">
        <f>IF(OR($B90-Y$5&gt;74, $B90-Y$5=73, $B90-Y$5=1, $B90-Y$5&lt;0),"",ROUND(($B90-Y$5)*'점수 계산기'!$C$27+Y$5*'점수 계산기'!$C$28+'점수 계산기'!$C$31,0))</f>
        <v>77</v>
      </c>
      <c r="Z90" s="15">
        <f>IF(OR($B90-Z$5&gt;74, $B90-Z$5=73, $B90-Z$5=1, $B90-Z$5&lt;0),"",ROUND(($B90-Z$5)*'점수 계산기'!$C$27+Z$5*'점수 계산기'!$C$28+'점수 계산기'!$C$31,0))</f>
        <v>77</v>
      </c>
      <c r="AA90" s="16">
        <f>IF(OR($B90-AA$5&gt;74, $B90-AA$5=73, $B90-AA$5=1, $B90-AA$5&lt;0),"",ROUND(($B90-AA$5)*'점수 계산기'!$C$27+AA$5*'점수 계산기'!$C$28+'점수 계산기'!$C$31,0))</f>
        <v>78</v>
      </c>
      <c r="AC90" s="195">
        <v>17</v>
      </c>
      <c r="AD90" s="195">
        <f t="shared" si="2"/>
        <v>75</v>
      </c>
      <c r="AE90" s="195" cm="1">
        <f t="array" ref="AE90">INDEX($AF$6:$AF$106, AC90, 1)</f>
        <v>132</v>
      </c>
      <c r="AF90" s="195">
        <f t="shared" si="3"/>
        <v>78</v>
      </c>
      <c r="AG90" s="195">
        <v>16</v>
      </c>
      <c r="AH90" s="195">
        <v>84</v>
      </c>
    </row>
    <row r="91" spans="1:34" ht="21" customHeight="1">
      <c r="A91" s="4"/>
      <c r="B91" s="30">
        <v>15</v>
      </c>
      <c r="C91" s="15" t="str">
        <f>IF(OR($B91-C$5&gt;74, $B91-C$5=73, $B91-C$5=1, $B91-C$5&lt;0),"",ROUND(($B91-C$5)*'점수 계산기'!$C$27+C$5*'점수 계산기'!$C$28+'점수 계산기'!$C$31,0))</f>
        <v/>
      </c>
      <c r="D91" s="15" t="str">
        <f>IF(OR($B91-D$5&gt;74, $B91-D$5=73, $B91-D$5=1, $B91-D$5&lt;0),"",ROUND(($B91-D$5)*'점수 계산기'!$C$27+D$5*'점수 계산기'!$C$28+'점수 계산기'!$C$31,0))</f>
        <v/>
      </c>
      <c r="E91" s="15" t="str">
        <f>IF(OR($B91-E$5&gt;74, $B91-E$5=73, $B91-E$5=1, $B91-E$5&lt;0),"",ROUND(($B91-E$5)*'점수 계산기'!$C$27+E$5*'점수 계산기'!$C$28+'점수 계산기'!$C$31,0))</f>
        <v/>
      </c>
      <c r="F91" s="15" t="str">
        <f>IF(OR($B91-F$5&gt;74, $B91-F$5=73, $B91-F$5=1, $B91-F$5&lt;0),"",ROUND(($B91-F$5)*'점수 계산기'!$C$27+F$5*'점수 계산기'!$C$28+'점수 계산기'!$C$31,0))</f>
        <v/>
      </c>
      <c r="G91" s="15" t="str">
        <f>IF(OR($B91-G$5&gt;74, $B91-G$5=73, $B91-G$5=1, $B91-G$5&lt;0),"",ROUND(($B91-G$5)*'점수 계산기'!$C$27+G$5*'점수 계산기'!$C$28+'점수 계산기'!$C$31,0))</f>
        <v/>
      </c>
      <c r="H91" s="15" t="str">
        <f>IF(OR($B91-H$5&gt;74, $B91-H$5=73, $B91-H$5=1, $B91-H$5&lt;0),"",ROUND(($B91-H$5)*'점수 계산기'!$C$27+H$5*'점수 계산기'!$C$28+'점수 계산기'!$C$31,0))</f>
        <v/>
      </c>
      <c r="I91" s="15" t="str">
        <f>IF(OR($B91-I$5&gt;74, $B91-I$5=73, $B91-I$5=1, $B91-I$5&lt;0),"",ROUND(($B91-I$5)*'점수 계산기'!$C$27+I$5*'점수 계산기'!$C$28+'점수 계산기'!$C$31,0))</f>
        <v/>
      </c>
      <c r="J91" s="15" t="str">
        <f>IF(OR($B91-J$5&gt;74, $B91-J$5=73, $B91-J$5=1, $B91-J$5&lt;0),"",ROUND(($B91-J$5)*'점수 계산기'!$C$27+J$5*'점수 계산기'!$C$28+'점수 계산기'!$C$31,0))</f>
        <v/>
      </c>
      <c r="K91" s="15" t="str">
        <f>IF(OR($B91-K$5&gt;74, $B91-K$5=73, $B91-K$5=1, $B91-K$5&lt;0),"",ROUND(($B91-K$5)*'점수 계산기'!$C$27+K$5*'점수 계산기'!$C$28+'점수 계산기'!$C$31,0))</f>
        <v/>
      </c>
      <c r="L91" s="15" t="str">
        <f>IF(OR($B91-L$5&gt;74, $B91-L$5=73, $B91-L$5=1, $B91-L$5&lt;0),"",ROUND(($B91-L$5)*'점수 계산기'!$C$27+L$5*'점수 계산기'!$C$28+'점수 계산기'!$C$31,0))</f>
        <v/>
      </c>
      <c r="M91" s="15">
        <f>IF(OR($B91-M$5&gt;74, $B91-M$5=73, $B91-M$5=1, $B91-M$5&lt;0),"",ROUND(($B91-M$5)*'점수 계산기'!$C$27+M$5*'점수 계산기'!$C$28+'점수 계산기'!$C$31,0))</f>
        <v>74</v>
      </c>
      <c r="N91" s="15" t="str">
        <f>IF(OR($B91-N$5&gt;74, $B91-N$5=73, $B91-N$5=1, $B91-N$5&lt;0),"",ROUND(($B91-N$5)*'점수 계산기'!$C$27+N$5*'점수 계산기'!$C$28+'점수 계산기'!$C$31,0))</f>
        <v/>
      </c>
      <c r="O91" s="15">
        <f>IF(OR($B91-O$5&gt;74, $B91-O$5=73, $B91-O$5=1, $B91-O$5&lt;0),"",ROUND(($B91-O$5)*'점수 계산기'!$C$27+O$5*'점수 계산기'!$C$28+'점수 계산기'!$C$31,0))</f>
        <v>74</v>
      </c>
      <c r="P91" s="15">
        <f>IF(OR($B91-P$5&gt;74, $B91-P$5=73, $B91-P$5=1, $B91-P$5&lt;0),"",ROUND(($B91-P$5)*'점수 계산기'!$C$27+P$5*'점수 계산기'!$C$28+'점수 계산기'!$C$31,0))</f>
        <v>75</v>
      </c>
      <c r="Q91" s="15">
        <f>IF(OR($B91-Q$5&gt;74, $B91-Q$5=73, $B91-Q$5=1, $B91-Q$5&lt;0),"",ROUND(($B91-Q$5)*'점수 계산기'!$C$27+Q$5*'점수 계산기'!$C$28+'점수 계산기'!$C$31,0))</f>
        <v>75</v>
      </c>
      <c r="R91" s="15">
        <f>IF(OR($B91-R$5&gt;74, $B91-R$5=73, $B91-R$5=1, $B91-R$5&lt;0),"",ROUND(($B91-R$5)*'점수 계산기'!$C$27+R$5*'점수 계산기'!$C$28+'점수 계산기'!$C$31,0))</f>
        <v>75</v>
      </c>
      <c r="S91" s="15">
        <f>IF(OR($B91-S$5&gt;74, $B91-S$5=73, $B91-S$5=1, $B91-S$5&lt;0),"",ROUND(($B91-S$5)*'점수 계산기'!$C$27+S$5*'점수 계산기'!$C$28+'점수 계산기'!$C$31,0))</f>
        <v>75</v>
      </c>
      <c r="T91" s="15">
        <f>IF(OR($B91-T$5&gt;74, $B91-T$5=73, $B91-T$5=1, $B91-T$5&lt;0),"",ROUND(($B91-T$5)*'점수 계산기'!$C$27+T$5*'점수 계산기'!$C$28+'점수 계산기'!$C$31,0))</f>
        <v>75</v>
      </c>
      <c r="U91" s="15">
        <f>IF(OR($B91-U$5&gt;74, $B91-U$5=73, $B91-U$5=1, $B91-U$5&lt;0),"",ROUND(($B91-U$5)*'점수 계산기'!$C$27+U$5*'점수 계산기'!$C$28+'점수 계산기'!$C$31,0))</f>
        <v>76</v>
      </c>
      <c r="V91" s="15">
        <f>IF(OR($B91-V$5&gt;74, $B91-V$5=73, $B91-V$5=1, $B91-V$5&lt;0),"",ROUND(($B91-V$5)*'점수 계산기'!$C$27+V$5*'점수 계산기'!$C$28+'점수 계산기'!$C$31,0))</f>
        <v>76</v>
      </c>
      <c r="W91" s="15">
        <f>IF(OR($B91-W$5&gt;74, $B91-W$5=73, $B91-W$5=1, $B91-W$5&lt;0),"",ROUND(($B91-W$5)*'점수 계산기'!$C$27+W$5*'점수 계산기'!$C$28+'점수 계산기'!$C$31,0))</f>
        <v>76</v>
      </c>
      <c r="X91" s="15">
        <f>IF(OR($B91-X$5&gt;74, $B91-X$5=73, $B91-X$5=1, $B91-X$5&lt;0),"",ROUND(($B91-X$5)*'점수 계산기'!$C$27+X$5*'점수 계산기'!$C$28+'점수 계산기'!$C$31,0))</f>
        <v>76</v>
      </c>
      <c r="Y91" s="15">
        <f>IF(OR($B91-Y$5&gt;74, $B91-Y$5=73, $B91-Y$5=1, $B91-Y$5&lt;0),"",ROUND(($B91-Y$5)*'점수 계산기'!$C$27+Y$5*'점수 계산기'!$C$28+'점수 계산기'!$C$31,0))</f>
        <v>76</v>
      </c>
      <c r="Z91" s="15">
        <f>IF(OR($B91-Z$5&gt;74, $B91-Z$5=73, $B91-Z$5=1, $B91-Z$5&lt;0),"",ROUND(($B91-Z$5)*'점수 계산기'!$C$27+Z$5*'점수 계산기'!$C$28+'점수 계산기'!$C$31,0))</f>
        <v>76</v>
      </c>
      <c r="AA91" s="16">
        <f>IF(OR($B91-AA$5&gt;74, $B91-AA$5=73, $B91-AA$5=1, $B91-AA$5&lt;0),"",ROUND(($B91-AA$5)*'점수 계산기'!$C$27+AA$5*'점수 계산기'!$C$28+'점수 계산기'!$C$31,0))</f>
        <v>77</v>
      </c>
      <c r="AC91" s="195">
        <v>16</v>
      </c>
      <c r="AD91" s="195">
        <f t="shared" si="2"/>
        <v>74</v>
      </c>
      <c r="AE91" s="195" cm="1">
        <f t="array" ref="AE91">INDEX($AF$6:$AF$106, AC91, 1)</f>
        <v>133</v>
      </c>
      <c r="AF91" s="195">
        <f t="shared" si="3"/>
        <v>77</v>
      </c>
      <c r="AG91" s="195">
        <v>15</v>
      </c>
      <c r="AH91" s="195">
        <v>85</v>
      </c>
    </row>
    <row r="92" spans="1:34" ht="21" customHeight="1">
      <c r="A92" s="4"/>
      <c r="B92" s="30">
        <v>14</v>
      </c>
      <c r="C92" s="15" t="str">
        <f>IF(OR($B92-C$5&gt;74, $B92-C$5=73, $B92-C$5=1, $B92-C$5&lt;0),"",ROUND(($B92-C$5)*'점수 계산기'!$C$27+C$5*'점수 계산기'!$C$28+'점수 계산기'!$C$31,0))</f>
        <v/>
      </c>
      <c r="D92" s="15" t="str">
        <f>IF(OR($B92-D$5&gt;74, $B92-D$5=73, $B92-D$5=1, $B92-D$5&lt;0),"",ROUND(($B92-D$5)*'점수 계산기'!$C$27+D$5*'점수 계산기'!$C$28+'점수 계산기'!$C$31,0))</f>
        <v/>
      </c>
      <c r="E92" s="15" t="str">
        <f>IF(OR($B92-E$5&gt;74, $B92-E$5=73, $B92-E$5=1, $B92-E$5&lt;0),"",ROUND(($B92-E$5)*'점수 계산기'!$C$27+E$5*'점수 계산기'!$C$28+'점수 계산기'!$C$31,0))</f>
        <v/>
      </c>
      <c r="F92" s="15" t="str">
        <f>IF(OR($B92-F$5&gt;74, $B92-F$5=73, $B92-F$5=1, $B92-F$5&lt;0),"",ROUND(($B92-F$5)*'점수 계산기'!$C$27+F$5*'점수 계산기'!$C$28+'점수 계산기'!$C$31,0))</f>
        <v/>
      </c>
      <c r="G92" s="15" t="str">
        <f>IF(OR($B92-G$5&gt;74, $B92-G$5=73, $B92-G$5=1, $B92-G$5&lt;0),"",ROUND(($B92-G$5)*'점수 계산기'!$C$27+G$5*'점수 계산기'!$C$28+'점수 계산기'!$C$31,0))</f>
        <v/>
      </c>
      <c r="H92" s="15" t="str">
        <f>IF(OR($B92-H$5&gt;74, $B92-H$5=73, $B92-H$5=1, $B92-H$5&lt;0),"",ROUND(($B92-H$5)*'점수 계산기'!$C$27+H$5*'점수 계산기'!$C$28+'점수 계산기'!$C$31,0))</f>
        <v/>
      </c>
      <c r="I92" s="15" t="str">
        <f>IF(OR($B92-I$5&gt;74, $B92-I$5=73, $B92-I$5=1, $B92-I$5&lt;0),"",ROUND(($B92-I$5)*'점수 계산기'!$C$27+I$5*'점수 계산기'!$C$28+'점수 계산기'!$C$31,0))</f>
        <v/>
      </c>
      <c r="J92" s="15" t="str">
        <f>IF(OR($B92-J$5&gt;74, $B92-J$5=73, $B92-J$5=1, $B92-J$5&lt;0),"",ROUND(($B92-J$5)*'점수 계산기'!$C$27+J$5*'점수 계산기'!$C$28+'점수 계산기'!$C$31,0))</f>
        <v/>
      </c>
      <c r="K92" s="15" t="str">
        <f>IF(OR($B92-K$5&gt;74, $B92-K$5=73, $B92-K$5=1, $B92-K$5&lt;0),"",ROUND(($B92-K$5)*'점수 계산기'!$C$27+K$5*'점수 계산기'!$C$28+'점수 계산기'!$C$31,0))</f>
        <v/>
      </c>
      <c r="L92" s="15" t="str">
        <f>IF(OR($B92-L$5&gt;74, $B92-L$5=73, $B92-L$5=1, $B92-L$5&lt;0),"",ROUND(($B92-L$5)*'점수 계산기'!$C$27+L$5*'점수 계산기'!$C$28+'점수 계산기'!$C$31,0))</f>
        <v/>
      </c>
      <c r="M92" s="15" t="str">
        <f>IF(OR($B92-M$5&gt;74, $B92-M$5=73, $B92-M$5=1, $B92-M$5&lt;0),"",ROUND(($B92-M$5)*'점수 계산기'!$C$27+M$5*'점수 계산기'!$C$28+'점수 계산기'!$C$31,0))</f>
        <v/>
      </c>
      <c r="N92" s="15">
        <f>IF(OR($B92-N$5&gt;74, $B92-N$5=73, $B92-N$5=1, $B92-N$5&lt;0),"",ROUND(($B92-N$5)*'점수 계산기'!$C$27+N$5*'점수 계산기'!$C$28+'점수 계산기'!$C$31,0))</f>
        <v>73</v>
      </c>
      <c r="O92" s="15" t="str">
        <f>IF(OR($B92-O$5&gt;74, $B92-O$5=73, $B92-O$5=1, $B92-O$5&lt;0),"",ROUND(($B92-O$5)*'점수 계산기'!$C$27+O$5*'점수 계산기'!$C$28+'점수 계산기'!$C$31,0))</f>
        <v/>
      </c>
      <c r="P92" s="15">
        <f>IF(OR($B92-P$5&gt;74, $B92-P$5=73, $B92-P$5=1, $B92-P$5&lt;0),"",ROUND(($B92-P$5)*'점수 계산기'!$C$27+P$5*'점수 계산기'!$C$28+'점수 계산기'!$C$31,0))</f>
        <v>74</v>
      </c>
      <c r="Q92" s="15">
        <f>IF(OR($B92-Q$5&gt;74, $B92-Q$5=73, $B92-Q$5=1, $B92-Q$5&lt;0),"",ROUND(($B92-Q$5)*'점수 계산기'!$C$27+Q$5*'점수 계산기'!$C$28+'점수 계산기'!$C$31,0))</f>
        <v>74</v>
      </c>
      <c r="R92" s="15">
        <f>IF(OR($B92-R$5&gt;74, $B92-R$5=73, $B92-R$5=1, $B92-R$5&lt;0),"",ROUND(($B92-R$5)*'점수 계산기'!$C$27+R$5*'점수 계산기'!$C$28+'점수 계산기'!$C$31,0))</f>
        <v>74</v>
      </c>
      <c r="S92" s="15">
        <f>IF(OR($B92-S$5&gt;74, $B92-S$5=73, $B92-S$5=1, $B92-S$5&lt;0),"",ROUND(($B92-S$5)*'점수 계산기'!$C$27+S$5*'점수 계산기'!$C$28+'점수 계산기'!$C$31,0))</f>
        <v>74</v>
      </c>
      <c r="T92" s="15">
        <f>IF(OR($B92-T$5&gt;74, $B92-T$5=73, $B92-T$5=1, $B92-T$5&lt;0),"",ROUND(($B92-T$5)*'점수 계산기'!$C$27+T$5*'점수 계산기'!$C$28+'점수 계산기'!$C$31,0))</f>
        <v>75</v>
      </c>
      <c r="U92" s="15">
        <f>IF(OR($B92-U$5&gt;74, $B92-U$5=73, $B92-U$5=1, $B92-U$5&lt;0),"",ROUND(($B92-U$5)*'점수 계산기'!$C$27+U$5*'점수 계산기'!$C$28+'점수 계산기'!$C$31,0))</f>
        <v>75</v>
      </c>
      <c r="V92" s="15">
        <f>IF(OR($B92-V$5&gt;74, $B92-V$5=73, $B92-V$5=1, $B92-V$5&lt;0),"",ROUND(($B92-V$5)*'점수 계산기'!$C$27+V$5*'점수 계산기'!$C$28+'점수 계산기'!$C$31,0))</f>
        <v>75</v>
      </c>
      <c r="W92" s="15">
        <f>IF(OR($B92-W$5&gt;74, $B92-W$5=73, $B92-W$5=1, $B92-W$5&lt;0),"",ROUND(($B92-W$5)*'점수 계산기'!$C$27+W$5*'점수 계산기'!$C$28+'점수 계산기'!$C$31,0))</f>
        <v>75</v>
      </c>
      <c r="X92" s="15">
        <f>IF(OR($B92-X$5&gt;74, $B92-X$5=73, $B92-X$5=1, $B92-X$5&lt;0),"",ROUND(($B92-X$5)*'점수 계산기'!$C$27+X$5*'점수 계산기'!$C$28+'점수 계산기'!$C$31,0))</f>
        <v>75</v>
      </c>
      <c r="Y92" s="15">
        <f>IF(OR($B92-Y$5&gt;74, $B92-Y$5=73, $B92-Y$5=1, $B92-Y$5&lt;0),"",ROUND(($B92-Y$5)*'점수 계산기'!$C$27+Y$5*'점수 계산기'!$C$28+'점수 계산기'!$C$31,0))</f>
        <v>75</v>
      </c>
      <c r="Z92" s="15">
        <f>IF(OR($B92-Z$5&gt;74, $B92-Z$5=73, $B92-Z$5=1, $B92-Z$5&lt;0),"",ROUND(($B92-Z$5)*'점수 계산기'!$C$27+Z$5*'점수 계산기'!$C$28+'점수 계산기'!$C$31,0))</f>
        <v>76</v>
      </c>
      <c r="AA92" s="16">
        <f>IF(OR($B92-AA$5&gt;74, $B92-AA$5=73, $B92-AA$5=1, $B92-AA$5&lt;0),"",ROUND(($B92-AA$5)*'점수 계산기'!$C$27+AA$5*'점수 계산기'!$C$28+'점수 계산기'!$C$31,0))</f>
        <v>76</v>
      </c>
      <c r="AC92" s="195">
        <v>15</v>
      </c>
      <c r="AD92" s="195">
        <f t="shared" si="2"/>
        <v>73</v>
      </c>
      <c r="AE92" s="195" cm="1">
        <f t="array" ref="AE92">INDEX($AF$6:$AF$106, AC92, 1)</f>
        <v>134</v>
      </c>
      <c r="AF92" s="195">
        <f t="shared" si="3"/>
        <v>76</v>
      </c>
      <c r="AG92" s="195">
        <v>14</v>
      </c>
      <c r="AH92" s="195">
        <v>86</v>
      </c>
    </row>
    <row r="93" spans="1:34" ht="21" customHeight="1">
      <c r="A93" s="4"/>
      <c r="B93" s="30">
        <v>13</v>
      </c>
      <c r="C93" s="15" t="str">
        <f>IF(OR($B93-C$5&gt;74, $B93-C$5=73, $B93-C$5=1, $B93-C$5&lt;0),"",ROUND(($B93-C$5)*'점수 계산기'!$C$27+C$5*'점수 계산기'!$C$28+'점수 계산기'!$C$31,0))</f>
        <v/>
      </c>
      <c r="D93" s="15" t="str">
        <f>IF(OR($B93-D$5&gt;74, $B93-D$5=73, $B93-D$5=1, $B93-D$5&lt;0),"",ROUND(($B93-D$5)*'점수 계산기'!$C$27+D$5*'점수 계산기'!$C$28+'점수 계산기'!$C$31,0))</f>
        <v/>
      </c>
      <c r="E93" s="15" t="str">
        <f>IF(OR($B93-E$5&gt;74, $B93-E$5=73, $B93-E$5=1, $B93-E$5&lt;0),"",ROUND(($B93-E$5)*'점수 계산기'!$C$27+E$5*'점수 계산기'!$C$28+'점수 계산기'!$C$31,0))</f>
        <v/>
      </c>
      <c r="F93" s="15" t="str">
        <f>IF(OR($B93-F$5&gt;74, $B93-F$5=73, $B93-F$5=1, $B93-F$5&lt;0),"",ROUND(($B93-F$5)*'점수 계산기'!$C$27+F$5*'점수 계산기'!$C$28+'점수 계산기'!$C$31,0))</f>
        <v/>
      </c>
      <c r="G93" s="15" t="str">
        <f>IF(OR($B93-G$5&gt;74, $B93-G$5=73, $B93-G$5=1, $B93-G$5&lt;0),"",ROUND(($B93-G$5)*'점수 계산기'!$C$27+G$5*'점수 계산기'!$C$28+'점수 계산기'!$C$31,0))</f>
        <v/>
      </c>
      <c r="H93" s="15" t="str">
        <f>IF(OR($B93-H$5&gt;74, $B93-H$5=73, $B93-H$5=1, $B93-H$5&lt;0),"",ROUND(($B93-H$5)*'점수 계산기'!$C$27+H$5*'점수 계산기'!$C$28+'점수 계산기'!$C$31,0))</f>
        <v/>
      </c>
      <c r="I93" s="15" t="str">
        <f>IF(OR($B93-I$5&gt;74, $B93-I$5=73, $B93-I$5=1, $B93-I$5&lt;0),"",ROUND(($B93-I$5)*'점수 계산기'!$C$27+I$5*'점수 계산기'!$C$28+'점수 계산기'!$C$31,0))</f>
        <v/>
      </c>
      <c r="J93" s="15" t="str">
        <f>IF(OR($B93-J$5&gt;74, $B93-J$5=73, $B93-J$5=1, $B93-J$5&lt;0),"",ROUND(($B93-J$5)*'점수 계산기'!$C$27+J$5*'점수 계산기'!$C$28+'점수 계산기'!$C$31,0))</f>
        <v/>
      </c>
      <c r="K93" s="15" t="str">
        <f>IF(OR($B93-K$5&gt;74, $B93-K$5=73, $B93-K$5=1, $B93-K$5&lt;0),"",ROUND(($B93-K$5)*'점수 계산기'!$C$27+K$5*'점수 계산기'!$C$28+'점수 계산기'!$C$31,0))</f>
        <v/>
      </c>
      <c r="L93" s="15" t="str">
        <f>IF(OR($B93-L$5&gt;74, $B93-L$5=73, $B93-L$5=1, $B93-L$5&lt;0),"",ROUND(($B93-L$5)*'점수 계산기'!$C$27+L$5*'점수 계산기'!$C$28+'점수 계산기'!$C$31,0))</f>
        <v/>
      </c>
      <c r="M93" s="15" t="str">
        <f>IF(OR($B93-M$5&gt;74, $B93-M$5=73, $B93-M$5=1, $B93-M$5&lt;0),"",ROUND(($B93-M$5)*'점수 계산기'!$C$27+M$5*'점수 계산기'!$C$28+'점수 계산기'!$C$31,0))</f>
        <v/>
      </c>
      <c r="N93" s="15" t="str">
        <f>IF(OR($B93-N$5&gt;74, $B93-N$5=73, $B93-N$5=1, $B93-N$5&lt;0),"",ROUND(($B93-N$5)*'점수 계산기'!$C$27+N$5*'점수 계산기'!$C$28+'점수 계산기'!$C$31,0))</f>
        <v/>
      </c>
      <c r="O93" s="15">
        <f>IF(OR($B93-O$5&gt;74, $B93-O$5=73, $B93-O$5=1, $B93-O$5&lt;0),"",ROUND(($B93-O$5)*'점수 계산기'!$C$27+O$5*'점수 계산기'!$C$28+'점수 계산기'!$C$31,0))</f>
        <v>73</v>
      </c>
      <c r="P93" s="15" t="str">
        <f>IF(OR($B93-P$5&gt;74, $B93-P$5=73, $B93-P$5=1, $B93-P$5&lt;0),"",ROUND(($B93-P$5)*'점수 계산기'!$C$27+P$5*'점수 계산기'!$C$28+'점수 계산기'!$C$31,0))</f>
        <v/>
      </c>
      <c r="Q93" s="15">
        <f>IF(OR($B93-Q$5&gt;74, $B93-Q$5=73, $B93-Q$5=1, $B93-Q$5&lt;0),"",ROUND(($B93-Q$5)*'점수 계산기'!$C$27+Q$5*'점수 계산기'!$C$28+'점수 계산기'!$C$31,0))</f>
        <v>73</v>
      </c>
      <c r="R93" s="15">
        <f>IF(OR($B93-R$5&gt;74, $B93-R$5=73, $B93-R$5=1, $B93-R$5&lt;0),"",ROUND(($B93-R$5)*'점수 계산기'!$C$27+R$5*'점수 계산기'!$C$28+'점수 계산기'!$C$31,0))</f>
        <v>73</v>
      </c>
      <c r="S93" s="15">
        <f>IF(OR($B93-S$5&gt;74, $B93-S$5=73, $B93-S$5=1, $B93-S$5&lt;0),"",ROUND(($B93-S$5)*'점수 계산기'!$C$27+S$5*'점수 계산기'!$C$28+'점수 계산기'!$C$31,0))</f>
        <v>74</v>
      </c>
      <c r="T93" s="15">
        <f>IF(OR($B93-T$5&gt;74, $B93-T$5=73, $B93-T$5=1, $B93-T$5&lt;0),"",ROUND(($B93-T$5)*'점수 계산기'!$C$27+T$5*'점수 계산기'!$C$28+'점수 계산기'!$C$31,0))</f>
        <v>74</v>
      </c>
      <c r="U93" s="15">
        <f>IF(OR($B93-U$5&gt;74, $B93-U$5=73, $B93-U$5=1, $B93-U$5&lt;0),"",ROUND(($B93-U$5)*'점수 계산기'!$C$27+U$5*'점수 계산기'!$C$28+'점수 계산기'!$C$31,0))</f>
        <v>74</v>
      </c>
      <c r="V93" s="15">
        <f>IF(OR($B93-V$5&gt;74, $B93-V$5=73, $B93-V$5=1, $B93-V$5&lt;0),"",ROUND(($B93-V$5)*'점수 계산기'!$C$27+V$5*'점수 계산기'!$C$28+'점수 계산기'!$C$31,0))</f>
        <v>74</v>
      </c>
      <c r="W93" s="15">
        <f>IF(OR($B93-W$5&gt;74, $B93-W$5=73, $B93-W$5=1, $B93-W$5&lt;0),"",ROUND(($B93-W$5)*'점수 계산기'!$C$27+W$5*'점수 계산기'!$C$28+'점수 계산기'!$C$31,0))</f>
        <v>74</v>
      </c>
      <c r="X93" s="15">
        <f>IF(OR($B93-X$5&gt;74, $B93-X$5=73, $B93-X$5=1, $B93-X$5&lt;0),"",ROUND(($B93-X$5)*'점수 계산기'!$C$27+X$5*'점수 계산기'!$C$28+'점수 계산기'!$C$31,0))</f>
        <v>74</v>
      </c>
      <c r="Y93" s="15">
        <f>IF(OR($B93-Y$5&gt;74, $B93-Y$5=73, $B93-Y$5=1, $B93-Y$5&lt;0),"",ROUND(($B93-Y$5)*'점수 계산기'!$C$27+Y$5*'점수 계산기'!$C$28+'점수 계산기'!$C$31,0))</f>
        <v>75</v>
      </c>
      <c r="Z93" s="15">
        <f>IF(OR($B93-Z$5&gt;74, $B93-Z$5=73, $B93-Z$5=1, $B93-Z$5&lt;0),"",ROUND(($B93-Z$5)*'점수 계산기'!$C$27+Z$5*'점수 계산기'!$C$28+'점수 계산기'!$C$31,0))</f>
        <v>75</v>
      </c>
      <c r="AA93" s="16">
        <f>IF(OR($B93-AA$5&gt;74, $B93-AA$5=73, $B93-AA$5=1, $B93-AA$5&lt;0),"",ROUND(($B93-AA$5)*'점수 계산기'!$C$27+AA$5*'점수 계산기'!$C$28+'점수 계산기'!$C$31,0))</f>
        <v>75</v>
      </c>
      <c r="AC93" s="195">
        <v>14</v>
      </c>
      <c r="AD93" s="195">
        <f t="shared" si="2"/>
        <v>73</v>
      </c>
      <c r="AE93" s="195" cm="1">
        <f t="array" ref="AE93">INDEX($AF$6:$AF$106, AC93, 1)</f>
        <v>134</v>
      </c>
      <c r="AF93" s="195">
        <f t="shared" si="3"/>
        <v>75</v>
      </c>
      <c r="AG93" s="195">
        <v>13</v>
      </c>
      <c r="AH93" s="195">
        <v>87</v>
      </c>
    </row>
    <row r="94" spans="1:34" ht="21" customHeight="1">
      <c r="A94" s="4"/>
      <c r="B94" s="31">
        <v>12</v>
      </c>
      <c r="C94" s="17" t="str">
        <f>IF(OR($B94-C$5&gt;74, $B94-C$5=73, $B94-C$5=1, $B94-C$5&lt;0),"",ROUND(($B94-C$5)*'점수 계산기'!$C$27+C$5*'점수 계산기'!$C$28+'점수 계산기'!$C$31,0))</f>
        <v/>
      </c>
      <c r="D94" s="17" t="str">
        <f>IF(OR($B94-D$5&gt;74, $B94-D$5=73, $B94-D$5=1, $B94-D$5&lt;0),"",ROUND(($B94-D$5)*'점수 계산기'!$C$27+D$5*'점수 계산기'!$C$28+'점수 계산기'!$C$31,0))</f>
        <v/>
      </c>
      <c r="E94" s="17" t="str">
        <f>IF(OR($B94-E$5&gt;74, $B94-E$5=73, $B94-E$5=1, $B94-E$5&lt;0),"",ROUND(($B94-E$5)*'점수 계산기'!$C$27+E$5*'점수 계산기'!$C$28+'점수 계산기'!$C$31,0))</f>
        <v/>
      </c>
      <c r="F94" s="17" t="str">
        <f>IF(OR($B94-F$5&gt;74, $B94-F$5=73, $B94-F$5=1, $B94-F$5&lt;0),"",ROUND(($B94-F$5)*'점수 계산기'!$C$27+F$5*'점수 계산기'!$C$28+'점수 계산기'!$C$31,0))</f>
        <v/>
      </c>
      <c r="G94" s="17" t="str">
        <f>IF(OR($B94-G$5&gt;74, $B94-G$5=73, $B94-G$5=1, $B94-G$5&lt;0),"",ROUND(($B94-G$5)*'점수 계산기'!$C$27+G$5*'점수 계산기'!$C$28+'점수 계산기'!$C$31,0))</f>
        <v/>
      </c>
      <c r="H94" s="17" t="str">
        <f>IF(OR($B94-H$5&gt;74, $B94-H$5=73, $B94-H$5=1, $B94-H$5&lt;0),"",ROUND(($B94-H$5)*'점수 계산기'!$C$27+H$5*'점수 계산기'!$C$28+'점수 계산기'!$C$31,0))</f>
        <v/>
      </c>
      <c r="I94" s="17" t="str">
        <f>IF(OR($B94-I$5&gt;74, $B94-I$5=73, $B94-I$5=1, $B94-I$5&lt;0),"",ROUND(($B94-I$5)*'점수 계산기'!$C$27+I$5*'점수 계산기'!$C$28+'점수 계산기'!$C$31,0))</f>
        <v/>
      </c>
      <c r="J94" s="17" t="str">
        <f>IF(OR($B94-J$5&gt;74, $B94-J$5=73, $B94-J$5=1, $B94-J$5&lt;0),"",ROUND(($B94-J$5)*'점수 계산기'!$C$27+J$5*'점수 계산기'!$C$28+'점수 계산기'!$C$31,0))</f>
        <v/>
      </c>
      <c r="K94" s="17" t="str">
        <f>IF(OR($B94-K$5&gt;74, $B94-K$5=73, $B94-K$5=1, $B94-K$5&lt;0),"",ROUND(($B94-K$5)*'점수 계산기'!$C$27+K$5*'점수 계산기'!$C$28+'점수 계산기'!$C$31,0))</f>
        <v/>
      </c>
      <c r="L94" s="17" t="str">
        <f>IF(OR($B94-L$5&gt;74, $B94-L$5=73, $B94-L$5=1, $B94-L$5&lt;0),"",ROUND(($B94-L$5)*'점수 계산기'!$C$27+L$5*'점수 계산기'!$C$28+'점수 계산기'!$C$31,0))</f>
        <v/>
      </c>
      <c r="M94" s="17" t="str">
        <f>IF(OR($B94-M$5&gt;74, $B94-M$5=73, $B94-M$5=1, $B94-M$5&lt;0),"",ROUND(($B94-M$5)*'점수 계산기'!$C$27+M$5*'점수 계산기'!$C$28+'점수 계산기'!$C$31,0))</f>
        <v/>
      </c>
      <c r="N94" s="17" t="str">
        <f>IF(OR($B94-N$5&gt;74, $B94-N$5=73, $B94-N$5=1, $B94-N$5&lt;0),"",ROUND(($B94-N$5)*'점수 계산기'!$C$27+N$5*'점수 계산기'!$C$28+'점수 계산기'!$C$31,0))</f>
        <v/>
      </c>
      <c r="O94" s="17" t="str">
        <f>IF(OR($B94-O$5&gt;74, $B94-O$5=73, $B94-O$5=1, $B94-O$5&lt;0),"",ROUND(($B94-O$5)*'점수 계산기'!$C$27+O$5*'점수 계산기'!$C$28+'점수 계산기'!$C$31,0))</f>
        <v/>
      </c>
      <c r="P94" s="17">
        <f>IF(OR($B94-P$5&gt;74, $B94-P$5=73, $B94-P$5=1, $B94-P$5&lt;0),"",ROUND(($B94-P$5)*'점수 계산기'!$C$27+P$5*'점수 계산기'!$C$28+'점수 계산기'!$C$31,0))</f>
        <v>72</v>
      </c>
      <c r="Q94" s="17" t="str">
        <f>IF(OR($B94-Q$5&gt;74, $B94-Q$5=73, $B94-Q$5=1, $B94-Q$5&lt;0),"",ROUND(($B94-Q$5)*'점수 계산기'!$C$27+Q$5*'점수 계산기'!$C$28+'점수 계산기'!$C$31,0))</f>
        <v/>
      </c>
      <c r="R94" s="17">
        <f>IF(OR($B94-R$5&gt;74, $B94-R$5=73, $B94-R$5=1, $B94-R$5&lt;0),"",ROUND(($B94-R$5)*'점수 계산기'!$C$27+R$5*'점수 계산기'!$C$28+'점수 계산기'!$C$31,0))</f>
        <v>73</v>
      </c>
      <c r="S94" s="17">
        <f>IF(OR($B94-S$5&gt;74, $B94-S$5=73, $B94-S$5=1, $B94-S$5&lt;0),"",ROUND(($B94-S$5)*'점수 계산기'!$C$27+S$5*'점수 계산기'!$C$28+'점수 계산기'!$C$31,0))</f>
        <v>73</v>
      </c>
      <c r="T94" s="17">
        <f>IF(OR($B94-T$5&gt;74, $B94-T$5=73, $B94-T$5=1, $B94-T$5&lt;0),"",ROUND(($B94-T$5)*'점수 계산기'!$C$27+T$5*'점수 계산기'!$C$28+'점수 계산기'!$C$31,0))</f>
        <v>73</v>
      </c>
      <c r="U94" s="17">
        <f>IF(OR($B94-U$5&gt;74, $B94-U$5=73, $B94-U$5=1, $B94-U$5&lt;0),"",ROUND(($B94-U$5)*'점수 계산기'!$C$27+U$5*'점수 계산기'!$C$28+'점수 계산기'!$C$31,0))</f>
        <v>73</v>
      </c>
      <c r="V94" s="17">
        <f>IF(OR($B94-V$5&gt;74, $B94-V$5=73, $B94-V$5=1, $B94-V$5&lt;0),"",ROUND(($B94-V$5)*'점수 계산기'!$C$27+V$5*'점수 계산기'!$C$28+'점수 계산기'!$C$31,0))</f>
        <v>73</v>
      </c>
      <c r="W94" s="17">
        <f>IF(OR($B94-W$5&gt;74, $B94-W$5=73, $B94-W$5=1, $B94-W$5&lt;0),"",ROUND(($B94-W$5)*'점수 계산기'!$C$27+W$5*'점수 계산기'!$C$28+'점수 계산기'!$C$31,0))</f>
        <v>73</v>
      </c>
      <c r="X94" s="17">
        <f>IF(OR($B94-X$5&gt;74, $B94-X$5=73, $B94-X$5=1, $B94-X$5&lt;0),"",ROUND(($B94-X$5)*'점수 계산기'!$C$27+X$5*'점수 계산기'!$C$28+'점수 계산기'!$C$31,0))</f>
        <v>74</v>
      </c>
      <c r="Y94" s="17">
        <f>IF(OR($B94-Y$5&gt;74, $B94-Y$5=73, $B94-Y$5=1, $B94-Y$5&lt;0),"",ROUND(($B94-Y$5)*'점수 계산기'!$C$27+Y$5*'점수 계산기'!$C$28+'점수 계산기'!$C$31,0))</f>
        <v>74</v>
      </c>
      <c r="Z94" s="17">
        <f>IF(OR($B94-Z$5&gt;74, $B94-Z$5=73, $B94-Z$5=1, $B94-Z$5&lt;0),"",ROUND(($B94-Z$5)*'점수 계산기'!$C$27+Z$5*'점수 계산기'!$C$28+'점수 계산기'!$C$31,0))</f>
        <v>74</v>
      </c>
      <c r="AA94" s="18">
        <f>IF(OR($B94-AA$5&gt;74, $B94-AA$5=73, $B94-AA$5=1, $B94-AA$5&lt;0),"",ROUND(($B94-AA$5)*'점수 계산기'!$C$27+AA$5*'점수 계산기'!$C$28+'점수 계산기'!$C$31,0))</f>
        <v>74</v>
      </c>
      <c r="AC94" s="195">
        <v>13</v>
      </c>
      <c r="AD94" s="195">
        <f t="shared" si="2"/>
        <v>72</v>
      </c>
      <c r="AE94" s="195" cm="1">
        <f t="array" ref="AE94">INDEX($AF$6:$AF$106, AC94, 1)</f>
        <v>135</v>
      </c>
      <c r="AF94" s="195">
        <f t="shared" si="3"/>
        <v>74</v>
      </c>
      <c r="AG94" s="195">
        <v>12</v>
      </c>
      <c r="AH94" s="195">
        <v>88</v>
      </c>
    </row>
    <row r="95" spans="1:34" ht="21" customHeight="1">
      <c r="A95" s="4"/>
      <c r="B95" s="31">
        <v>11</v>
      </c>
      <c r="C95" s="17" t="str">
        <f>IF(OR($B95-C$5&gt;74, $B95-C$5=73, $B95-C$5=1, $B95-C$5&lt;0),"",ROUND(($B95-C$5)*'점수 계산기'!$C$27+C$5*'점수 계산기'!$C$28+'점수 계산기'!$C$31,0))</f>
        <v/>
      </c>
      <c r="D95" s="17" t="str">
        <f>IF(OR($B95-D$5&gt;74, $B95-D$5=73, $B95-D$5=1, $B95-D$5&lt;0),"",ROUND(($B95-D$5)*'점수 계산기'!$C$27+D$5*'점수 계산기'!$C$28+'점수 계산기'!$C$31,0))</f>
        <v/>
      </c>
      <c r="E95" s="17" t="str">
        <f>IF(OR($B95-E$5&gt;74, $B95-E$5=73, $B95-E$5=1, $B95-E$5&lt;0),"",ROUND(($B95-E$5)*'점수 계산기'!$C$27+E$5*'점수 계산기'!$C$28+'점수 계산기'!$C$31,0))</f>
        <v/>
      </c>
      <c r="F95" s="17" t="str">
        <f>IF(OR($B95-F$5&gt;74, $B95-F$5=73, $B95-F$5=1, $B95-F$5&lt;0),"",ROUND(($B95-F$5)*'점수 계산기'!$C$27+F$5*'점수 계산기'!$C$28+'점수 계산기'!$C$31,0))</f>
        <v/>
      </c>
      <c r="G95" s="17" t="str">
        <f>IF(OR($B95-G$5&gt;74, $B95-G$5=73, $B95-G$5=1, $B95-G$5&lt;0),"",ROUND(($B95-G$5)*'점수 계산기'!$C$27+G$5*'점수 계산기'!$C$28+'점수 계산기'!$C$31,0))</f>
        <v/>
      </c>
      <c r="H95" s="17" t="str">
        <f>IF(OR($B95-H$5&gt;74, $B95-H$5=73, $B95-H$5=1, $B95-H$5&lt;0),"",ROUND(($B95-H$5)*'점수 계산기'!$C$27+H$5*'점수 계산기'!$C$28+'점수 계산기'!$C$31,0))</f>
        <v/>
      </c>
      <c r="I95" s="17" t="str">
        <f>IF(OR($B95-I$5&gt;74, $B95-I$5=73, $B95-I$5=1, $B95-I$5&lt;0),"",ROUND(($B95-I$5)*'점수 계산기'!$C$27+I$5*'점수 계산기'!$C$28+'점수 계산기'!$C$31,0))</f>
        <v/>
      </c>
      <c r="J95" s="17" t="str">
        <f>IF(OR($B95-J$5&gt;74, $B95-J$5=73, $B95-J$5=1, $B95-J$5&lt;0),"",ROUND(($B95-J$5)*'점수 계산기'!$C$27+J$5*'점수 계산기'!$C$28+'점수 계산기'!$C$31,0))</f>
        <v/>
      </c>
      <c r="K95" s="17" t="str">
        <f>IF(OR($B95-K$5&gt;74, $B95-K$5=73, $B95-K$5=1, $B95-K$5&lt;0),"",ROUND(($B95-K$5)*'점수 계산기'!$C$27+K$5*'점수 계산기'!$C$28+'점수 계산기'!$C$31,0))</f>
        <v/>
      </c>
      <c r="L95" s="17" t="str">
        <f>IF(OR($B95-L$5&gt;74, $B95-L$5=73, $B95-L$5=1, $B95-L$5&lt;0),"",ROUND(($B95-L$5)*'점수 계산기'!$C$27+L$5*'점수 계산기'!$C$28+'점수 계산기'!$C$31,0))</f>
        <v/>
      </c>
      <c r="M95" s="17" t="str">
        <f>IF(OR($B95-M$5&gt;74, $B95-M$5=73, $B95-M$5=1, $B95-M$5&lt;0),"",ROUND(($B95-M$5)*'점수 계산기'!$C$27+M$5*'점수 계산기'!$C$28+'점수 계산기'!$C$31,0))</f>
        <v/>
      </c>
      <c r="N95" s="17" t="str">
        <f>IF(OR($B95-N$5&gt;74, $B95-N$5=73, $B95-N$5=1, $B95-N$5&lt;0),"",ROUND(($B95-N$5)*'점수 계산기'!$C$27+N$5*'점수 계산기'!$C$28+'점수 계산기'!$C$31,0))</f>
        <v/>
      </c>
      <c r="O95" s="17" t="str">
        <f>IF(OR($B95-O$5&gt;74, $B95-O$5=73, $B95-O$5=1, $B95-O$5&lt;0),"",ROUND(($B95-O$5)*'점수 계산기'!$C$27+O$5*'점수 계산기'!$C$28+'점수 계산기'!$C$31,0))</f>
        <v/>
      </c>
      <c r="P95" s="17" t="str">
        <f>IF(OR($B95-P$5&gt;74, $B95-P$5=73, $B95-P$5=1, $B95-P$5&lt;0),"",ROUND(($B95-P$5)*'점수 계산기'!$C$27+P$5*'점수 계산기'!$C$28+'점수 계산기'!$C$31,0))</f>
        <v/>
      </c>
      <c r="Q95" s="17">
        <f>IF(OR($B95-Q$5&gt;74, $B95-Q$5=73, $B95-Q$5=1, $B95-Q$5&lt;0),"",ROUND(($B95-Q$5)*'점수 계산기'!$C$27+Q$5*'점수 계산기'!$C$28+'점수 계산기'!$C$31,0))</f>
        <v>71</v>
      </c>
      <c r="R95" s="17" t="str">
        <f>IF(OR($B95-R$5&gt;74, $B95-R$5=73, $B95-R$5=1, $B95-R$5&lt;0),"",ROUND(($B95-R$5)*'점수 계산기'!$C$27+R$5*'점수 계산기'!$C$28+'점수 계산기'!$C$31,0))</f>
        <v/>
      </c>
      <c r="S95" s="17">
        <f>IF(OR($B95-S$5&gt;74, $B95-S$5=73, $B95-S$5=1, $B95-S$5&lt;0),"",ROUND(($B95-S$5)*'점수 계산기'!$C$27+S$5*'점수 계산기'!$C$28+'점수 계산기'!$C$31,0))</f>
        <v>72</v>
      </c>
      <c r="T95" s="17">
        <f>IF(OR($B95-T$5&gt;74, $B95-T$5=73, $B95-T$5=1, $B95-T$5&lt;0),"",ROUND(($B95-T$5)*'점수 계산기'!$C$27+T$5*'점수 계산기'!$C$28+'점수 계산기'!$C$31,0))</f>
        <v>72</v>
      </c>
      <c r="U95" s="17">
        <f>IF(OR($B95-U$5&gt;74, $B95-U$5=73, $B95-U$5=1, $B95-U$5&lt;0),"",ROUND(($B95-U$5)*'점수 계산기'!$C$27+U$5*'점수 계산기'!$C$28+'점수 계산기'!$C$31,0))</f>
        <v>72</v>
      </c>
      <c r="V95" s="17">
        <f>IF(OR($B95-V$5&gt;74, $B95-V$5=73, $B95-V$5=1, $B95-V$5&lt;0),"",ROUND(($B95-V$5)*'점수 계산기'!$C$27+V$5*'점수 계산기'!$C$28+'점수 계산기'!$C$31,0))</f>
        <v>72</v>
      </c>
      <c r="W95" s="17">
        <f>IF(OR($B95-W$5&gt;74, $B95-W$5=73, $B95-W$5=1, $B95-W$5&lt;0),"",ROUND(($B95-W$5)*'점수 계산기'!$C$27+W$5*'점수 계산기'!$C$28+'점수 계산기'!$C$31,0))</f>
        <v>73</v>
      </c>
      <c r="X95" s="17">
        <f>IF(OR($B95-X$5&gt;74, $B95-X$5=73, $B95-X$5=1, $B95-X$5&lt;0),"",ROUND(($B95-X$5)*'점수 계산기'!$C$27+X$5*'점수 계산기'!$C$28+'점수 계산기'!$C$31,0))</f>
        <v>73</v>
      </c>
      <c r="Y95" s="17">
        <f>IF(OR($B95-Y$5&gt;74, $B95-Y$5=73, $B95-Y$5=1, $B95-Y$5&lt;0),"",ROUND(($B95-Y$5)*'점수 계산기'!$C$27+Y$5*'점수 계산기'!$C$28+'점수 계산기'!$C$31,0))</f>
        <v>73</v>
      </c>
      <c r="Z95" s="17">
        <f>IF(OR($B95-Z$5&gt;74, $B95-Z$5=73, $B95-Z$5=1, $B95-Z$5&lt;0),"",ROUND(($B95-Z$5)*'점수 계산기'!$C$27+Z$5*'점수 계산기'!$C$28+'점수 계산기'!$C$31,0))</f>
        <v>73</v>
      </c>
      <c r="AA95" s="18">
        <f>IF(OR($B95-AA$5&gt;74, $B95-AA$5=73, $B95-AA$5=1, $B95-AA$5&lt;0),"",ROUND(($B95-AA$5)*'점수 계산기'!$C$27+AA$5*'점수 계산기'!$C$28+'점수 계산기'!$C$31,0))</f>
        <v>74</v>
      </c>
      <c r="AC95" s="195">
        <v>12</v>
      </c>
      <c r="AD95" s="195">
        <f t="shared" si="2"/>
        <v>71</v>
      </c>
      <c r="AE95" s="195" cm="1">
        <f t="array" ref="AE95">INDEX($AF$6:$AF$106, AC95, 1)</f>
        <v>136</v>
      </c>
      <c r="AF95" s="195">
        <f t="shared" si="3"/>
        <v>74</v>
      </c>
      <c r="AG95" s="195">
        <v>11</v>
      </c>
      <c r="AH95" s="195">
        <v>89</v>
      </c>
    </row>
    <row r="96" spans="1:34" ht="21" customHeight="1">
      <c r="A96" s="4"/>
      <c r="B96" s="31">
        <v>10</v>
      </c>
      <c r="C96" s="17" t="str">
        <f>IF(OR($B96-C$5&gt;74, $B96-C$5=73, $B96-C$5=1, $B96-C$5&lt;0),"",ROUND(($B96-C$5)*'점수 계산기'!$C$27+C$5*'점수 계산기'!$C$28+'점수 계산기'!$C$31,0))</f>
        <v/>
      </c>
      <c r="D96" s="17" t="str">
        <f>IF(OR($B96-D$5&gt;74, $B96-D$5=73, $B96-D$5=1, $B96-D$5&lt;0),"",ROUND(($B96-D$5)*'점수 계산기'!$C$27+D$5*'점수 계산기'!$C$28+'점수 계산기'!$C$31,0))</f>
        <v/>
      </c>
      <c r="E96" s="17" t="str">
        <f>IF(OR($B96-E$5&gt;74, $B96-E$5=73, $B96-E$5=1, $B96-E$5&lt;0),"",ROUND(($B96-E$5)*'점수 계산기'!$C$27+E$5*'점수 계산기'!$C$28+'점수 계산기'!$C$31,0))</f>
        <v/>
      </c>
      <c r="F96" s="17" t="str">
        <f>IF(OR($B96-F$5&gt;74, $B96-F$5=73, $B96-F$5=1, $B96-F$5&lt;0),"",ROUND(($B96-F$5)*'점수 계산기'!$C$27+F$5*'점수 계산기'!$C$28+'점수 계산기'!$C$31,0))</f>
        <v/>
      </c>
      <c r="G96" s="17" t="str">
        <f>IF(OR($B96-G$5&gt;74, $B96-G$5=73, $B96-G$5=1, $B96-G$5&lt;0),"",ROUND(($B96-G$5)*'점수 계산기'!$C$27+G$5*'점수 계산기'!$C$28+'점수 계산기'!$C$31,0))</f>
        <v/>
      </c>
      <c r="H96" s="17" t="str">
        <f>IF(OR($B96-H$5&gt;74, $B96-H$5=73, $B96-H$5=1, $B96-H$5&lt;0),"",ROUND(($B96-H$5)*'점수 계산기'!$C$27+H$5*'점수 계산기'!$C$28+'점수 계산기'!$C$31,0))</f>
        <v/>
      </c>
      <c r="I96" s="17" t="str">
        <f>IF(OR($B96-I$5&gt;74, $B96-I$5=73, $B96-I$5=1, $B96-I$5&lt;0),"",ROUND(($B96-I$5)*'점수 계산기'!$C$27+I$5*'점수 계산기'!$C$28+'점수 계산기'!$C$31,0))</f>
        <v/>
      </c>
      <c r="J96" s="17" t="str">
        <f>IF(OR($B96-J$5&gt;74, $B96-J$5=73, $B96-J$5=1, $B96-J$5&lt;0),"",ROUND(($B96-J$5)*'점수 계산기'!$C$27+J$5*'점수 계산기'!$C$28+'점수 계산기'!$C$31,0))</f>
        <v/>
      </c>
      <c r="K96" s="17" t="str">
        <f>IF(OR($B96-K$5&gt;74, $B96-K$5=73, $B96-K$5=1, $B96-K$5&lt;0),"",ROUND(($B96-K$5)*'점수 계산기'!$C$27+K$5*'점수 계산기'!$C$28+'점수 계산기'!$C$31,0))</f>
        <v/>
      </c>
      <c r="L96" s="17" t="str">
        <f>IF(OR($B96-L$5&gt;74, $B96-L$5=73, $B96-L$5=1, $B96-L$5&lt;0),"",ROUND(($B96-L$5)*'점수 계산기'!$C$27+L$5*'점수 계산기'!$C$28+'점수 계산기'!$C$31,0))</f>
        <v/>
      </c>
      <c r="M96" s="17" t="str">
        <f>IF(OR($B96-M$5&gt;74, $B96-M$5=73, $B96-M$5=1, $B96-M$5&lt;0),"",ROUND(($B96-M$5)*'점수 계산기'!$C$27+M$5*'점수 계산기'!$C$28+'점수 계산기'!$C$31,0))</f>
        <v/>
      </c>
      <c r="N96" s="17" t="str">
        <f>IF(OR($B96-N$5&gt;74, $B96-N$5=73, $B96-N$5=1, $B96-N$5&lt;0),"",ROUND(($B96-N$5)*'점수 계산기'!$C$27+N$5*'점수 계산기'!$C$28+'점수 계산기'!$C$31,0))</f>
        <v/>
      </c>
      <c r="O96" s="17" t="str">
        <f>IF(OR($B96-O$5&gt;74, $B96-O$5=73, $B96-O$5=1, $B96-O$5&lt;0),"",ROUND(($B96-O$5)*'점수 계산기'!$C$27+O$5*'점수 계산기'!$C$28+'점수 계산기'!$C$31,0))</f>
        <v/>
      </c>
      <c r="P96" s="17" t="str">
        <f>IF(OR($B96-P$5&gt;74, $B96-P$5=73, $B96-P$5=1, $B96-P$5&lt;0),"",ROUND(($B96-P$5)*'점수 계산기'!$C$27+P$5*'점수 계산기'!$C$28+'점수 계산기'!$C$31,0))</f>
        <v/>
      </c>
      <c r="Q96" s="17" t="str">
        <f>IF(OR($B96-Q$5&gt;74, $B96-Q$5=73, $B96-Q$5=1, $B96-Q$5&lt;0),"",ROUND(($B96-Q$5)*'점수 계산기'!$C$27+Q$5*'점수 계산기'!$C$28+'점수 계산기'!$C$31,0))</f>
        <v/>
      </c>
      <c r="R96" s="17">
        <f>IF(OR($B96-R$5&gt;74, $B96-R$5=73, $B96-R$5=1, $B96-R$5&lt;0),"",ROUND(($B96-R$5)*'점수 계산기'!$C$27+R$5*'점수 계산기'!$C$28+'점수 계산기'!$C$31,0))</f>
        <v>71</v>
      </c>
      <c r="S96" s="17" t="str">
        <f>IF(OR($B96-S$5&gt;74, $B96-S$5=73, $B96-S$5=1, $B96-S$5&lt;0),"",ROUND(($B96-S$5)*'점수 계산기'!$C$27+S$5*'점수 계산기'!$C$28+'점수 계산기'!$C$31,0))</f>
        <v/>
      </c>
      <c r="T96" s="17">
        <f>IF(OR($B96-T$5&gt;74, $B96-T$5=73, $B96-T$5=1, $B96-T$5&lt;0),"",ROUND(($B96-T$5)*'점수 계산기'!$C$27+T$5*'점수 계산기'!$C$28+'점수 계산기'!$C$31,0))</f>
        <v>71</v>
      </c>
      <c r="U96" s="17">
        <f>IF(OR($B96-U$5&gt;74, $B96-U$5=73, $B96-U$5=1, $B96-U$5&lt;0),"",ROUND(($B96-U$5)*'점수 계산기'!$C$27+U$5*'점수 계산기'!$C$28+'점수 계산기'!$C$31,0))</f>
        <v>71</v>
      </c>
      <c r="V96" s="17">
        <f>IF(OR($B96-V$5&gt;74, $B96-V$5=73, $B96-V$5=1, $B96-V$5&lt;0),"",ROUND(($B96-V$5)*'점수 계산기'!$C$27+V$5*'점수 계산기'!$C$28+'점수 계산기'!$C$31,0))</f>
        <v>72</v>
      </c>
      <c r="W96" s="17">
        <f>IF(OR($B96-W$5&gt;74, $B96-W$5=73, $B96-W$5=1, $B96-W$5&lt;0),"",ROUND(($B96-W$5)*'점수 계산기'!$C$27+W$5*'점수 계산기'!$C$28+'점수 계산기'!$C$31,0))</f>
        <v>72</v>
      </c>
      <c r="X96" s="17">
        <f>IF(OR($B96-X$5&gt;74, $B96-X$5=73, $B96-X$5=1, $B96-X$5&lt;0),"",ROUND(($B96-X$5)*'점수 계산기'!$C$27+X$5*'점수 계산기'!$C$28+'점수 계산기'!$C$31,0))</f>
        <v>72</v>
      </c>
      <c r="Y96" s="17">
        <f>IF(OR($B96-Y$5&gt;74, $B96-Y$5=73, $B96-Y$5=1, $B96-Y$5&lt;0),"",ROUND(($B96-Y$5)*'점수 계산기'!$C$27+Y$5*'점수 계산기'!$C$28+'점수 계산기'!$C$31,0))</f>
        <v>72</v>
      </c>
      <c r="Z96" s="17">
        <f>IF(OR($B96-Z$5&gt;74, $B96-Z$5=73, $B96-Z$5=1, $B96-Z$5&lt;0),"",ROUND(($B96-Z$5)*'점수 계산기'!$C$27+Z$5*'점수 계산기'!$C$28+'점수 계산기'!$C$31,0))</f>
        <v>72</v>
      </c>
      <c r="AA96" s="18">
        <f>IF(OR($B96-AA$5&gt;74, $B96-AA$5=73, $B96-AA$5=1, $B96-AA$5&lt;0),"",ROUND(($B96-AA$5)*'점수 계산기'!$C$27+AA$5*'점수 계산기'!$C$28+'점수 계산기'!$C$31,0))</f>
        <v>73</v>
      </c>
      <c r="AC96" s="195">
        <v>11</v>
      </c>
      <c r="AD96" s="195">
        <f t="shared" si="2"/>
        <v>71</v>
      </c>
      <c r="AE96" s="195" cm="1">
        <f t="array" ref="AE96">INDEX($AF$6:$AF$106, AC96, 1)</f>
        <v>136</v>
      </c>
      <c r="AF96" s="195">
        <f t="shared" si="3"/>
        <v>73</v>
      </c>
      <c r="AG96" s="195">
        <v>10</v>
      </c>
      <c r="AH96" s="195">
        <v>90</v>
      </c>
    </row>
    <row r="97" spans="1:34" ht="21" customHeight="1">
      <c r="A97" s="4"/>
      <c r="B97" s="31">
        <v>9</v>
      </c>
      <c r="C97" s="17" t="str">
        <f>IF(OR($B97-C$5&gt;74, $B97-C$5=73, $B97-C$5=1, $B97-C$5&lt;0),"",ROUND(($B97-C$5)*'점수 계산기'!$C$27+C$5*'점수 계산기'!$C$28+'점수 계산기'!$C$31,0))</f>
        <v/>
      </c>
      <c r="D97" s="17" t="str">
        <f>IF(OR($B97-D$5&gt;74, $B97-D$5=73, $B97-D$5=1, $B97-D$5&lt;0),"",ROUND(($B97-D$5)*'점수 계산기'!$C$27+D$5*'점수 계산기'!$C$28+'점수 계산기'!$C$31,0))</f>
        <v/>
      </c>
      <c r="E97" s="17" t="str">
        <f>IF(OR($B97-E$5&gt;74, $B97-E$5=73, $B97-E$5=1, $B97-E$5&lt;0),"",ROUND(($B97-E$5)*'점수 계산기'!$C$27+E$5*'점수 계산기'!$C$28+'점수 계산기'!$C$31,0))</f>
        <v/>
      </c>
      <c r="F97" s="17" t="str">
        <f>IF(OR($B97-F$5&gt;74, $B97-F$5=73, $B97-F$5=1, $B97-F$5&lt;0),"",ROUND(($B97-F$5)*'점수 계산기'!$C$27+F$5*'점수 계산기'!$C$28+'점수 계산기'!$C$31,0))</f>
        <v/>
      </c>
      <c r="G97" s="17" t="str">
        <f>IF(OR($B97-G$5&gt;74, $B97-G$5=73, $B97-G$5=1, $B97-G$5&lt;0),"",ROUND(($B97-G$5)*'점수 계산기'!$C$27+G$5*'점수 계산기'!$C$28+'점수 계산기'!$C$31,0))</f>
        <v/>
      </c>
      <c r="H97" s="17" t="str">
        <f>IF(OR($B97-H$5&gt;74, $B97-H$5=73, $B97-H$5=1, $B97-H$5&lt;0),"",ROUND(($B97-H$5)*'점수 계산기'!$C$27+H$5*'점수 계산기'!$C$28+'점수 계산기'!$C$31,0))</f>
        <v/>
      </c>
      <c r="I97" s="17" t="str">
        <f>IF(OR($B97-I$5&gt;74, $B97-I$5=73, $B97-I$5=1, $B97-I$5&lt;0),"",ROUND(($B97-I$5)*'점수 계산기'!$C$27+I$5*'점수 계산기'!$C$28+'점수 계산기'!$C$31,0))</f>
        <v/>
      </c>
      <c r="J97" s="17" t="str">
        <f>IF(OR($B97-J$5&gt;74, $B97-J$5=73, $B97-J$5=1, $B97-J$5&lt;0),"",ROUND(($B97-J$5)*'점수 계산기'!$C$27+J$5*'점수 계산기'!$C$28+'점수 계산기'!$C$31,0))</f>
        <v/>
      </c>
      <c r="K97" s="17" t="str">
        <f>IF(OR($B97-K$5&gt;74, $B97-K$5=73, $B97-K$5=1, $B97-K$5&lt;0),"",ROUND(($B97-K$5)*'점수 계산기'!$C$27+K$5*'점수 계산기'!$C$28+'점수 계산기'!$C$31,0))</f>
        <v/>
      </c>
      <c r="L97" s="17" t="str">
        <f>IF(OR($B97-L$5&gt;74, $B97-L$5=73, $B97-L$5=1, $B97-L$5&lt;0),"",ROUND(($B97-L$5)*'점수 계산기'!$C$27+L$5*'점수 계산기'!$C$28+'점수 계산기'!$C$31,0))</f>
        <v/>
      </c>
      <c r="M97" s="17" t="str">
        <f>IF(OR($B97-M$5&gt;74, $B97-M$5=73, $B97-M$5=1, $B97-M$5&lt;0),"",ROUND(($B97-M$5)*'점수 계산기'!$C$27+M$5*'점수 계산기'!$C$28+'점수 계산기'!$C$31,0))</f>
        <v/>
      </c>
      <c r="N97" s="17" t="str">
        <f>IF(OR($B97-N$5&gt;74, $B97-N$5=73, $B97-N$5=1, $B97-N$5&lt;0),"",ROUND(($B97-N$5)*'점수 계산기'!$C$27+N$5*'점수 계산기'!$C$28+'점수 계산기'!$C$31,0))</f>
        <v/>
      </c>
      <c r="O97" s="17" t="str">
        <f>IF(OR($B97-O$5&gt;74, $B97-O$5=73, $B97-O$5=1, $B97-O$5&lt;0),"",ROUND(($B97-O$5)*'점수 계산기'!$C$27+O$5*'점수 계산기'!$C$28+'점수 계산기'!$C$31,0))</f>
        <v/>
      </c>
      <c r="P97" s="17" t="str">
        <f>IF(OR($B97-P$5&gt;74, $B97-P$5=73, $B97-P$5=1, $B97-P$5&lt;0),"",ROUND(($B97-P$5)*'점수 계산기'!$C$27+P$5*'점수 계산기'!$C$28+'점수 계산기'!$C$31,0))</f>
        <v/>
      </c>
      <c r="Q97" s="17" t="str">
        <f>IF(OR($B97-Q$5&gt;74, $B97-Q$5=73, $B97-Q$5=1, $B97-Q$5&lt;0),"",ROUND(($B97-Q$5)*'점수 계산기'!$C$27+Q$5*'점수 계산기'!$C$28+'점수 계산기'!$C$31,0))</f>
        <v/>
      </c>
      <c r="R97" s="17" t="str">
        <f>IF(OR($B97-R$5&gt;74, $B97-R$5=73, $B97-R$5=1, $B97-R$5&lt;0),"",ROUND(($B97-R$5)*'점수 계산기'!$C$27+R$5*'점수 계산기'!$C$28+'점수 계산기'!$C$31,0))</f>
        <v/>
      </c>
      <c r="S97" s="17">
        <f>IF(OR($B97-S$5&gt;74, $B97-S$5=73, $B97-S$5=1, $B97-S$5&lt;0),"",ROUND(($B97-S$5)*'점수 계산기'!$C$27+S$5*'점수 계산기'!$C$28+'점수 계산기'!$C$31,0))</f>
        <v>70</v>
      </c>
      <c r="T97" s="17" t="str">
        <f>IF(OR($B97-T$5&gt;74, $B97-T$5=73, $B97-T$5=1, $B97-T$5&lt;0),"",ROUND(($B97-T$5)*'점수 계산기'!$C$27+T$5*'점수 계산기'!$C$28+'점수 계산기'!$C$31,0))</f>
        <v/>
      </c>
      <c r="U97" s="17">
        <f>IF(OR($B97-U$5&gt;74, $B97-U$5=73, $B97-U$5=1, $B97-U$5&lt;0),"",ROUND(($B97-U$5)*'점수 계산기'!$C$27+U$5*'점수 계산기'!$C$28+'점수 계산기'!$C$31,0))</f>
        <v>71</v>
      </c>
      <c r="V97" s="17">
        <f>IF(OR($B97-V$5&gt;74, $B97-V$5=73, $B97-V$5=1, $B97-V$5&lt;0),"",ROUND(($B97-V$5)*'점수 계산기'!$C$27+V$5*'점수 계산기'!$C$28+'점수 계산기'!$C$31,0))</f>
        <v>71</v>
      </c>
      <c r="W97" s="17">
        <f>IF(OR($B97-W$5&gt;74, $B97-W$5=73, $B97-W$5=1, $B97-W$5&lt;0),"",ROUND(($B97-W$5)*'점수 계산기'!$C$27+W$5*'점수 계산기'!$C$28+'점수 계산기'!$C$31,0))</f>
        <v>71</v>
      </c>
      <c r="X97" s="17">
        <f>IF(OR($B97-X$5&gt;74, $B97-X$5=73, $B97-X$5=1, $B97-X$5&lt;0),"",ROUND(($B97-X$5)*'점수 계산기'!$C$27+X$5*'점수 계산기'!$C$28+'점수 계산기'!$C$31,0))</f>
        <v>71</v>
      </c>
      <c r="Y97" s="17">
        <f>IF(OR($B97-Y$5&gt;74, $B97-Y$5=73, $B97-Y$5=1, $B97-Y$5&lt;0),"",ROUND(($B97-Y$5)*'점수 계산기'!$C$27+Y$5*'점수 계산기'!$C$28+'점수 계산기'!$C$31,0))</f>
        <v>71</v>
      </c>
      <c r="Z97" s="17">
        <f>IF(OR($B97-Z$5&gt;74, $B97-Z$5=73, $B97-Z$5=1, $B97-Z$5&lt;0),"",ROUND(($B97-Z$5)*'점수 계산기'!$C$27+Z$5*'점수 계산기'!$C$28+'점수 계산기'!$C$31,0))</f>
        <v>72</v>
      </c>
      <c r="AA97" s="18">
        <f>IF(OR($B97-AA$5&gt;74, $B97-AA$5=73, $B97-AA$5=1, $B97-AA$5&lt;0),"",ROUND(($B97-AA$5)*'점수 계산기'!$C$27+AA$5*'점수 계산기'!$C$28+'점수 계산기'!$C$31,0))</f>
        <v>72</v>
      </c>
      <c r="AC97" s="195">
        <v>10</v>
      </c>
      <c r="AD97" s="195">
        <f t="shared" si="2"/>
        <v>70</v>
      </c>
      <c r="AE97" s="195" cm="1">
        <f t="array" ref="AE97">INDEX($AF$6:$AF$106, AC97, 1)</f>
        <v>137</v>
      </c>
      <c r="AF97" s="195">
        <f t="shared" si="3"/>
        <v>72</v>
      </c>
      <c r="AG97" s="195">
        <v>9</v>
      </c>
      <c r="AH97" s="195">
        <v>91</v>
      </c>
    </row>
    <row r="98" spans="1:34" ht="21" customHeight="1">
      <c r="A98" s="4"/>
      <c r="B98" s="32">
        <v>8</v>
      </c>
      <c r="C98" s="19" t="str">
        <f>IF(OR($B98-C$5&gt;74, $B98-C$5=73, $B98-C$5=1, $B98-C$5&lt;0),"",ROUND(($B98-C$5)*'점수 계산기'!$C$27+C$5*'점수 계산기'!$C$28+'점수 계산기'!$C$31,0))</f>
        <v/>
      </c>
      <c r="D98" s="19" t="str">
        <f>IF(OR($B98-D$5&gt;74, $B98-D$5=73, $B98-D$5=1, $B98-D$5&lt;0),"",ROUND(($B98-D$5)*'점수 계산기'!$C$27+D$5*'점수 계산기'!$C$28+'점수 계산기'!$C$31,0))</f>
        <v/>
      </c>
      <c r="E98" s="19" t="str">
        <f>IF(OR($B98-E$5&gt;74, $B98-E$5=73, $B98-E$5=1, $B98-E$5&lt;0),"",ROUND(($B98-E$5)*'점수 계산기'!$C$27+E$5*'점수 계산기'!$C$28+'점수 계산기'!$C$31,0))</f>
        <v/>
      </c>
      <c r="F98" s="19" t="str">
        <f>IF(OR($B98-F$5&gt;74, $B98-F$5=73, $B98-F$5=1, $B98-F$5&lt;0),"",ROUND(($B98-F$5)*'점수 계산기'!$C$27+F$5*'점수 계산기'!$C$28+'점수 계산기'!$C$31,0))</f>
        <v/>
      </c>
      <c r="G98" s="19" t="str">
        <f>IF(OR($B98-G$5&gt;74, $B98-G$5=73, $B98-G$5=1, $B98-G$5&lt;0),"",ROUND(($B98-G$5)*'점수 계산기'!$C$27+G$5*'점수 계산기'!$C$28+'점수 계산기'!$C$31,0))</f>
        <v/>
      </c>
      <c r="H98" s="19" t="str">
        <f>IF(OR($B98-H$5&gt;74, $B98-H$5=73, $B98-H$5=1, $B98-H$5&lt;0),"",ROUND(($B98-H$5)*'점수 계산기'!$C$27+H$5*'점수 계산기'!$C$28+'점수 계산기'!$C$31,0))</f>
        <v/>
      </c>
      <c r="I98" s="19" t="str">
        <f>IF(OR($B98-I$5&gt;74, $B98-I$5=73, $B98-I$5=1, $B98-I$5&lt;0),"",ROUND(($B98-I$5)*'점수 계산기'!$C$27+I$5*'점수 계산기'!$C$28+'점수 계산기'!$C$31,0))</f>
        <v/>
      </c>
      <c r="J98" s="19" t="str">
        <f>IF(OR($B98-J$5&gt;74, $B98-J$5=73, $B98-J$5=1, $B98-J$5&lt;0),"",ROUND(($B98-J$5)*'점수 계산기'!$C$27+J$5*'점수 계산기'!$C$28+'점수 계산기'!$C$31,0))</f>
        <v/>
      </c>
      <c r="K98" s="19" t="str">
        <f>IF(OR($B98-K$5&gt;74, $B98-K$5=73, $B98-K$5=1, $B98-K$5&lt;0),"",ROUND(($B98-K$5)*'점수 계산기'!$C$27+K$5*'점수 계산기'!$C$28+'점수 계산기'!$C$31,0))</f>
        <v/>
      </c>
      <c r="L98" s="19" t="str">
        <f>IF(OR($B98-L$5&gt;74, $B98-L$5=73, $B98-L$5=1, $B98-L$5&lt;0),"",ROUND(($B98-L$5)*'점수 계산기'!$C$27+L$5*'점수 계산기'!$C$28+'점수 계산기'!$C$31,0))</f>
        <v/>
      </c>
      <c r="M98" s="19" t="str">
        <f>IF(OR($B98-M$5&gt;74, $B98-M$5=73, $B98-M$5=1, $B98-M$5&lt;0),"",ROUND(($B98-M$5)*'점수 계산기'!$C$27+M$5*'점수 계산기'!$C$28+'점수 계산기'!$C$31,0))</f>
        <v/>
      </c>
      <c r="N98" s="19" t="str">
        <f>IF(OR($B98-N$5&gt;74, $B98-N$5=73, $B98-N$5=1, $B98-N$5&lt;0),"",ROUND(($B98-N$5)*'점수 계산기'!$C$27+N$5*'점수 계산기'!$C$28+'점수 계산기'!$C$31,0))</f>
        <v/>
      </c>
      <c r="O98" s="19" t="str">
        <f>IF(OR($B98-O$5&gt;74, $B98-O$5=73, $B98-O$5=1, $B98-O$5&lt;0),"",ROUND(($B98-O$5)*'점수 계산기'!$C$27+O$5*'점수 계산기'!$C$28+'점수 계산기'!$C$31,0))</f>
        <v/>
      </c>
      <c r="P98" s="19" t="str">
        <f>IF(OR($B98-P$5&gt;74, $B98-P$5=73, $B98-P$5=1, $B98-P$5&lt;0),"",ROUND(($B98-P$5)*'점수 계산기'!$C$27+P$5*'점수 계산기'!$C$28+'점수 계산기'!$C$31,0))</f>
        <v/>
      </c>
      <c r="Q98" s="19" t="str">
        <f>IF(OR($B98-Q$5&gt;74, $B98-Q$5=73, $B98-Q$5=1, $B98-Q$5&lt;0),"",ROUND(($B98-Q$5)*'점수 계산기'!$C$27+Q$5*'점수 계산기'!$C$28+'점수 계산기'!$C$31,0))</f>
        <v/>
      </c>
      <c r="R98" s="19" t="str">
        <f>IF(OR($B98-R$5&gt;74, $B98-R$5=73, $B98-R$5=1, $B98-R$5&lt;0),"",ROUND(($B98-R$5)*'점수 계산기'!$C$27+R$5*'점수 계산기'!$C$28+'점수 계산기'!$C$31,0))</f>
        <v/>
      </c>
      <c r="S98" s="19" t="str">
        <f>IF(OR($B98-S$5&gt;74, $B98-S$5=73, $B98-S$5=1, $B98-S$5&lt;0),"",ROUND(($B98-S$5)*'점수 계산기'!$C$27+S$5*'점수 계산기'!$C$28+'점수 계산기'!$C$31,0))</f>
        <v/>
      </c>
      <c r="T98" s="19">
        <f>IF(OR($B98-T$5&gt;74, $B98-T$5=73, $B98-T$5=1, $B98-T$5&lt;0),"",ROUND(($B98-T$5)*'점수 계산기'!$C$27+T$5*'점수 계산기'!$C$28+'점수 계산기'!$C$31,0))</f>
        <v>70</v>
      </c>
      <c r="U98" s="19" t="str">
        <f>IF(OR($B98-U$5&gt;74, $B98-U$5=73, $B98-U$5=1, $B98-U$5&lt;0),"",ROUND(($B98-U$5)*'점수 계산기'!$C$27+U$5*'점수 계산기'!$C$28+'점수 계산기'!$C$31,0))</f>
        <v/>
      </c>
      <c r="V98" s="19">
        <f>IF(OR($B98-V$5&gt;74, $B98-V$5=73, $B98-V$5=1, $B98-V$5&lt;0),"",ROUND(($B98-V$5)*'점수 계산기'!$C$27+V$5*'점수 계산기'!$C$28+'점수 계산기'!$C$31,0))</f>
        <v>70</v>
      </c>
      <c r="W98" s="19">
        <f>IF(OR($B98-W$5&gt;74, $B98-W$5=73, $B98-W$5=1, $B98-W$5&lt;0),"",ROUND(($B98-W$5)*'점수 계산기'!$C$27+W$5*'점수 계산기'!$C$28+'점수 계산기'!$C$31,0))</f>
        <v>70</v>
      </c>
      <c r="X98" s="19">
        <f>IF(OR($B98-X$5&gt;74, $B98-X$5=73, $B98-X$5=1, $B98-X$5&lt;0),"",ROUND(($B98-X$5)*'점수 계산기'!$C$27+X$5*'점수 계산기'!$C$28+'점수 계산기'!$C$31,0))</f>
        <v>70</v>
      </c>
      <c r="Y98" s="19">
        <f>IF(OR($B98-Y$5&gt;74, $B98-Y$5=73, $B98-Y$5=1, $B98-Y$5&lt;0),"",ROUND(($B98-Y$5)*'점수 계산기'!$C$27+Y$5*'점수 계산기'!$C$28+'점수 계산기'!$C$31,0))</f>
        <v>70</v>
      </c>
      <c r="Z98" s="19">
        <f>IF(OR($B98-Z$5&gt;74, $B98-Z$5=73, $B98-Z$5=1, $B98-Z$5&lt;0),"",ROUND(($B98-Z$5)*'점수 계산기'!$C$27+Z$5*'점수 계산기'!$C$28+'점수 계산기'!$C$31,0))</f>
        <v>71</v>
      </c>
      <c r="AA98" s="20">
        <f>IF(OR($B98-AA$5&gt;74, $B98-AA$5=73, $B98-AA$5=1, $B98-AA$5&lt;0),"",ROUND(($B98-AA$5)*'점수 계산기'!$C$27+AA$5*'점수 계산기'!$C$28+'점수 계산기'!$C$31,0))</f>
        <v>71</v>
      </c>
      <c r="AC98" s="195">
        <v>9</v>
      </c>
      <c r="AD98" s="195">
        <f t="shared" si="2"/>
        <v>70</v>
      </c>
      <c r="AE98" s="195" cm="1">
        <f t="array" ref="AE98">INDEX($AF$6:$AF$106, AC98, 1)</f>
        <v>138</v>
      </c>
      <c r="AF98" s="195">
        <f t="shared" si="3"/>
        <v>71</v>
      </c>
      <c r="AG98" s="195">
        <v>8</v>
      </c>
      <c r="AH98" s="195">
        <v>92</v>
      </c>
    </row>
    <row r="99" spans="1:34" ht="21" customHeight="1">
      <c r="A99" s="4"/>
      <c r="B99" s="32">
        <v>7</v>
      </c>
      <c r="C99" s="19" t="str">
        <f>IF(OR($B99-C$5&gt;74, $B99-C$5=73, $B99-C$5=1, $B99-C$5&lt;0),"",ROUND(($B99-C$5)*'점수 계산기'!$C$27+C$5*'점수 계산기'!$C$28+'점수 계산기'!$C$31,0))</f>
        <v/>
      </c>
      <c r="D99" s="19" t="str">
        <f>IF(OR($B99-D$5&gt;74, $B99-D$5=73, $B99-D$5=1, $B99-D$5&lt;0),"",ROUND(($B99-D$5)*'점수 계산기'!$C$27+D$5*'점수 계산기'!$C$28+'점수 계산기'!$C$31,0))</f>
        <v/>
      </c>
      <c r="E99" s="19" t="str">
        <f>IF(OR($B99-E$5&gt;74, $B99-E$5=73, $B99-E$5=1, $B99-E$5&lt;0),"",ROUND(($B99-E$5)*'점수 계산기'!$C$27+E$5*'점수 계산기'!$C$28+'점수 계산기'!$C$31,0))</f>
        <v/>
      </c>
      <c r="F99" s="19" t="str">
        <f>IF(OR($B99-F$5&gt;74, $B99-F$5=73, $B99-F$5=1, $B99-F$5&lt;0),"",ROUND(($B99-F$5)*'점수 계산기'!$C$27+F$5*'점수 계산기'!$C$28+'점수 계산기'!$C$31,0))</f>
        <v/>
      </c>
      <c r="G99" s="19" t="str">
        <f>IF(OR($B99-G$5&gt;74, $B99-G$5=73, $B99-G$5=1, $B99-G$5&lt;0),"",ROUND(($B99-G$5)*'점수 계산기'!$C$27+G$5*'점수 계산기'!$C$28+'점수 계산기'!$C$31,0))</f>
        <v/>
      </c>
      <c r="H99" s="19" t="str">
        <f>IF(OR($B99-H$5&gt;74, $B99-H$5=73, $B99-H$5=1, $B99-H$5&lt;0),"",ROUND(($B99-H$5)*'점수 계산기'!$C$27+H$5*'점수 계산기'!$C$28+'점수 계산기'!$C$31,0))</f>
        <v/>
      </c>
      <c r="I99" s="19" t="str">
        <f>IF(OR($B99-I$5&gt;74, $B99-I$5=73, $B99-I$5=1, $B99-I$5&lt;0),"",ROUND(($B99-I$5)*'점수 계산기'!$C$27+I$5*'점수 계산기'!$C$28+'점수 계산기'!$C$31,0))</f>
        <v/>
      </c>
      <c r="J99" s="19" t="str">
        <f>IF(OR($B99-J$5&gt;74, $B99-J$5=73, $B99-J$5=1, $B99-J$5&lt;0),"",ROUND(($B99-J$5)*'점수 계산기'!$C$27+J$5*'점수 계산기'!$C$28+'점수 계산기'!$C$31,0))</f>
        <v/>
      </c>
      <c r="K99" s="19" t="str">
        <f>IF(OR($B99-K$5&gt;74, $B99-K$5=73, $B99-K$5=1, $B99-K$5&lt;0),"",ROUND(($B99-K$5)*'점수 계산기'!$C$27+K$5*'점수 계산기'!$C$28+'점수 계산기'!$C$31,0))</f>
        <v/>
      </c>
      <c r="L99" s="19" t="str">
        <f>IF(OR($B99-L$5&gt;74, $B99-L$5=73, $B99-L$5=1, $B99-L$5&lt;0),"",ROUND(($B99-L$5)*'점수 계산기'!$C$27+L$5*'점수 계산기'!$C$28+'점수 계산기'!$C$31,0))</f>
        <v/>
      </c>
      <c r="M99" s="19" t="str">
        <f>IF(OR($B99-M$5&gt;74, $B99-M$5=73, $B99-M$5=1, $B99-M$5&lt;0),"",ROUND(($B99-M$5)*'점수 계산기'!$C$27+M$5*'점수 계산기'!$C$28+'점수 계산기'!$C$31,0))</f>
        <v/>
      </c>
      <c r="N99" s="19" t="str">
        <f>IF(OR($B99-N$5&gt;74, $B99-N$5=73, $B99-N$5=1, $B99-N$5&lt;0),"",ROUND(($B99-N$5)*'점수 계산기'!$C$27+N$5*'점수 계산기'!$C$28+'점수 계산기'!$C$31,0))</f>
        <v/>
      </c>
      <c r="O99" s="19" t="str">
        <f>IF(OR($B99-O$5&gt;74, $B99-O$5=73, $B99-O$5=1, $B99-O$5&lt;0),"",ROUND(($B99-O$5)*'점수 계산기'!$C$27+O$5*'점수 계산기'!$C$28+'점수 계산기'!$C$31,0))</f>
        <v/>
      </c>
      <c r="P99" s="19" t="str">
        <f>IF(OR($B99-P$5&gt;74, $B99-P$5=73, $B99-P$5=1, $B99-P$5&lt;0),"",ROUND(($B99-P$5)*'점수 계산기'!$C$27+P$5*'점수 계산기'!$C$28+'점수 계산기'!$C$31,0))</f>
        <v/>
      </c>
      <c r="Q99" s="19" t="str">
        <f>IF(OR($B99-Q$5&gt;74, $B99-Q$5=73, $B99-Q$5=1, $B99-Q$5&lt;0),"",ROUND(($B99-Q$5)*'점수 계산기'!$C$27+Q$5*'점수 계산기'!$C$28+'점수 계산기'!$C$31,0))</f>
        <v/>
      </c>
      <c r="R99" s="19" t="str">
        <f>IF(OR($B99-R$5&gt;74, $B99-R$5=73, $B99-R$5=1, $B99-R$5&lt;0),"",ROUND(($B99-R$5)*'점수 계산기'!$C$27+R$5*'점수 계산기'!$C$28+'점수 계산기'!$C$31,0))</f>
        <v/>
      </c>
      <c r="S99" s="19" t="str">
        <f>IF(OR($B99-S$5&gt;74, $B99-S$5=73, $B99-S$5=1, $B99-S$5&lt;0),"",ROUND(($B99-S$5)*'점수 계산기'!$C$27+S$5*'점수 계산기'!$C$28+'점수 계산기'!$C$31,0))</f>
        <v/>
      </c>
      <c r="T99" s="19" t="str">
        <f>IF(OR($B99-T$5&gt;74, $B99-T$5=73, $B99-T$5=1, $B99-T$5&lt;0),"",ROUND(($B99-T$5)*'점수 계산기'!$C$27+T$5*'점수 계산기'!$C$28+'점수 계산기'!$C$31,0))</f>
        <v/>
      </c>
      <c r="U99" s="19">
        <f>IF(OR($B99-U$5&gt;74, $B99-U$5=73, $B99-U$5=1, $B99-U$5&lt;0),"",ROUND(($B99-U$5)*'점수 계산기'!$C$27+U$5*'점수 계산기'!$C$28+'점수 계산기'!$C$31,0))</f>
        <v>69</v>
      </c>
      <c r="V99" s="19" t="str">
        <f>IF(OR($B99-V$5&gt;74, $B99-V$5=73, $B99-V$5=1, $B99-V$5&lt;0),"",ROUND(($B99-V$5)*'점수 계산기'!$C$27+V$5*'점수 계산기'!$C$28+'점수 계산기'!$C$31,0))</f>
        <v/>
      </c>
      <c r="W99" s="19">
        <f>IF(OR($B99-W$5&gt;74, $B99-W$5=73, $B99-W$5=1, $B99-W$5&lt;0),"",ROUND(($B99-W$5)*'점수 계산기'!$C$27+W$5*'점수 계산기'!$C$28+'점수 계산기'!$C$31,0))</f>
        <v>69</v>
      </c>
      <c r="X99" s="19">
        <f>IF(OR($B99-X$5&gt;74, $B99-X$5=73, $B99-X$5=1, $B99-X$5&lt;0),"",ROUND(($B99-X$5)*'점수 계산기'!$C$27+X$5*'점수 계산기'!$C$28+'점수 계산기'!$C$31,0))</f>
        <v>69</v>
      </c>
      <c r="Y99" s="19">
        <f>IF(OR($B99-Y$5&gt;74, $B99-Y$5=73, $B99-Y$5=1, $B99-Y$5&lt;0),"",ROUND(($B99-Y$5)*'점수 계산기'!$C$27+Y$5*'점수 계산기'!$C$28+'점수 계산기'!$C$31,0))</f>
        <v>70</v>
      </c>
      <c r="Z99" s="19">
        <f>IF(OR($B99-Z$5&gt;74, $B99-Z$5=73, $B99-Z$5=1, $B99-Z$5&lt;0),"",ROUND(($B99-Z$5)*'점수 계산기'!$C$27+Z$5*'점수 계산기'!$C$28+'점수 계산기'!$C$31,0))</f>
        <v>70</v>
      </c>
      <c r="AA99" s="20">
        <f>IF(OR($B99-AA$5&gt;74, $B99-AA$5=73, $B99-AA$5=1, $B99-AA$5&lt;0),"",ROUND(($B99-AA$5)*'점수 계산기'!$C$27+AA$5*'점수 계산기'!$C$28+'점수 계산기'!$C$31,0))</f>
        <v>70</v>
      </c>
      <c r="AC99" s="195">
        <v>8</v>
      </c>
      <c r="AD99" s="195">
        <f t="shared" si="2"/>
        <v>69</v>
      </c>
      <c r="AE99" s="195" cm="1">
        <f t="array" ref="AE99">INDEX($AF$6:$AF$106, AC99, 1)</f>
        <v>138</v>
      </c>
      <c r="AF99" s="195">
        <f t="shared" si="3"/>
        <v>70</v>
      </c>
      <c r="AG99" s="195">
        <v>7</v>
      </c>
      <c r="AH99" s="195">
        <v>93</v>
      </c>
    </row>
    <row r="100" spans="1:34" ht="21" customHeight="1">
      <c r="A100" s="4"/>
      <c r="B100" s="32">
        <v>6</v>
      </c>
      <c r="C100" s="19" t="str">
        <f>IF(OR($B100-C$5&gt;74, $B100-C$5=73, $B100-C$5=1, $B100-C$5&lt;0),"",ROUND(($B100-C$5)*'점수 계산기'!$C$27+C$5*'점수 계산기'!$C$28+'점수 계산기'!$C$31,0))</f>
        <v/>
      </c>
      <c r="D100" s="19" t="str">
        <f>IF(OR($B100-D$5&gt;74, $B100-D$5=73, $B100-D$5=1, $B100-D$5&lt;0),"",ROUND(($B100-D$5)*'점수 계산기'!$C$27+D$5*'점수 계산기'!$C$28+'점수 계산기'!$C$31,0))</f>
        <v/>
      </c>
      <c r="E100" s="19" t="str">
        <f>IF(OR($B100-E$5&gt;74, $B100-E$5=73, $B100-E$5=1, $B100-E$5&lt;0),"",ROUND(($B100-E$5)*'점수 계산기'!$C$27+E$5*'점수 계산기'!$C$28+'점수 계산기'!$C$31,0))</f>
        <v/>
      </c>
      <c r="F100" s="19" t="str">
        <f>IF(OR($B100-F$5&gt;74, $B100-F$5=73, $B100-F$5=1, $B100-F$5&lt;0),"",ROUND(($B100-F$5)*'점수 계산기'!$C$27+F$5*'점수 계산기'!$C$28+'점수 계산기'!$C$31,0))</f>
        <v/>
      </c>
      <c r="G100" s="19" t="str">
        <f>IF(OR($B100-G$5&gt;74, $B100-G$5=73, $B100-G$5=1, $B100-G$5&lt;0),"",ROUND(($B100-G$5)*'점수 계산기'!$C$27+G$5*'점수 계산기'!$C$28+'점수 계산기'!$C$31,0))</f>
        <v/>
      </c>
      <c r="H100" s="19" t="str">
        <f>IF(OR($B100-H$5&gt;74, $B100-H$5=73, $B100-H$5=1, $B100-H$5&lt;0),"",ROUND(($B100-H$5)*'점수 계산기'!$C$27+H$5*'점수 계산기'!$C$28+'점수 계산기'!$C$31,0))</f>
        <v/>
      </c>
      <c r="I100" s="19" t="str">
        <f>IF(OR($B100-I$5&gt;74, $B100-I$5=73, $B100-I$5=1, $B100-I$5&lt;0),"",ROUND(($B100-I$5)*'점수 계산기'!$C$27+I$5*'점수 계산기'!$C$28+'점수 계산기'!$C$31,0))</f>
        <v/>
      </c>
      <c r="J100" s="19" t="str">
        <f>IF(OR($B100-J$5&gt;74, $B100-J$5=73, $B100-J$5=1, $B100-J$5&lt;0),"",ROUND(($B100-J$5)*'점수 계산기'!$C$27+J$5*'점수 계산기'!$C$28+'점수 계산기'!$C$31,0))</f>
        <v/>
      </c>
      <c r="K100" s="19" t="str">
        <f>IF(OR($B100-K$5&gt;74, $B100-K$5=73, $B100-K$5=1, $B100-K$5&lt;0),"",ROUND(($B100-K$5)*'점수 계산기'!$C$27+K$5*'점수 계산기'!$C$28+'점수 계산기'!$C$31,0))</f>
        <v/>
      </c>
      <c r="L100" s="19" t="str">
        <f>IF(OR($B100-L$5&gt;74, $B100-L$5=73, $B100-L$5=1, $B100-L$5&lt;0),"",ROUND(($B100-L$5)*'점수 계산기'!$C$27+L$5*'점수 계산기'!$C$28+'점수 계산기'!$C$31,0))</f>
        <v/>
      </c>
      <c r="M100" s="19" t="str">
        <f>IF(OR($B100-M$5&gt;74, $B100-M$5=73, $B100-M$5=1, $B100-M$5&lt;0),"",ROUND(($B100-M$5)*'점수 계산기'!$C$27+M$5*'점수 계산기'!$C$28+'점수 계산기'!$C$31,0))</f>
        <v/>
      </c>
      <c r="N100" s="19" t="str">
        <f>IF(OR($B100-N$5&gt;74, $B100-N$5=73, $B100-N$5=1, $B100-N$5&lt;0),"",ROUND(($B100-N$5)*'점수 계산기'!$C$27+N$5*'점수 계산기'!$C$28+'점수 계산기'!$C$31,0))</f>
        <v/>
      </c>
      <c r="O100" s="19" t="str">
        <f>IF(OR($B100-O$5&gt;74, $B100-O$5=73, $B100-O$5=1, $B100-O$5&lt;0),"",ROUND(($B100-O$5)*'점수 계산기'!$C$27+O$5*'점수 계산기'!$C$28+'점수 계산기'!$C$31,0))</f>
        <v/>
      </c>
      <c r="P100" s="19" t="str">
        <f>IF(OR($B100-P$5&gt;74, $B100-P$5=73, $B100-P$5=1, $B100-P$5&lt;0),"",ROUND(($B100-P$5)*'점수 계산기'!$C$27+P$5*'점수 계산기'!$C$28+'점수 계산기'!$C$31,0))</f>
        <v/>
      </c>
      <c r="Q100" s="19" t="str">
        <f>IF(OR($B100-Q$5&gt;74, $B100-Q$5=73, $B100-Q$5=1, $B100-Q$5&lt;0),"",ROUND(($B100-Q$5)*'점수 계산기'!$C$27+Q$5*'점수 계산기'!$C$28+'점수 계산기'!$C$31,0))</f>
        <v/>
      </c>
      <c r="R100" s="19" t="str">
        <f>IF(OR($B100-R$5&gt;74, $B100-R$5=73, $B100-R$5=1, $B100-R$5&lt;0),"",ROUND(($B100-R$5)*'점수 계산기'!$C$27+R$5*'점수 계산기'!$C$28+'점수 계산기'!$C$31,0))</f>
        <v/>
      </c>
      <c r="S100" s="19" t="str">
        <f>IF(OR($B100-S$5&gt;74, $B100-S$5=73, $B100-S$5=1, $B100-S$5&lt;0),"",ROUND(($B100-S$5)*'점수 계산기'!$C$27+S$5*'점수 계산기'!$C$28+'점수 계산기'!$C$31,0))</f>
        <v/>
      </c>
      <c r="T100" s="19" t="str">
        <f>IF(OR($B100-T$5&gt;74, $B100-T$5=73, $B100-T$5=1, $B100-T$5&lt;0),"",ROUND(($B100-T$5)*'점수 계산기'!$C$27+T$5*'점수 계산기'!$C$28+'점수 계산기'!$C$31,0))</f>
        <v/>
      </c>
      <c r="U100" s="19" t="str">
        <f>IF(OR($B100-U$5&gt;74, $B100-U$5=73, $B100-U$5=1, $B100-U$5&lt;0),"",ROUND(($B100-U$5)*'점수 계산기'!$C$27+U$5*'점수 계산기'!$C$28+'점수 계산기'!$C$31,0))</f>
        <v/>
      </c>
      <c r="V100" s="19">
        <f>IF(OR($B100-V$5&gt;74, $B100-V$5=73, $B100-V$5=1, $B100-V$5&lt;0),"",ROUND(($B100-V$5)*'점수 계산기'!$C$27+V$5*'점수 계산기'!$C$28+'점수 계산기'!$C$31,0))</f>
        <v>68</v>
      </c>
      <c r="W100" s="19" t="str">
        <f>IF(OR($B100-W$5&gt;74, $B100-W$5=73, $B100-W$5=1, $B100-W$5&lt;0),"",ROUND(($B100-W$5)*'점수 계산기'!$C$27+W$5*'점수 계산기'!$C$28+'점수 계산기'!$C$31,0))</f>
        <v/>
      </c>
      <c r="X100" s="19">
        <f>IF(OR($B100-X$5&gt;74, $B100-X$5=73, $B100-X$5=1, $B100-X$5&lt;0),"",ROUND(($B100-X$5)*'점수 계산기'!$C$27+X$5*'점수 계산기'!$C$28+'점수 계산기'!$C$31,0))</f>
        <v>69</v>
      </c>
      <c r="Y100" s="19">
        <f>IF(OR($B100-Y$5&gt;74, $B100-Y$5=73, $B100-Y$5=1, $B100-Y$5&lt;0),"",ROUND(($B100-Y$5)*'점수 계산기'!$C$27+Y$5*'점수 계산기'!$C$28+'점수 계산기'!$C$31,0))</f>
        <v>69</v>
      </c>
      <c r="Z100" s="19">
        <f>IF(OR($B100-Z$5&gt;74, $B100-Z$5=73, $B100-Z$5=1, $B100-Z$5&lt;0),"",ROUND(($B100-Z$5)*'점수 계산기'!$C$27+Z$5*'점수 계산기'!$C$28+'점수 계산기'!$C$31,0))</f>
        <v>69</v>
      </c>
      <c r="AA100" s="20">
        <f>IF(OR($B100-AA$5&gt;74, $B100-AA$5=73, $B100-AA$5=1, $B100-AA$5&lt;0),"",ROUND(($B100-AA$5)*'점수 계산기'!$C$27+AA$5*'점수 계산기'!$C$28+'점수 계산기'!$C$31,0))</f>
        <v>69</v>
      </c>
      <c r="AC100" s="195">
        <v>7</v>
      </c>
      <c r="AD100" s="195">
        <f t="shared" si="2"/>
        <v>68</v>
      </c>
      <c r="AE100" s="195" cm="1">
        <f t="array" ref="AE100">INDEX($AF$6:$AF$106, AC100, 1)</f>
        <v>139</v>
      </c>
      <c r="AF100" s="195">
        <f t="shared" si="3"/>
        <v>69</v>
      </c>
      <c r="AG100" s="195">
        <v>6</v>
      </c>
      <c r="AH100" s="195">
        <v>94</v>
      </c>
    </row>
    <row r="101" spans="1:34" ht="21" customHeight="1">
      <c r="A101" s="4"/>
      <c r="B101" s="32">
        <v>5</v>
      </c>
      <c r="C101" s="19" t="str">
        <f>IF(OR($B101-C$5&gt;74, $B101-C$5=73, $B101-C$5=1, $B101-C$5&lt;0),"",ROUND(($B101-C$5)*'점수 계산기'!$C$27+C$5*'점수 계산기'!$C$28+'점수 계산기'!$C$31,0))</f>
        <v/>
      </c>
      <c r="D101" s="19" t="str">
        <f>IF(OR($B101-D$5&gt;74, $B101-D$5=73, $B101-D$5=1, $B101-D$5&lt;0),"",ROUND(($B101-D$5)*'점수 계산기'!$C$27+D$5*'점수 계산기'!$C$28+'점수 계산기'!$C$31,0))</f>
        <v/>
      </c>
      <c r="E101" s="19" t="str">
        <f>IF(OR($B101-E$5&gt;74, $B101-E$5=73, $B101-E$5=1, $B101-E$5&lt;0),"",ROUND(($B101-E$5)*'점수 계산기'!$C$27+E$5*'점수 계산기'!$C$28+'점수 계산기'!$C$31,0))</f>
        <v/>
      </c>
      <c r="F101" s="19" t="str">
        <f>IF(OR($B101-F$5&gt;74, $B101-F$5=73, $B101-F$5=1, $B101-F$5&lt;0),"",ROUND(($B101-F$5)*'점수 계산기'!$C$27+F$5*'점수 계산기'!$C$28+'점수 계산기'!$C$31,0))</f>
        <v/>
      </c>
      <c r="G101" s="19" t="str">
        <f>IF(OR($B101-G$5&gt;74, $B101-G$5=73, $B101-G$5=1, $B101-G$5&lt;0),"",ROUND(($B101-G$5)*'점수 계산기'!$C$27+G$5*'점수 계산기'!$C$28+'점수 계산기'!$C$31,0))</f>
        <v/>
      </c>
      <c r="H101" s="19" t="str">
        <f>IF(OR($B101-H$5&gt;74, $B101-H$5=73, $B101-H$5=1, $B101-H$5&lt;0),"",ROUND(($B101-H$5)*'점수 계산기'!$C$27+H$5*'점수 계산기'!$C$28+'점수 계산기'!$C$31,0))</f>
        <v/>
      </c>
      <c r="I101" s="19" t="str">
        <f>IF(OR($B101-I$5&gt;74, $B101-I$5=73, $B101-I$5=1, $B101-I$5&lt;0),"",ROUND(($B101-I$5)*'점수 계산기'!$C$27+I$5*'점수 계산기'!$C$28+'점수 계산기'!$C$31,0))</f>
        <v/>
      </c>
      <c r="J101" s="19" t="str">
        <f>IF(OR($B101-J$5&gt;74, $B101-J$5=73, $B101-J$5=1, $B101-J$5&lt;0),"",ROUND(($B101-J$5)*'점수 계산기'!$C$27+J$5*'점수 계산기'!$C$28+'점수 계산기'!$C$31,0))</f>
        <v/>
      </c>
      <c r="K101" s="19" t="str">
        <f>IF(OR($B101-K$5&gt;74, $B101-K$5=73, $B101-K$5=1, $B101-K$5&lt;0),"",ROUND(($B101-K$5)*'점수 계산기'!$C$27+K$5*'점수 계산기'!$C$28+'점수 계산기'!$C$31,0))</f>
        <v/>
      </c>
      <c r="L101" s="19" t="str">
        <f>IF(OR($B101-L$5&gt;74, $B101-L$5=73, $B101-L$5=1, $B101-L$5&lt;0),"",ROUND(($B101-L$5)*'점수 계산기'!$C$27+L$5*'점수 계산기'!$C$28+'점수 계산기'!$C$31,0))</f>
        <v/>
      </c>
      <c r="M101" s="19" t="str">
        <f>IF(OR($B101-M$5&gt;74, $B101-M$5=73, $B101-M$5=1, $B101-M$5&lt;0),"",ROUND(($B101-M$5)*'점수 계산기'!$C$27+M$5*'점수 계산기'!$C$28+'점수 계산기'!$C$31,0))</f>
        <v/>
      </c>
      <c r="N101" s="19" t="str">
        <f>IF(OR($B101-N$5&gt;74, $B101-N$5=73, $B101-N$5=1, $B101-N$5&lt;0),"",ROUND(($B101-N$5)*'점수 계산기'!$C$27+N$5*'점수 계산기'!$C$28+'점수 계산기'!$C$31,0))</f>
        <v/>
      </c>
      <c r="O101" s="19" t="str">
        <f>IF(OR($B101-O$5&gt;74, $B101-O$5=73, $B101-O$5=1, $B101-O$5&lt;0),"",ROUND(($B101-O$5)*'점수 계산기'!$C$27+O$5*'점수 계산기'!$C$28+'점수 계산기'!$C$31,0))</f>
        <v/>
      </c>
      <c r="P101" s="19" t="str">
        <f>IF(OR($B101-P$5&gt;74, $B101-P$5=73, $B101-P$5=1, $B101-P$5&lt;0),"",ROUND(($B101-P$5)*'점수 계산기'!$C$27+P$5*'점수 계산기'!$C$28+'점수 계산기'!$C$31,0))</f>
        <v/>
      </c>
      <c r="Q101" s="19" t="str">
        <f>IF(OR($B101-Q$5&gt;74, $B101-Q$5=73, $B101-Q$5=1, $B101-Q$5&lt;0),"",ROUND(($B101-Q$5)*'점수 계산기'!$C$27+Q$5*'점수 계산기'!$C$28+'점수 계산기'!$C$31,0))</f>
        <v/>
      </c>
      <c r="R101" s="19" t="str">
        <f>IF(OR($B101-R$5&gt;74, $B101-R$5=73, $B101-R$5=1, $B101-R$5&lt;0),"",ROUND(($B101-R$5)*'점수 계산기'!$C$27+R$5*'점수 계산기'!$C$28+'점수 계산기'!$C$31,0))</f>
        <v/>
      </c>
      <c r="S101" s="19" t="str">
        <f>IF(OR($B101-S$5&gt;74, $B101-S$5=73, $B101-S$5=1, $B101-S$5&lt;0),"",ROUND(($B101-S$5)*'점수 계산기'!$C$27+S$5*'점수 계산기'!$C$28+'점수 계산기'!$C$31,0))</f>
        <v/>
      </c>
      <c r="T101" s="19" t="str">
        <f>IF(OR($B101-T$5&gt;74, $B101-T$5=73, $B101-T$5=1, $B101-T$5&lt;0),"",ROUND(($B101-T$5)*'점수 계산기'!$C$27+T$5*'점수 계산기'!$C$28+'점수 계산기'!$C$31,0))</f>
        <v/>
      </c>
      <c r="U101" s="19" t="str">
        <f>IF(OR($B101-U$5&gt;74, $B101-U$5=73, $B101-U$5=1, $B101-U$5&lt;0),"",ROUND(($B101-U$5)*'점수 계산기'!$C$27+U$5*'점수 계산기'!$C$28+'점수 계산기'!$C$31,0))</f>
        <v/>
      </c>
      <c r="V101" s="19" t="str">
        <f>IF(OR($B101-V$5&gt;74, $B101-V$5=73, $B101-V$5=1, $B101-V$5&lt;0),"",ROUND(($B101-V$5)*'점수 계산기'!$C$27+V$5*'점수 계산기'!$C$28+'점수 계산기'!$C$31,0))</f>
        <v/>
      </c>
      <c r="W101" s="19">
        <f>IF(OR($B101-W$5&gt;74, $B101-W$5=73, $B101-W$5=1, $B101-W$5&lt;0),"",ROUND(($B101-W$5)*'점수 계산기'!$C$27+W$5*'점수 계산기'!$C$28+'점수 계산기'!$C$31,0))</f>
        <v>68</v>
      </c>
      <c r="X101" s="19" t="str">
        <f>IF(OR($B101-X$5&gt;74, $B101-X$5=73, $B101-X$5=1, $B101-X$5&lt;0),"",ROUND(($B101-X$5)*'점수 계산기'!$C$27+X$5*'점수 계산기'!$C$28+'점수 계산기'!$C$31,0))</f>
        <v/>
      </c>
      <c r="Y101" s="19">
        <f>IF(OR($B101-Y$5&gt;74, $B101-Y$5=73, $B101-Y$5=1, $B101-Y$5&lt;0),"",ROUND(($B101-Y$5)*'점수 계산기'!$C$27+Y$5*'점수 계산기'!$C$28+'점수 계산기'!$C$31,0))</f>
        <v>68</v>
      </c>
      <c r="Z101" s="19">
        <f>IF(OR($B101-Z$5&gt;74, $B101-Z$5=73, $B101-Z$5=1, $B101-Z$5&lt;0),"",ROUND(($B101-Z$5)*'점수 계산기'!$C$27+Z$5*'점수 계산기'!$C$28+'점수 계산기'!$C$31,0))</f>
        <v>68</v>
      </c>
      <c r="AA101" s="20">
        <f>IF(OR($B101-AA$5&gt;74, $B101-AA$5=73, $B101-AA$5=1, $B101-AA$5&lt;0),"",ROUND(($B101-AA$5)*'점수 계산기'!$C$27+AA$5*'점수 계산기'!$C$28+'점수 계산기'!$C$31,0))</f>
        <v>69</v>
      </c>
      <c r="AC101" s="195">
        <v>6</v>
      </c>
      <c r="AD101" s="195">
        <f t="shared" si="2"/>
        <v>68</v>
      </c>
      <c r="AE101" s="195" cm="1">
        <f t="array" ref="AE101">INDEX($AF$6:$AF$106, AC101, 1)</f>
        <v>139</v>
      </c>
      <c r="AF101" s="195">
        <f t="shared" si="3"/>
        <v>69</v>
      </c>
      <c r="AG101" s="195">
        <v>5</v>
      </c>
      <c r="AH101" s="195">
        <v>95</v>
      </c>
    </row>
    <row r="102" spans="1:34" ht="21" customHeight="1">
      <c r="A102" s="4"/>
      <c r="B102" s="33">
        <v>4</v>
      </c>
      <c r="C102" s="21" t="str">
        <f>IF(OR($B102-C$5&gt;74, $B102-C$5=73, $B102-C$5=1, $B102-C$5&lt;0),"",ROUND(($B102-C$5)*'점수 계산기'!$C$27+C$5*'점수 계산기'!$C$28+'점수 계산기'!$C$31,0))</f>
        <v/>
      </c>
      <c r="D102" s="21" t="str">
        <f>IF(OR($B102-D$5&gt;74, $B102-D$5=73, $B102-D$5=1, $B102-D$5&lt;0),"",ROUND(($B102-D$5)*'점수 계산기'!$C$27+D$5*'점수 계산기'!$C$28+'점수 계산기'!$C$31,0))</f>
        <v/>
      </c>
      <c r="E102" s="21" t="str">
        <f>IF(OR($B102-E$5&gt;74, $B102-E$5=73, $B102-E$5=1, $B102-E$5&lt;0),"",ROUND(($B102-E$5)*'점수 계산기'!$C$27+E$5*'점수 계산기'!$C$28+'점수 계산기'!$C$31,0))</f>
        <v/>
      </c>
      <c r="F102" s="21" t="str">
        <f>IF(OR($B102-F$5&gt;74, $B102-F$5=73, $B102-F$5=1, $B102-F$5&lt;0),"",ROUND(($B102-F$5)*'점수 계산기'!$C$27+F$5*'점수 계산기'!$C$28+'점수 계산기'!$C$31,0))</f>
        <v/>
      </c>
      <c r="G102" s="21" t="str">
        <f>IF(OR($B102-G$5&gt;74, $B102-G$5=73, $B102-G$5=1, $B102-G$5&lt;0),"",ROUND(($B102-G$5)*'점수 계산기'!$C$27+G$5*'점수 계산기'!$C$28+'점수 계산기'!$C$31,0))</f>
        <v/>
      </c>
      <c r="H102" s="21" t="str">
        <f>IF(OR($B102-H$5&gt;74, $B102-H$5=73, $B102-H$5=1, $B102-H$5&lt;0),"",ROUND(($B102-H$5)*'점수 계산기'!$C$27+H$5*'점수 계산기'!$C$28+'점수 계산기'!$C$31,0))</f>
        <v/>
      </c>
      <c r="I102" s="21" t="str">
        <f>IF(OR($B102-I$5&gt;74, $B102-I$5=73, $B102-I$5=1, $B102-I$5&lt;0),"",ROUND(($B102-I$5)*'점수 계산기'!$C$27+I$5*'점수 계산기'!$C$28+'점수 계산기'!$C$31,0))</f>
        <v/>
      </c>
      <c r="J102" s="21" t="str">
        <f>IF(OR($B102-J$5&gt;74, $B102-J$5=73, $B102-J$5=1, $B102-J$5&lt;0),"",ROUND(($B102-J$5)*'점수 계산기'!$C$27+J$5*'점수 계산기'!$C$28+'점수 계산기'!$C$31,0))</f>
        <v/>
      </c>
      <c r="K102" s="21" t="str">
        <f>IF(OR($B102-K$5&gt;74, $B102-K$5=73, $B102-K$5=1, $B102-K$5&lt;0),"",ROUND(($B102-K$5)*'점수 계산기'!$C$27+K$5*'점수 계산기'!$C$28+'점수 계산기'!$C$31,0))</f>
        <v/>
      </c>
      <c r="L102" s="21" t="str">
        <f>IF(OR($B102-L$5&gt;74, $B102-L$5=73, $B102-L$5=1, $B102-L$5&lt;0),"",ROUND(($B102-L$5)*'점수 계산기'!$C$27+L$5*'점수 계산기'!$C$28+'점수 계산기'!$C$31,0))</f>
        <v/>
      </c>
      <c r="M102" s="21" t="str">
        <f>IF(OR($B102-M$5&gt;74, $B102-M$5=73, $B102-M$5=1, $B102-M$5&lt;0),"",ROUND(($B102-M$5)*'점수 계산기'!$C$27+M$5*'점수 계산기'!$C$28+'점수 계산기'!$C$31,0))</f>
        <v/>
      </c>
      <c r="N102" s="21" t="str">
        <f>IF(OR($B102-N$5&gt;74, $B102-N$5=73, $B102-N$5=1, $B102-N$5&lt;0),"",ROUND(($B102-N$5)*'점수 계산기'!$C$27+N$5*'점수 계산기'!$C$28+'점수 계산기'!$C$31,0))</f>
        <v/>
      </c>
      <c r="O102" s="21" t="str">
        <f>IF(OR($B102-O$5&gt;74, $B102-O$5=73, $B102-O$5=1, $B102-O$5&lt;0),"",ROUND(($B102-O$5)*'점수 계산기'!$C$27+O$5*'점수 계산기'!$C$28+'점수 계산기'!$C$31,0))</f>
        <v/>
      </c>
      <c r="P102" s="21" t="str">
        <f>IF(OR($B102-P$5&gt;74, $B102-P$5=73, $B102-P$5=1, $B102-P$5&lt;0),"",ROUND(($B102-P$5)*'점수 계산기'!$C$27+P$5*'점수 계산기'!$C$28+'점수 계산기'!$C$31,0))</f>
        <v/>
      </c>
      <c r="Q102" s="21" t="str">
        <f>IF(OR($B102-Q$5&gt;74, $B102-Q$5=73, $B102-Q$5=1, $B102-Q$5&lt;0),"",ROUND(($B102-Q$5)*'점수 계산기'!$C$27+Q$5*'점수 계산기'!$C$28+'점수 계산기'!$C$31,0))</f>
        <v/>
      </c>
      <c r="R102" s="21" t="str">
        <f>IF(OR($B102-R$5&gt;74, $B102-R$5=73, $B102-R$5=1, $B102-R$5&lt;0),"",ROUND(($B102-R$5)*'점수 계산기'!$C$27+R$5*'점수 계산기'!$C$28+'점수 계산기'!$C$31,0))</f>
        <v/>
      </c>
      <c r="S102" s="21" t="str">
        <f>IF(OR($B102-S$5&gt;74, $B102-S$5=73, $B102-S$5=1, $B102-S$5&lt;0),"",ROUND(($B102-S$5)*'점수 계산기'!$C$27+S$5*'점수 계산기'!$C$28+'점수 계산기'!$C$31,0))</f>
        <v/>
      </c>
      <c r="T102" s="21" t="str">
        <f>IF(OR($B102-T$5&gt;74, $B102-T$5=73, $B102-T$5=1, $B102-T$5&lt;0),"",ROUND(($B102-T$5)*'점수 계산기'!$C$27+T$5*'점수 계산기'!$C$28+'점수 계산기'!$C$31,0))</f>
        <v/>
      </c>
      <c r="U102" s="21" t="str">
        <f>IF(OR($B102-U$5&gt;74, $B102-U$5=73, $B102-U$5=1, $B102-U$5&lt;0),"",ROUND(($B102-U$5)*'점수 계산기'!$C$27+U$5*'점수 계산기'!$C$28+'점수 계산기'!$C$31,0))</f>
        <v/>
      </c>
      <c r="V102" s="21" t="str">
        <f>IF(OR($B102-V$5&gt;74, $B102-V$5=73, $B102-V$5=1, $B102-V$5&lt;0),"",ROUND(($B102-V$5)*'점수 계산기'!$C$27+V$5*'점수 계산기'!$C$28+'점수 계산기'!$C$31,0))</f>
        <v/>
      </c>
      <c r="W102" s="21" t="str">
        <f>IF(OR($B102-W$5&gt;74, $B102-W$5=73, $B102-W$5=1, $B102-W$5&lt;0),"",ROUND(($B102-W$5)*'점수 계산기'!$C$27+W$5*'점수 계산기'!$C$28+'점수 계산기'!$C$31,0))</f>
        <v/>
      </c>
      <c r="X102" s="21">
        <f>IF(OR($B102-X$5&gt;74, $B102-X$5=73, $B102-X$5=1, $B102-X$5&lt;0),"",ROUND(($B102-X$5)*'점수 계산기'!$C$27+X$5*'점수 계산기'!$C$28+'점수 계산기'!$C$31,0))</f>
        <v>67</v>
      </c>
      <c r="Y102" s="21" t="str">
        <f>IF(OR($B102-Y$5&gt;74, $B102-Y$5=73, $B102-Y$5=1, $B102-Y$5&lt;0),"",ROUND(($B102-Y$5)*'점수 계산기'!$C$27+Y$5*'점수 계산기'!$C$28+'점수 계산기'!$C$31,0))</f>
        <v/>
      </c>
      <c r="Z102" s="21">
        <f>IF(OR($B102-Z$5&gt;74, $B102-Z$5=73, $B102-Z$5=1, $B102-Z$5&lt;0),"",ROUND(($B102-Z$5)*'점수 계산기'!$C$27+Z$5*'점수 계산기'!$C$28+'점수 계산기'!$C$31,0))</f>
        <v>67</v>
      </c>
      <c r="AA102" s="22">
        <f>IF(OR($B102-AA$5&gt;74, $B102-AA$5=73, $B102-AA$5=1, $B102-AA$5&lt;0),"",ROUND(($B102-AA$5)*'점수 계산기'!$C$27+AA$5*'점수 계산기'!$C$28+'점수 계산기'!$C$31,0))</f>
        <v>68</v>
      </c>
      <c r="AC102" s="195">
        <v>5</v>
      </c>
      <c r="AD102" s="195">
        <f t="shared" si="2"/>
        <v>67</v>
      </c>
      <c r="AE102" s="195" cm="1">
        <f t="array" ref="AE102">INDEX($AF$6:$AF$106, AC102, 1)</f>
        <v>140</v>
      </c>
      <c r="AF102" s="195">
        <f t="shared" si="3"/>
        <v>68</v>
      </c>
      <c r="AG102" s="195">
        <v>4</v>
      </c>
      <c r="AH102" s="195">
        <v>96</v>
      </c>
    </row>
    <row r="103" spans="1:34" ht="21" customHeight="1">
      <c r="A103" s="4"/>
      <c r="B103" s="33">
        <v>3</v>
      </c>
      <c r="C103" s="21" t="str">
        <f>IF(OR($B103-C$5&gt;74, $B103-C$5=73, $B103-C$5=1, $B103-C$5&lt;0),"",ROUND(($B103-C$5)*'점수 계산기'!$C$27+C$5*'점수 계산기'!$C$28+'점수 계산기'!$C$31,0))</f>
        <v/>
      </c>
      <c r="D103" s="21" t="str">
        <f>IF(OR($B103-D$5&gt;74, $B103-D$5=73, $B103-D$5=1, $B103-D$5&lt;0),"",ROUND(($B103-D$5)*'점수 계산기'!$C$27+D$5*'점수 계산기'!$C$28+'점수 계산기'!$C$31,0))</f>
        <v/>
      </c>
      <c r="E103" s="21" t="str">
        <f>IF(OR($B103-E$5&gt;74, $B103-E$5=73, $B103-E$5=1, $B103-E$5&lt;0),"",ROUND(($B103-E$5)*'점수 계산기'!$C$27+E$5*'점수 계산기'!$C$28+'점수 계산기'!$C$31,0))</f>
        <v/>
      </c>
      <c r="F103" s="21" t="str">
        <f>IF(OR($B103-F$5&gt;74, $B103-F$5=73, $B103-F$5=1, $B103-F$5&lt;0),"",ROUND(($B103-F$5)*'점수 계산기'!$C$27+F$5*'점수 계산기'!$C$28+'점수 계산기'!$C$31,0))</f>
        <v/>
      </c>
      <c r="G103" s="21" t="str">
        <f>IF(OR($B103-G$5&gt;74, $B103-G$5=73, $B103-G$5=1, $B103-G$5&lt;0),"",ROUND(($B103-G$5)*'점수 계산기'!$C$27+G$5*'점수 계산기'!$C$28+'점수 계산기'!$C$31,0))</f>
        <v/>
      </c>
      <c r="H103" s="21" t="str">
        <f>IF(OR($B103-H$5&gt;74, $B103-H$5=73, $B103-H$5=1, $B103-H$5&lt;0),"",ROUND(($B103-H$5)*'점수 계산기'!$C$27+H$5*'점수 계산기'!$C$28+'점수 계산기'!$C$31,0))</f>
        <v/>
      </c>
      <c r="I103" s="21" t="str">
        <f>IF(OR($B103-I$5&gt;74, $B103-I$5=73, $B103-I$5=1, $B103-I$5&lt;0),"",ROUND(($B103-I$5)*'점수 계산기'!$C$27+I$5*'점수 계산기'!$C$28+'점수 계산기'!$C$31,0))</f>
        <v/>
      </c>
      <c r="J103" s="21" t="str">
        <f>IF(OR($B103-J$5&gt;74, $B103-J$5=73, $B103-J$5=1, $B103-J$5&lt;0),"",ROUND(($B103-J$5)*'점수 계산기'!$C$27+J$5*'점수 계산기'!$C$28+'점수 계산기'!$C$31,0))</f>
        <v/>
      </c>
      <c r="K103" s="21" t="str">
        <f>IF(OR($B103-K$5&gt;74, $B103-K$5=73, $B103-K$5=1, $B103-K$5&lt;0),"",ROUND(($B103-K$5)*'점수 계산기'!$C$27+K$5*'점수 계산기'!$C$28+'점수 계산기'!$C$31,0))</f>
        <v/>
      </c>
      <c r="L103" s="21" t="str">
        <f>IF(OR($B103-L$5&gt;74, $B103-L$5=73, $B103-L$5=1, $B103-L$5&lt;0),"",ROUND(($B103-L$5)*'점수 계산기'!$C$27+L$5*'점수 계산기'!$C$28+'점수 계산기'!$C$31,0))</f>
        <v/>
      </c>
      <c r="M103" s="21" t="str">
        <f>IF(OR($B103-M$5&gt;74, $B103-M$5=73, $B103-M$5=1, $B103-M$5&lt;0),"",ROUND(($B103-M$5)*'점수 계산기'!$C$27+M$5*'점수 계산기'!$C$28+'점수 계산기'!$C$31,0))</f>
        <v/>
      </c>
      <c r="N103" s="21" t="str">
        <f>IF(OR($B103-N$5&gt;74, $B103-N$5=73, $B103-N$5=1, $B103-N$5&lt;0),"",ROUND(($B103-N$5)*'점수 계산기'!$C$27+N$5*'점수 계산기'!$C$28+'점수 계산기'!$C$31,0))</f>
        <v/>
      </c>
      <c r="O103" s="21" t="str">
        <f>IF(OR($B103-O$5&gt;74, $B103-O$5=73, $B103-O$5=1, $B103-O$5&lt;0),"",ROUND(($B103-O$5)*'점수 계산기'!$C$27+O$5*'점수 계산기'!$C$28+'점수 계산기'!$C$31,0))</f>
        <v/>
      </c>
      <c r="P103" s="21" t="str">
        <f>IF(OR($B103-P$5&gt;74, $B103-P$5=73, $B103-P$5=1, $B103-P$5&lt;0),"",ROUND(($B103-P$5)*'점수 계산기'!$C$27+P$5*'점수 계산기'!$C$28+'점수 계산기'!$C$31,0))</f>
        <v/>
      </c>
      <c r="Q103" s="21" t="str">
        <f>IF(OR($B103-Q$5&gt;74, $B103-Q$5=73, $B103-Q$5=1, $B103-Q$5&lt;0),"",ROUND(($B103-Q$5)*'점수 계산기'!$C$27+Q$5*'점수 계산기'!$C$28+'점수 계산기'!$C$31,0))</f>
        <v/>
      </c>
      <c r="R103" s="21" t="str">
        <f>IF(OR($B103-R$5&gt;74, $B103-R$5=73, $B103-R$5=1, $B103-R$5&lt;0),"",ROUND(($B103-R$5)*'점수 계산기'!$C$27+R$5*'점수 계산기'!$C$28+'점수 계산기'!$C$31,0))</f>
        <v/>
      </c>
      <c r="S103" s="21" t="str">
        <f>IF(OR($B103-S$5&gt;74, $B103-S$5=73, $B103-S$5=1, $B103-S$5&lt;0),"",ROUND(($B103-S$5)*'점수 계산기'!$C$27+S$5*'점수 계산기'!$C$28+'점수 계산기'!$C$31,0))</f>
        <v/>
      </c>
      <c r="T103" s="21" t="str">
        <f>IF(OR($B103-T$5&gt;74, $B103-T$5=73, $B103-T$5=1, $B103-T$5&lt;0),"",ROUND(($B103-T$5)*'점수 계산기'!$C$27+T$5*'점수 계산기'!$C$28+'점수 계산기'!$C$31,0))</f>
        <v/>
      </c>
      <c r="U103" s="21" t="str">
        <f>IF(OR($B103-U$5&gt;74, $B103-U$5=73, $B103-U$5=1, $B103-U$5&lt;0),"",ROUND(($B103-U$5)*'점수 계산기'!$C$27+U$5*'점수 계산기'!$C$28+'점수 계산기'!$C$31,0))</f>
        <v/>
      </c>
      <c r="V103" s="21" t="str">
        <f>IF(OR($B103-V$5&gt;74, $B103-V$5=73, $B103-V$5=1, $B103-V$5&lt;0),"",ROUND(($B103-V$5)*'점수 계산기'!$C$27+V$5*'점수 계산기'!$C$28+'점수 계산기'!$C$31,0))</f>
        <v/>
      </c>
      <c r="W103" s="21" t="str">
        <f>IF(OR($B103-W$5&gt;74, $B103-W$5=73, $B103-W$5=1, $B103-W$5&lt;0),"",ROUND(($B103-W$5)*'점수 계산기'!$C$27+W$5*'점수 계산기'!$C$28+'점수 계산기'!$C$31,0))</f>
        <v/>
      </c>
      <c r="X103" s="21" t="str">
        <f>IF(OR($B103-X$5&gt;74, $B103-X$5=73, $B103-X$5=1, $B103-X$5&lt;0),"",ROUND(($B103-X$5)*'점수 계산기'!$C$27+X$5*'점수 계산기'!$C$28+'점수 계산기'!$C$31,0))</f>
        <v/>
      </c>
      <c r="Y103" s="21">
        <f>IF(OR($B103-Y$5&gt;74, $B103-Y$5=73, $B103-Y$5=1, $B103-Y$5&lt;0),"",ROUND(($B103-Y$5)*'점수 계산기'!$C$27+Y$5*'점수 계산기'!$C$28+'점수 계산기'!$C$31,0))</f>
        <v>66</v>
      </c>
      <c r="Z103" s="21" t="str">
        <f>IF(OR($B103-Z$5&gt;74, $B103-Z$5=73, $B103-Z$5=1, $B103-Z$5&lt;0),"",ROUND(($B103-Z$5)*'점수 계산기'!$C$27+Z$5*'점수 계산기'!$C$28+'점수 계산기'!$C$31,0))</f>
        <v/>
      </c>
      <c r="AA103" s="22">
        <f>IF(OR($B103-AA$5&gt;74, $B103-AA$5=73, $B103-AA$5=1, $B103-AA$5&lt;0),"",ROUND(($B103-AA$5)*'점수 계산기'!$C$27+AA$5*'점수 계산기'!$C$28+'점수 계산기'!$C$31,0))</f>
        <v>67</v>
      </c>
      <c r="AC103" s="195">
        <v>4</v>
      </c>
      <c r="AD103" s="195">
        <f t="shared" si="2"/>
        <v>66</v>
      </c>
      <c r="AE103" s="195" cm="1">
        <f t="array" ref="AE103">INDEX($AF$6:$AF$106, AC103, 1)</f>
        <v>141</v>
      </c>
      <c r="AF103" s="195">
        <f t="shared" si="3"/>
        <v>67</v>
      </c>
      <c r="AG103" s="195">
        <v>3</v>
      </c>
      <c r="AH103" s="195">
        <v>97</v>
      </c>
    </row>
    <row r="104" spans="1:34" ht="21" customHeight="1">
      <c r="A104" s="4"/>
      <c r="B104" s="33">
        <v>2</v>
      </c>
      <c r="C104" s="21" t="str">
        <f>IF(OR($B104-C$5&gt;74, $B104-C$5=73, $B104-C$5=1, $B104-C$5&lt;0),"",ROUND(($B104-C$5)*'점수 계산기'!$C$27+C$5*'점수 계산기'!$C$28+'점수 계산기'!$C$31,0))</f>
        <v/>
      </c>
      <c r="D104" s="21" t="str">
        <f>IF(OR($B104-D$5&gt;74, $B104-D$5=73, $B104-D$5=1, $B104-D$5&lt;0),"",ROUND(($B104-D$5)*'점수 계산기'!$C$27+D$5*'점수 계산기'!$C$28+'점수 계산기'!$C$31,0))</f>
        <v/>
      </c>
      <c r="E104" s="21" t="str">
        <f>IF(OR($B104-E$5&gt;74, $B104-E$5=73, $B104-E$5=1, $B104-E$5&lt;0),"",ROUND(($B104-E$5)*'점수 계산기'!$C$27+E$5*'점수 계산기'!$C$28+'점수 계산기'!$C$31,0))</f>
        <v/>
      </c>
      <c r="F104" s="21" t="str">
        <f>IF(OR($B104-F$5&gt;74, $B104-F$5=73, $B104-F$5=1, $B104-F$5&lt;0),"",ROUND(($B104-F$5)*'점수 계산기'!$C$27+F$5*'점수 계산기'!$C$28+'점수 계산기'!$C$31,0))</f>
        <v/>
      </c>
      <c r="G104" s="21" t="str">
        <f>IF(OR($B104-G$5&gt;74, $B104-G$5=73, $B104-G$5=1, $B104-G$5&lt;0),"",ROUND(($B104-G$5)*'점수 계산기'!$C$27+G$5*'점수 계산기'!$C$28+'점수 계산기'!$C$31,0))</f>
        <v/>
      </c>
      <c r="H104" s="21" t="str">
        <f>IF(OR($B104-H$5&gt;74, $B104-H$5=73, $B104-H$5=1, $B104-H$5&lt;0),"",ROUND(($B104-H$5)*'점수 계산기'!$C$27+H$5*'점수 계산기'!$C$28+'점수 계산기'!$C$31,0))</f>
        <v/>
      </c>
      <c r="I104" s="21" t="str">
        <f>IF(OR($B104-I$5&gt;74, $B104-I$5=73, $B104-I$5=1, $B104-I$5&lt;0),"",ROUND(($B104-I$5)*'점수 계산기'!$C$27+I$5*'점수 계산기'!$C$28+'점수 계산기'!$C$31,0))</f>
        <v/>
      </c>
      <c r="J104" s="21" t="str">
        <f>IF(OR($B104-J$5&gt;74, $B104-J$5=73, $B104-J$5=1, $B104-J$5&lt;0),"",ROUND(($B104-J$5)*'점수 계산기'!$C$27+J$5*'점수 계산기'!$C$28+'점수 계산기'!$C$31,0))</f>
        <v/>
      </c>
      <c r="K104" s="21" t="str">
        <f>IF(OR($B104-K$5&gt;74, $B104-K$5=73, $B104-K$5=1, $B104-K$5&lt;0),"",ROUND(($B104-K$5)*'점수 계산기'!$C$27+K$5*'점수 계산기'!$C$28+'점수 계산기'!$C$31,0))</f>
        <v/>
      </c>
      <c r="L104" s="21" t="str">
        <f>IF(OR($B104-L$5&gt;74, $B104-L$5=73, $B104-L$5=1, $B104-L$5&lt;0),"",ROUND(($B104-L$5)*'점수 계산기'!$C$27+L$5*'점수 계산기'!$C$28+'점수 계산기'!$C$31,0))</f>
        <v/>
      </c>
      <c r="M104" s="21" t="str">
        <f>IF(OR($B104-M$5&gt;74, $B104-M$5=73, $B104-M$5=1, $B104-M$5&lt;0),"",ROUND(($B104-M$5)*'점수 계산기'!$C$27+M$5*'점수 계산기'!$C$28+'점수 계산기'!$C$31,0))</f>
        <v/>
      </c>
      <c r="N104" s="21" t="str">
        <f>IF(OR($B104-N$5&gt;74, $B104-N$5=73, $B104-N$5=1, $B104-N$5&lt;0),"",ROUND(($B104-N$5)*'점수 계산기'!$C$27+N$5*'점수 계산기'!$C$28+'점수 계산기'!$C$31,0))</f>
        <v/>
      </c>
      <c r="O104" s="21" t="str">
        <f>IF(OR($B104-O$5&gt;74, $B104-O$5=73, $B104-O$5=1, $B104-O$5&lt;0),"",ROUND(($B104-O$5)*'점수 계산기'!$C$27+O$5*'점수 계산기'!$C$28+'점수 계산기'!$C$31,0))</f>
        <v/>
      </c>
      <c r="P104" s="21" t="str">
        <f>IF(OR($B104-P$5&gt;74, $B104-P$5=73, $B104-P$5=1, $B104-P$5&lt;0),"",ROUND(($B104-P$5)*'점수 계산기'!$C$27+P$5*'점수 계산기'!$C$28+'점수 계산기'!$C$31,0))</f>
        <v/>
      </c>
      <c r="Q104" s="21" t="str">
        <f>IF(OR($B104-Q$5&gt;74, $B104-Q$5=73, $B104-Q$5=1, $B104-Q$5&lt;0),"",ROUND(($B104-Q$5)*'점수 계산기'!$C$27+Q$5*'점수 계산기'!$C$28+'점수 계산기'!$C$31,0))</f>
        <v/>
      </c>
      <c r="R104" s="21" t="str">
        <f>IF(OR($B104-R$5&gt;74, $B104-R$5=73, $B104-R$5=1, $B104-R$5&lt;0),"",ROUND(($B104-R$5)*'점수 계산기'!$C$27+R$5*'점수 계산기'!$C$28+'점수 계산기'!$C$31,0))</f>
        <v/>
      </c>
      <c r="S104" s="21" t="str">
        <f>IF(OR($B104-S$5&gt;74, $B104-S$5=73, $B104-S$5=1, $B104-S$5&lt;0),"",ROUND(($B104-S$5)*'점수 계산기'!$C$27+S$5*'점수 계산기'!$C$28+'점수 계산기'!$C$31,0))</f>
        <v/>
      </c>
      <c r="T104" s="21" t="str">
        <f>IF(OR($B104-T$5&gt;74, $B104-T$5=73, $B104-T$5=1, $B104-T$5&lt;0),"",ROUND(($B104-T$5)*'점수 계산기'!$C$27+T$5*'점수 계산기'!$C$28+'점수 계산기'!$C$31,0))</f>
        <v/>
      </c>
      <c r="U104" s="21" t="str">
        <f>IF(OR($B104-U$5&gt;74, $B104-U$5=73, $B104-U$5=1, $B104-U$5&lt;0),"",ROUND(($B104-U$5)*'점수 계산기'!$C$27+U$5*'점수 계산기'!$C$28+'점수 계산기'!$C$31,0))</f>
        <v/>
      </c>
      <c r="V104" s="21" t="str">
        <f>IF(OR($B104-V$5&gt;74, $B104-V$5=73, $B104-V$5=1, $B104-V$5&lt;0),"",ROUND(($B104-V$5)*'점수 계산기'!$C$27+V$5*'점수 계산기'!$C$28+'점수 계산기'!$C$31,0))</f>
        <v/>
      </c>
      <c r="W104" s="21" t="str">
        <f>IF(OR($B104-W$5&gt;74, $B104-W$5=73, $B104-W$5=1, $B104-W$5&lt;0),"",ROUND(($B104-W$5)*'점수 계산기'!$C$27+W$5*'점수 계산기'!$C$28+'점수 계산기'!$C$31,0))</f>
        <v/>
      </c>
      <c r="X104" s="21" t="str">
        <f>IF(OR($B104-X$5&gt;74, $B104-X$5=73, $B104-X$5=1, $B104-X$5&lt;0),"",ROUND(($B104-X$5)*'점수 계산기'!$C$27+X$5*'점수 계산기'!$C$28+'점수 계산기'!$C$31,0))</f>
        <v/>
      </c>
      <c r="Y104" s="21" t="str">
        <f>IF(OR($B104-Y$5&gt;74, $B104-Y$5=73, $B104-Y$5=1, $B104-Y$5&lt;0),"",ROUND(($B104-Y$5)*'점수 계산기'!$C$27+Y$5*'점수 계산기'!$C$28+'점수 계산기'!$C$31,0))</f>
        <v/>
      </c>
      <c r="Z104" s="21">
        <f>IF(OR($B104-Z$5&gt;74, $B104-Z$5=73, $B104-Z$5=1, $B104-Z$5&lt;0),"",ROUND(($B104-Z$5)*'점수 계산기'!$C$27+Z$5*'점수 계산기'!$C$28+'점수 계산기'!$C$31,0))</f>
        <v>66</v>
      </c>
      <c r="AA104" s="22">
        <f>IF(OR($B104-AA$5&gt;74, $B104-AA$5=73, $B104-AA$5=1, $B104-AA$5&lt;0),"",ROUND(($B104-AA$5)*'점수 계산기'!$C$27+AA$5*'점수 계산기'!$C$28+'점수 계산기'!$C$31,0))</f>
        <v>66</v>
      </c>
      <c r="AC104" s="195">
        <v>3</v>
      </c>
      <c r="AD104" s="195">
        <f t="shared" si="2"/>
        <v>66</v>
      </c>
      <c r="AE104" s="195" cm="1">
        <f t="array" ref="AE104">INDEX($AF$6:$AF$106, AC104, 1)</f>
        <v>141</v>
      </c>
      <c r="AF104" s="195">
        <f t="shared" si="3"/>
        <v>66</v>
      </c>
      <c r="AG104" s="195">
        <v>2</v>
      </c>
      <c r="AH104" s="195">
        <v>98</v>
      </c>
    </row>
    <row r="105" spans="1:34" ht="21" customHeight="1">
      <c r="A105" s="4"/>
      <c r="B105" s="33">
        <v>1</v>
      </c>
      <c r="C105" s="21" t="str">
        <f>IF(OR($B105-C$5&gt;74, $B105-C$5=73, $B105-C$5=1, $B105-C$5&lt;0),"",ROUND(($B105-C$5)*'점수 계산기'!$C$27+C$5*'점수 계산기'!$C$28+'점수 계산기'!$C$31,0))</f>
        <v/>
      </c>
      <c r="D105" s="21" t="str">
        <f>IF(OR($B105-D$5&gt;74, $B105-D$5=73, $B105-D$5=1, $B105-D$5&lt;0),"",ROUND(($B105-D$5)*'점수 계산기'!$C$27+D$5*'점수 계산기'!$C$28+'점수 계산기'!$C$31,0))</f>
        <v/>
      </c>
      <c r="E105" s="21" t="str">
        <f>IF(OR($B105-E$5&gt;74, $B105-E$5=73, $B105-E$5=1, $B105-E$5&lt;0),"",ROUND(($B105-E$5)*'점수 계산기'!$C$27+E$5*'점수 계산기'!$C$28+'점수 계산기'!$C$31,0))</f>
        <v/>
      </c>
      <c r="F105" s="21" t="str">
        <f>IF(OR($B105-F$5&gt;74, $B105-F$5=73, $B105-F$5=1, $B105-F$5&lt;0),"",ROUND(($B105-F$5)*'점수 계산기'!$C$27+F$5*'점수 계산기'!$C$28+'점수 계산기'!$C$31,0))</f>
        <v/>
      </c>
      <c r="G105" s="21" t="str">
        <f>IF(OR($B105-G$5&gt;74, $B105-G$5=73, $B105-G$5=1, $B105-G$5&lt;0),"",ROUND(($B105-G$5)*'점수 계산기'!$C$27+G$5*'점수 계산기'!$C$28+'점수 계산기'!$C$31,0))</f>
        <v/>
      </c>
      <c r="H105" s="21" t="str">
        <f>IF(OR($B105-H$5&gt;74, $B105-H$5=73, $B105-H$5=1, $B105-H$5&lt;0),"",ROUND(($B105-H$5)*'점수 계산기'!$C$27+H$5*'점수 계산기'!$C$28+'점수 계산기'!$C$31,0))</f>
        <v/>
      </c>
      <c r="I105" s="21" t="str">
        <f>IF(OR($B105-I$5&gt;74, $B105-I$5=73, $B105-I$5=1, $B105-I$5&lt;0),"",ROUND(($B105-I$5)*'점수 계산기'!$C$27+I$5*'점수 계산기'!$C$28+'점수 계산기'!$C$31,0))</f>
        <v/>
      </c>
      <c r="J105" s="21" t="str">
        <f>IF(OR($B105-J$5&gt;74, $B105-J$5=73, $B105-J$5=1, $B105-J$5&lt;0),"",ROUND(($B105-J$5)*'점수 계산기'!$C$27+J$5*'점수 계산기'!$C$28+'점수 계산기'!$C$31,0))</f>
        <v/>
      </c>
      <c r="K105" s="21" t="str">
        <f>IF(OR($B105-K$5&gt;74, $B105-K$5=73, $B105-K$5=1, $B105-K$5&lt;0),"",ROUND(($B105-K$5)*'점수 계산기'!$C$27+K$5*'점수 계산기'!$C$28+'점수 계산기'!$C$31,0))</f>
        <v/>
      </c>
      <c r="L105" s="21" t="str">
        <f>IF(OR($B105-L$5&gt;74, $B105-L$5=73, $B105-L$5=1, $B105-L$5&lt;0),"",ROUND(($B105-L$5)*'점수 계산기'!$C$27+L$5*'점수 계산기'!$C$28+'점수 계산기'!$C$31,0))</f>
        <v/>
      </c>
      <c r="M105" s="21" t="str">
        <f>IF(OR($B105-M$5&gt;74, $B105-M$5=73, $B105-M$5=1, $B105-M$5&lt;0),"",ROUND(($B105-M$5)*'점수 계산기'!$C$27+M$5*'점수 계산기'!$C$28+'점수 계산기'!$C$31,0))</f>
        <v/>
      </c>
      <c r="N105" s="21" t="str">
        <f>IF(OR($B105-N$5&gt;74, $B105-N$5=73, $B105-N$5=1, $B105-N$5&lt;0),"",ROUND(($B105-N$5)*'점수 계산기'!$C$27+N$5*'점수 계산기'!$C$28+'점수 계산기'!$C$31,0))</f>
        <v/>
      </c>
      <c r="O105" s="21" t="str">
        <f>IF(OR($B105-O$5&gt;74, $B105-O$5=73, $B105-O$5=1, $B105-O$5&lt;0),"",ROUND(($B105-O$5)*'점수 계산기'!$C$27+O$5*'점수 계산기'!$C$28+'점수 계산기'!$C$31,0))</f>
        <v/>
      </c>
      <c r="P105" s="21" t="str">
        <f>IF(OR($B105-P$5&gt;74, $B105-P$5=73, $B105-P$5=1, $B105-P$5&lt;0),"",ROUND(($B105-P$5)*'점수 계산기'!$C$27+P$5*'점수 계산기'!$C$28+'점수 계산기'!$C$31,0))</f>
        <v/>
      </c>
      <c r="Q105" s="21" t="str">
        <f>IF(OR($B105-Q$5&gt;74, $B105-Q$5=73, $B105-Q$5=1, $B105-Q$5&lt;0),"",ROUND(($B105-Q$5)*'점수 계산기'!$C$27+Q$5*'점수 계산기'!$C$28+'점수 계산기'!$C$31,0))</f>
        <v/>
      </c>
      <c r="R105" s="21" t="str">
        <f>IF(OR($B105-R$5&gt;74, $B105-R$5=73, $B105-R$5=1, $B105-R$5&lt;0),"",ROUND(($B105-R$5)*'점수 계산기'!$C$27+R$5*'점수 계산기'!$C$28+'점수 계산기'!$C$31,0))</f>
        <v/>
      </c>
      <c r="S105" s="21" t="str">
        <f>IF(OR($B105-S$5&gt;74, $B105-S$5=73, $B105-S$5=1, $B105-S$5&lt;0),"",ROUND(($B105-S$5)*'점수 계산기'!$C$27+S$5*'점수 계산기'!$C$28+'점수 계산기'!$C$31,0))</f>
        <v/>
      </c>
      <c r="T105" s="21" t="str">
        <f>IF(OR($B105-T$5&gt;74, $B105-T$5=73, $B105-T$5=1, $B105-T$5&lt;0),"",ROUND(($B105-T$5)*'점수 계산기'!$C$27+T$5*'점수 계산기'!$C$28+'점수 계산기'!$C$31,0))</f>
        <v/>
      </c>
      <c r="U105" s="21" t="str">
        <f>IF(OR($B105-U$5&gt;74, $B105-U$5=73, $B105-U$5=1, $B105-U$5&lt;0),"",ROUND(($B105-U$5)*'점수 계산기'!$C$27+U$5*'점수 계산기'!$C$28+'점수 계산기'!$C$31,0))</f>
        <v/>
      </c>
      <c r="V105" s="21" t="str">
        <f>IF(OR($B105-V$5&gt;74, $B105-V$5=73, $B105-V$5=1, $B105-V$5&lt;0),"",ROUND(($B105-V$5)*'점수 계산기'!$C$27+V$5*'점수 계산기'!$C$28+'점수 계산기'!$C$31,0))</f>
        <v/>
      </c>
      <c r="W105" s="21" t="str">
        <f>IF(OR($B105-W$5&gt;74, $B105-W$5=73, $B105-W$5=1, $B105-W$5&lt;0),"",ROUND(($B105-W$5)*'점수 계산기'!$C$27+W$5*'점수 계산기'!$C$28+'점수 계산기'!$C$31,0))</f>
        <v/>
      </c>
      <c r="X105" s="21" t="str">
        <f>IF(OR($B105-X$5&gt;74, $B105-X$5=73, $B105-X$5=1, $B105-X$5&lt;0),"",ROUND(($B105-X$5)*'점수 계산기'!$C$27+X$5*'점수 계산기'!$C$28+'점수 계산기'!$C$31,0))</f>
        <v/>
      </c>
      <c r="Y105" s="21" t="str">
        <f>IF(OR($B105-Y$5&gt;74, $B105-Y$5=73, $B105-Y$5=1, $B105-Y$5&lt;0),"",ROUND(($B105-Y$5)*'점수 계산기'!$C$27+Y$5*'점수 계산기'!$C$28+'점수 계산기'!$C$31,0))</f>
        <v/>
      </c>
      <c r="Z105" s="21" t="str">
        <f>IF(OR($B105-Z$5&gt;74, $B105-Z$5=73, $B105-Z$5=1, $B105-Z$5&lt;0),"",ROUND(($B105-Z$5)*'점수 계산기'!$C$27+Z$5*'점수 계산기'!$C$28+'점수 계산기'!$C$31,0))</f>
        <v/>
      </c>
      <c r="AA105" s="22" t="str">
        <f>IF(OR($B105-AA$5&gt;74, $B105-AA$5=73, $B105-AA$5=1, $B105-AA$5&lt;0),"",ROUND(($B105-AA$5)*'점수 계산기'!$C$27+AA$5*'점수 계산기'!$C$28+'점수 계산기'!$C$31,0))</f>
        <v/>
      </c>
      <c r="AC105" s="195">
        <v>2</v>
      </c>
      <c r="AD105" s="195">
        <f t="shared" si="2"/>
        <v>0</v>
      </c>
      <c r="AE105" s="195" cm="1">
        <f t="array" ref="AE105">INDEX($AF$6:$AF$106, AC105, 1)</f>
        <v>0</v>
      </c>
      <c r="AF105" s="195">
        <f t="shared" si="3"/>
        <v>0</v>
      </c>
      <c r="AG105" s="195">
        <v>1</v>
      </c>
      <c r="AH105" s="195">
        <v>99</v>
      </c>
    </row>
    <row r="106" spans="1:34" ht="21" customHeight="1" thickBot="1">
      <c r="A106" s="4"/>
      <c r="B106" s="39">
        <v>0</v>
      </c>
      <c r="C106" s="23" t="str">
        <f>IF(OR($B106-C$5&gt;74, $B106-C$5=73, $B106-C$5=1, $B106-C$5&lt;0),"",ROUND(($B106-C$5)*'점수 계산기'!$C$27+C$5*'점수 계산기'!$C$28+'점수 계산기'!$C$31,0))</f>
        <v/>
      </c>
      <c r="D106" s="23" t="str">
        <f>IF(OR($B106-D$5&gt;74, $B106-D$5=73, $B106-D$5=1, $B106-D$5&lt;0),"",ROUND(($B106-D$5)*'점수 계산기'!$C$27+D$5*'점수 계산기'!$C$28+'점수 계산기'!$C$31,0))</f>
        <v/>
      </c>
      <c r="E106" s="23" t="str">
        <f>IF(OR($B106-E$5&gt;74, $B106-E$5=73, $B106-E$5=1, $B106-E$5&lt;0),"",ROUND(($B106-E$5)*'점수 계산기'!$C$27+E$5*'점수 계산기'!$C$28+'점수 계산기'!$C$31,0))</f>
        <v/>
      </c>
      <c r="F106" s="23" t="str">
        <f>IF(OR($B106-F$5&gt;74, $B106-F$5=73, $B106-F$5=1, $B106-F$5&lt;0),"",ROUND(($B106-F$5)*'점수 계산기'!$C$27+F$5*'점수 계산기'!$C$28+'점수 계산기'!$C$31,0))</f>
        <v/>
      </c>
      <c r="G106" s="23" t="str">
        <f>IF(OR($B106-G$5&gt;74, $B106-G$5=73, $B106-G$5=1, $B106-G$5&lt;0),"",ROUND(($B106-G$5)*'점수 계산기'!$C$27+G$5*'점수 계산기'!$C$28+'점수 계산기'!$C$31,0))</f>
        <v/>
      </c>
      <c r="H106" s="23" t="str">
        <f>IF(OR($B106-H$5&gt;74, $B106-H$5=73, $B106-H$5=1, $B106-H$5&lt;0),"",ROUND(($B106-H$5)*'점수 계산기'!$C$27+H$5*'점수 계산기'!$C$28+'점수 계산기'!$C$31,0))</f>
        <v/>
      </c>
      <c r="I106" s="23" t="str">
        <f>IF(OR($B106-I$5&gt;74, $B106-I$5=73, $B106-I$5=1, $B106-I$5&lt;0),"",ROUND(($B106-I$5)*'점수 계산기'!$C$27+I$5*'점수 계산기'!$C$28+'점수 계산기'!$C$31,0))</f>
        <v/>
      </c>
      <c r="J106" s="23" t="str">
        <f>IF(OR($B106-J$5&gt;74, $B106-J$5=73, $B106-J$5=1, $B106-J$5&lt;0),"",ROUND(($B106-J$5)*'점수 계산기'!$C$27+J$5*'점수 계산기'!$C$28+'점수 계산기'!$C$31,0))</f>
        <v/>
      </c>
      <c r="K106" s="23" t="str">
        <f>IF(OR($B106-K$5&gt;74, $B106-K$5=73, $B106-K$5=1, $B106-K$5&lt;0),"",ROUND(($B106-K$5)*'점수 계산기'!$C$27+K$5*'점수 계산기'!$C$28+'점수 계산기'!$C$31,0))</f>
        <v/>
      </c>
      <c r="L106" s="23" t="str">
        <f>IF(OR($B106-L$5&gt;74, $B106-L$5=73, $B106-L$5=1, $B106-L$5&lt;0),"",ROUND(($B106-L$5)*'점수 계산기'!$C$27+L$5*'점수 계산기'!$C$28+'점수 계산기'!$C$31,0))</f>
        <v/>
      </c>
      <c r="M106" s="23" t="str">
        <f>IF(OR($B106-M$5&gt;74, $B106-M$5=73, $B106-M$5=1, $B106-M$5&lt;0),"",ROUND(($B106-M$5)*'점수 계산기'!$C$27+M$5*'점수 계산기'!$C$28+'점수 계산기'!$C$31,0))</f>
        <v/>
      </c>
      <c r="N106" s="23" t="str">
        <f>IF(OR($B106-N$5&gt;74, $B106-N$5=73, $B106-N$5=1, $B106-N$5&lt;0),"",ROUND(($B106-N$5)*'점수 계산기'!$C$27+N$5*'점수 계산기'!$C$28+'점수 계산기'!$C$31,0))</f>
        <v/>
      </c>
      <c r="O106" s="23" t="str">
        <f>IF(OR($B106-O$5&gt;74, $B106-O$5=73, $B106-O$5=1, $B106-O$5&lt;0),"",ROUND(($B106-O$5)*'점수 계산기'!$C$27+O$5*'점수 계산기'!$C$28+'점수 계산기'!$C$31,0))</f>
        <v/>
      </c>
      <c r="P106" s="23" t="str">
        <f>IF(OR($B106-P$5&gt;74, $B106-P$5=73, $B106-P$5=1, $B106-P$5&lt;0),"",ROUND(($B106-P$5)*'점수 계산기'!$C$27+P$5*'점수 계산기'!$C$28+'점수 계산기'!$C$31,0))</f>
        <v/>
      </c>
      <c r="Q106" s="23" t="str">
        <f>IF(OR($B106-Q$5&gt;74, $B106-Q$5=73, $B106-Q$5=1, $B106-Q$5&lt;0),"",ROUND(($B106-Q$5)*'점수 계산기'!$C$27+Q$5*'점수 계산기'!$C$28+'점수 계산기'!$C$31,0))</f>
        <v/>
      </c>
      <c r="R106" s="23" t="str">
        <f>IF(OR($B106-R$5&gt;74, $B106-R$5=73, $B106-R$5=1, $B106-R$5&lt;0),"",ROUND(($B106-R$5)*'점수 계산기'!$C$27+R$5*'점수 계산기'!$C$28+'점수 계산기'!$C$31,0))</f>
        <v/>
      </c>
      <c r="S106" s="23" t="str">
        <f>IF(OR($B106-S$5&gt;74, $B106-S$5=73, $B106-S$5=1, $B106-S$5&lt;0),"",ROUND(($B106-S$5)*'점수 계산기'!$C$27+S$5*'점수 계산기'!$C$28+'점수 계산기'!$C$31,0))</f>
        <v/>
      </c>
      <c r="T106" s="23" t="str">
        <f>IF(OR($B106-T$5&gt;74, $B106-T$5=73, $B106-T$5=1, $B106-T$5&lt;0),"",ROUND(($B106-T$5)*'점수 계산기'!$C$27+T$5*'점수 계산기'!$C$28+'점수 계산기'!$C$31,0))</f>
        <v/>
      </c>
      <c r="U106" s="23" t="str">
        <f>IF(OR($B106-U$5&gt;74, $B106-U$5=73, $B106-U$5=1, $B106-U$5&lt;0),"",ROUND(($B106-U$5)*'점수 계산기'!$C$27+U$5*'점수 계산기'!$C$28+'점수 계산기'!$C$31,0))</f>
        <v/>
      </c>
      <c r="V106" s="23" t="str">
        <f>IF(OR($B106-V$5&gt;74, $B106-V$5=73, $B106-V$5=1, $B106-V$5&lt;0),"",ROUND(($B106-V$5)*'점수 계산기'!$C$27+V$5*'점수 계산기'!$C$28+'점수 계산기'!$C$31,0))</f>
        <v/>
      </c>
      <c r="W106" s="23" t="str">
        <f>IF(OR($B106-W$5&gt;74, $B106-W$5=73, $B106-W$5=1, $B106-W$5&lt;0),"",ROUND(($B106-W$5)*'점수 계산기'!$C$27+W$5*'점수 계산기'!$C$28+'점수 계산기'!$C$31,0))</f>
        <v/>
      </c>
      <c r="X106" s="23" t="str">
        <f>IF(OR($B106-X$5&gt;74, $B106-X$5=73, $B106-X$5=1, $B106-X$5&lt;0),"",ROUND(($B106-X$5)*'점수 계산기'!$C$27+X$5*'점수 계산기'!$C$28+'점수 계산기'!$C$31,0))</f>
        <v/>
      </c>
      <c r="Y106" s="23" t="str">
        <f>IF(OR($B106-Y$5&gt;74, $B106-Y$5=73, $B106-Y$5=1, $B106-Y$5&lt;0),"",ROUND(($B106-Y$5)*'점수 계산기'!$C$27+Y$5*'점수 계산기'!$C$28+'점수 계산기'!$C$31,0))</f>
        <v/>
      </c>
      <c r="Z106" s="23" t="str">
        <f>IF(OR($B106-Z$5&gt;74, $B106-Z$5=73, $B106-Z$5=1, $B106-Z$5&lt;0),"",ROUND(($B106-Z$5)*'점수 계산기'!$C$27+Z$5*'점수 계산기'!$C$28+'점수 계산기'!$C$31,0))</f>
        <v/>
      </c>
      <c r="AA106" s="24">
        <f>IF(OR($B106-AA$5&gt;74, $B106-AA$5=73, $B106-AA$5=1, $B106-AA$5&lt;0),"",ROUND(($B106-AA$5)*'점수 계산기'!$C$27+AA$5*'점수 계산기'!$C$28+'점수 계산기'!$C$31,0))</f>
        <v>64</v>
      </c>
      <c r="AC106" s="195">
        <v>1</v>
      </c>
      <c r="AD106" s="195">
        <f t="shared" si="2"/>
        <v>64</v>
      </c>
      <c r="AE106" s="195" cm="1">
        <f t="array" ref="AE106">INDEX($AF$6:$AF$106, AC106, 1)</f>
        <v>143</v>
      </c>
      <c r="AF106" s="195">
        <f t="shared" si="3"/>
        <v>64</v>
      </c>
      <c r="AG106" s="195">
        <v>0</v>
      </c>
      <c r="AH106" s="195">
        <v>100</v>
      </c>
    </row>
    <row r="107" spans="1:34" ht="0.25" customHeight="1" thickBot="1">
      <c r="A107" s="4"/>
      <c r="B107" s="34"/>
      <c r="C107" s="6" t="str">
        <f>IF(OR($B107-C$5&gt;74, $B107-C$5=73, $B107-C$5=1, $B107-C$5&lt;0),"",ROUND(($B107-C$5)*'점수 계산기'!$C$27+C$5*'점수 계산기'!$C$28+'점수 계산기'!$C$31,0))</f>
        <v/>
      </c>
      <c r="D107" s="6" t="e">
        <f>_xlfn.IFNA(ROUND(VLOOKUP($B107-D$5,#REF!,2,0)+HLOOKUP(D$5,#REF!,2,0),0),"")</f>
        <v>#REF!</v>
      </c>
      <c r="E107" s="6" t="e">
        <f>_xlfn.IFNA(ROUND(VLOOKUP($B107-E$5,#REF!,2,0)+HLOOKUP(E$5,#REF!,2,0),0),"")</f>
        <v>#REF!</v>
      </c>
      <c r="F107" s="6" t="e">
        <f>_xlfn.IFNA(ROUND(VLOOKUP($B107-F$5,#REF!,2,0)+HLOOKUP(F$5,#REF!,2,0),0),"")</f>
        <v>#REF!</v>
      </c>
      <c r="G107" s="6" t="e">
        <f>_xlfn.IFNA(ROUND(VLOOKUP($B107-G$5,#REF!,2,0)+HLOOKUP(G$5,#REF!,2,0),0),"")</f>
        <v>#REF!</v>
      </c>
      <c r="H107" s="6" t="e">
        <f>_xlfn.IFNA(ROUND(VLOOKUP($B107-H$5,#REF!,2,0)+HLOOKUP(H$5,#REF!,2,0),0),"")</f>
        <v>#REF!</v>
      </c>
      <c r="I107" s="6" t="e">
        <f>_xlfn.IFNA(ROUND(VLOOKUP($B107-I$5,#REF!,2,0)+HLOOKUP(I$5,#REF!,2,0),0),"")</f>
        <v>#REF!</v>
      </c>
      <c r="J107" s="6" t="e">
        <f>_xlfn.IFNA(ROUND(VLOOKUP($B107-J$5,#REF!,2,0)+HLOOKUP(J$5,#REF!,2,0),0),"")</f>
        <v>#REF!</v>
      </c>
      <c r="K107" s="6" t="e">
        <f>_xlfn.IFNA(ROUND(VLOOKUP($B107-K$5,#REF!,2,0)+HLOOKUP(K$5,#REF!,2,0),0),"")</f>
        <v>#REF!</v>
      </c>
      <c r="L107" s="6" t="e">
        <f>_xlfn.IFNA(ROUND(VLOOKUP($B107-L$5,#REF!,2,0)+HLOOKUP(L$5,#REF!,2,0),0),"")</f>
        <v>#REF!</v>
      </c>
      <c r="M107" s="6" t="e">
        <f>_xlfn.IFNA(ROUND(VLOOKUP($B107-M$5,#REF!,2,0)+HLOOKUP(M$5,#REF!,2,0),0),"")</f>
        <v>#REF!</v>
      </c>
      <c r="N107" s="6" t="e">
        <f>_xlfn.IFNA(ROUND(VLOOKUP($B107-N$5,#REF!,2,0)+HLOOKUP(N$5,#REF!,2,0),0),"")</f>
        <v>#REF!</v>
      </c>
      <c r="O107" s="6" t="e">
        <f>_xlfn.IFNA(ROUND(VLOOKUP($B107-O$5,#REF!,2,0)+HLOOKUP(O$5,#REF!,2,0),0),"")</f>
        <v>#REF!</v>
      </c>
      <c r="P107" s="6" t="e">
        <f>_xlfn.IFNA(ROUND(VLOOKUP($B107-P$5,#REF!,2,0)+HLOOKUP(P$5,#REF!,2,0),0),"")</f>
        <v>#REF!</v>
      </c>
      <c r="Q107" s="6" t="e">
        <f>_xlfn.IFNA(ROUND(VLOOKUP($B107-Q$5,#REF!,2,0)+HLOOKUP(Q$5,#REF!,2,0),0),"")</f>
        <v>#REF!</v>
      </c>
      <c r="R107" s="6" t="e">
        <f>_xlfn.IFNA(ROUND(VLOOKUP($B107-R$5,#REF!,2,0)+HLOOKUP(R$5,#REF!,2,0),0),"")</f>
        <v>#REF!</v>
      </c>
      <c r="S107" s="6" t="e">
        <f>_xlfn.IFNA(ROUND(VLOOKUP($B107-S$5,#REF!,2,0)+HLOOKUP(S$5,#REF!,2,0),0),"")</f>
        <v>#REF!</v>
      </c>
      <c r="T107" s="6" t="e">
        <f>_xlfn.IFNA(ROUND(VLOOKUP($B107-T$5,#REF!,2,0)+HLOOKUP(T$5,#REF!,2,0),0),"")</f>
        <v>#REF!</v>
      </c>
      <c r="U107" s="6" t="e">
        <f>_xlfn.IFNA(ROUND(VLOOKUP($B107-U$5,#REF!,2,0)+HLOOKUP(U$5,#REF!,2,0),0),"")</f>
        <v>#REF!</v>
      </c>
      <c r="V107" s="6" t="e">
        <f>_xlfn.IFNA(ROUND(VLOOKUP($B107-V$5,#REF!,2,0)+HLOOKUP(V$5,#REF!,2,0),0),"")</f>
        <v>#REF!</v>
      </c>
      <c r="W107" s="6" t="e">
        <f>_xlfn.IFNA(ROUND(VLOOKUP($B107-W$5,#REF!,2,0)+HLOOKUP(W$5,#REF!,2,0),0),"")</f>
        <v>#REF!</v>
      </c>
      <c r="X107" s="6" t="e">
        <f>_xlfn.IFNA(ROUND(VLOOKUP($B107-X$5,#REF!,2,0)+HLOOKUP(X$5,#REF!,2,0),0),"")</f>
        <v>#REF!</v>
      </c>
      <c r="Y107" s="6" t="e">
        <f>_xlfn.IFNA(ROUND(VLOOKUP($B107-Y$5,#REF!,2,0)+HLOOKUP(Y$5,#REF!,2,0),0),"")</f>
        <v>#REF!</v>
      </c>
      <c r="Z107" s="6" t="e">
        <f>_xlfn.IFNA(ROUND(VLOOKUP($B107-Z$5,#REF!,2,0)+HLOOKUP(Z$5,#REF!,2,0),0),"")</f>
        <v>#REF!</v>
      </c>
      <c r="AA107" s="6" t="e">
        <f>_xlfn.IFNA(ROUND(VLOOKUP($B107-AA$5,#REF!,2,0)+HLOOKUP(AA$5,#REF!,2,0),0),"")</f>
        <v>#REF!</v>
      </c>
    </row>
  </sheetData>
  <mergeCells count="2">
    <mergeCell ref="C2:E2"/>
    <mergeCell ref="C3:E3"/>
  </mergeCells>
  <phoneticPr fontId="1" type="noConversion"/>
  <conditionalFormatting sqref="B6:B106">
    <cfRule type="expression" dxfId="7" priority="2">
      <formula>OR(AND(#REF!=0,OR(#REF!=$N$6:$N$13)),AND(#REF!&gt;0,OR(#REF!=$N$6:$N$13)))</formula>
    </cfRule>
  </conditionalFormatting>
  <conditionalFormatting sqref="C6:AA107">
    <cfRule type="expression" dxfId="6" priority="1">
      <formula>OR(#REF!=$N$6:$N$13)</formula>
    </cfRule>
  </conditionalFormatting>
  <pageMargins left="0.7" right="0.7" top="0.75" bottom="0.75" header="0.3" footer="0.3"/>
  <pageSetup paperSize="9" scale="21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5AB9-90E7-2546-AA20-5A3829B5209D}">
  <sheetPr>
    <tabColor rgb="FF00B050"/>
    <pageSetUpPr fitToPage="1"/>
  </sheetPr>
  <dimension ref="A1:AH107"/>
  <sheetViews>
    <sheetView zoomScale="25" zoomScaleNormal="25" workbookViewId="0">
      <selection activeCell="AC1" sqref="AC1:AH1048576"/>
    </sheetView>
  </sheetViews>
  <sheetFormatPr defaultRowHeight="17"/>
  <cols>
    <col min="2" max="2" width="14.08203125" style="35" customWidth="1"/>
    <col min="3" max="27" width="14.08203125" customWidth="1"/>
    <col min="29" max="30" width="8.58203125" hidden="1" customWidth="1"/>
    <col min="31" max="34" width="0" hidden="1" customWidth="1"/>
  </cols>
  <sheetData>
    <row r="1" spans="1:34" ht="17.5" thickBot="1">
      <c r="A1" s="4"/>
      <c r="B1" s="25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34" ht="21" customHeight="1">
      <c r="A2" s="4"/>
      <c r="B2" s="2" t="s">
        <v>6</v>
      </c>
      <c r="C2" s="612" t="s">
        <v>66</v>
      </c>
      <c r="D2" s="613"/>
      <c r="E2" s="61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34" ht="21" customHeight="1" thickBot="1">
      <c r="A3" s="4"/>
      <c r="B3" s="1" t="s">
        <v>8</v>
      </c>
      <c r="C3" s="615" t="s">
        <v>159</v>
      </c>
      <c r="D3" s="616"/>
      <c r="E3" s="61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34" ht="21" customHeight="1" thickBot="1">
      <c r="A4" s="4"/>
      <c r="B4" s="26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34" s="35" customFormat="1" ht="21" customHeight="1" thickBot="1">
      <c r="A5" s="25"/>
      <c r="B5" s="27" t="s">
        <v>158</v>
      </c>
      <c r="C5" s="36">
        <v>26</v>
      </c>
      <c r="D5" s="37">
        <v>24</v>
      </c>
      <c r="E5" s="37">
        <v>23</v>
      </c>
      <c r="F5" s="37">
        <v>22</v>
      </c>
      <c r="G5" s="37">
        <v>21</v>
      </c>
      <c r="H5" s="37">
        <v>20</v>
      </c>
      <c r="I5" s="37">
        <v>19</v>
      </c>
      <c r="J5" s="37">
        <v>18</v>
      </c>
      <c r="K5" s="37">
        <v>17</v>
      </c>
      <c r="L5" s="37">
        <v>16</v>
      </c>
      <c r="M5" s="37">
        <v>15</v>
      </c>
      <c r="N5" s="37">
        <v>14</v>
      </c>
      <c r="O5" s="37">
        <v>13</v>
      </c>
      <c r="P5" s="37">
        <v>12</v>
      </c>
      <c r="Q5" s="37">
        <v>11</v>
      </c>
      <c r="R5" s="37">
        <v>10</v>
      </c>
      <c r="S5" s="37">
        <v>9</v>
      </c>
      <c r="T5" s="37">
        <v>8</v>
      </c>
      <c r="U5" s="37">
        <v>7</v>
      </c>
      <c r="V5" s="37">
        <v>6</v>
      </c>
      <c r="W5" s="37">
        <v>5</v>
      </c>
      <c r="X5" s="37">
        <v>4</v>
      </c>
      <c r="Y5" s="37">
        <v>3</v>
      </c>
      <c r="Z5" s="37">
        <v>2</v>
      </c>
      <c r="AA5" s="38">
        <v>0</v>
      </c>
      <c r="AC5" s="459" t="s">
        <v>69</v>
      </c>
      <c r="AD5" s="459" t="s">
        <v>70</v>
      </c>
      <c r="AE5" s="459" t="s">
        <v>71</v>
      </c>
      <c r="AF5" s="460" t="s">
        <v>72</v>
      </c>
      <c r="AG5" s="460" t="s">
        <v>73</v>
      </c>
      <c r="AH5" s="460" t="s">
        <v>74</v>
      </c>
    </row>
    <row r="6" spans="1:34" ht="21" customHeight="1">
      <c r="A6" s="4"/>
      <c r="B6" s="28">
        <v>100</v>
      </c>
      <c r="C6" s="13">
        <f>IF(OR($B6-C$5&gt;74, $B6-C$5=73, $B6-C$5=1, $B6-C$5&lt;0),"",ROUND(($B6-C$5)*'점수 계산기'!$C$27+C$5*'점수 계산기'!$C$29+'점수 계산기'!$C$32,0))</f>
        <v>151</v>
      </c>
      <c r="D6" s="13" t="str">
        <f>IF(OR($B6-D$5&gt;74, $B6-D$5=73, $B6-D$5=1, $B6-D$5&lt;0),"",ROUND(($B6-D$5)*'점수 계산기'!$C$27+D$5*'점수 계산기'!$C$29+'점수 계산기'!$C$32,0))</f>
        <v/>
      </c>
      <c r="E6" s="13" t="str">
        <f>IF(OR($B6-E$5&gt;74, $B6-E$5=73, $B6-E$5=1, $B6-E$5&lt;0),"",ROUND(($B6-E$5)*'점수 계산기'!$C$27+E$5*'점수 계산기'!$C$29+'점수 계산기'!$C$32,0))</f>
        <v/>
      </c>
      <c r="F6" s="13" t="str">
        <f>IF(OR($B6-F$5&gt;74, $B6-F$5=73, $B6-F$5=1, $B6-F$5&lt;0),"",ROUND(($B6-F$5)*'점수 계산기'!$C$27+F$5*'점수 계산기'!$C$29+'점수 계산기'!$C$32,0))</f>
        <v/>
      </c>
      <c r="G6" s="13" t="str">
        <f>IF(OR($B6-G$5&gt;74, $B6-G$5=73, $B6-G$5=1, $B6-G$5&lt;0),"",ROUND(($B6-G$5)*'점수 계산기'!$C$27+G$5*'점수 계산기'!$C$29+'점수 계산기'!$C$32,0))</f>
        <v/>
      </c>
      <c r="H6" s="13" t="str">
        <f>IF(OR($B6-H$5&gt;74, $B6-H$5=73, $B6-H$5=1, $B6-H$5&lt;0),"",ROUND(($B6-H$5)*'점수 계산기'!$C$27+H$5*'점수 계산기'!$C$29+'점수 계산기'!$C$32,0))</f>
        <v/>
      </c>
      <c r="I6" s="13" t="str">
        <f>IF(OR($B6-I$5&gt;74, $B6-I$5=73, $B6-I$5=1, $B6-I$5&lt;0),"",ROUND(($B6-I$5)*'점수 계산기'!$C$27+I$5*'점수 계산기'!$C$29+'점수 계산기'!$C$32,0))</f>
        <v/>
      </c>
      <c r="J6" s="13" t="str">
        <f>IF(OR($B6-J$5&gt;74, $B6-J$5=73, $B6-J$5=1, $B6-J$5&lt;0),"",ROUND(($B6-J$5)*'점수 계산기'!$C$27+J$5*'점수 계산기'!$C$29+'점수 계산기'!$C$32,0))</f>
        <v/>
      </c>
      <c r="K6" s="13" t="str">
        <f>IF(OR($B6-K$5&gt;74, $B6-K$5=73, $B6-K$5=1, $B6-K$5&lt;0),"",ROUND(($B6-K$5)*'점수 계산기'!$C$27+K$5*'점수 계산기'!$C$29+'점수 계산기'!$C$32,0))</f>
        <v/>
      </c>
      <c r="L6" s="13" t="str">
        <f>IF(OR($B6-L$5&gt;74, $B6-L$5=73, $B6-L$5=1, $B6-L$5&lt;0),"",ROUND(($B6-L$5)*'점수 계산기'!$C$27+L$5*'점수 계산기'!$C$29+'점수 계산기'!$C$32,0))</f>
        <v/>
      </c>
      <c r="M6" s="13" t="str">
        <f>IF(OR($B6-M$5&gt;74, $B6-M$5=73, $B6-M$5=1, $B6-M$5&lt;0),"",ROUND(($B6-M$5)*'점수 계산기'!$C$27+M$5*'점수 계산기'!$C$29+'점수 계산기'!$C$32,0))</f>
        <v/>
      </c>
      <c r="N6" s="13" t="str">
        <f>IF(OR($B6-N$5&gt;74, $B6-N$5=73, $B6-N$5=1, $B6-N$5&lt;0),"",ROUND(($B6-N$5)*'점수 계산기'!$C$27+N$5*'점수 계산기'!$C$29+'점수 계산기'!$C$32,0))</f>
        <v/>
      </c>
      <c r="O6" s="13" t="str">
        <f>IF(OR($B6-O$5&gt;74, $B6-O$5=73, $B6-O$5=1, $B6-O$5&lt;0),"",ROUND(($B6-O$5)*'점수 계산기'!$C$27+O$5*'점수 계산기'!$C$29+'점수 계산기'!$C$32,0))</f>
        <v/>
      </c>
      <c r="P6" s="13" t="str">
        <f>IF(OR($B6-P$5&gt;74, $B6-P$5=73, $B6-P$5=1, $B6-P$5&lt;0),"",ROUND(($B6-P$5)*'점수 계산기'!$C$27+P$5*'점수 계산기'!$C$29+'점수 계산기'!$C$32,0))</f>
        <v/>
      </c>
      <c r="Q6" s="13" t="str">
        <f>IF(OR($B6-Q$5&gt;74, $B6-Q$5=73, $B6-Q$5=1, $B6-Q$5&lt;0),"",ROUND(($B6-Q$5)*'점수 계산기'!$C$27+Q$5*'점수 계산기'!$C$29+'점수 계산기'!$C$32,0))</f>
        <v/>
      </c>
      <c r="R6" s="13" t="str">
        <f>IF(OR($B6-R$5&gt;74, $B6-R$5=73, $B6-R$5=1, $B6-R$5&lt;0),"",ROUND(($B6-R$5)*'점수 계산기'!$C$27+R$5*'점수 계산기'!$C$29+'점수 계산기'!$C$32,0))</f>
        <v/>
      </c>
      <c r="S6" s="13" t="str">
        <f>IF(OR($B6-S$5&gt;74, $B6-S$5=73, $B6-S$5=1, $B6-S$5&lt;0),"",ROUND(($B6-S$5)*'점수 계산기'!$C$27+S$5*'점수 계산기'!$C$29+'점수 계산기'!$C$32,0))</f>
        <v/>
      </c>
      <c r="T6" s="13" t="str">
        <f>IF(OR($B6-T$5&gt;74, $B6-T$5=73, $B6-T$5=1, $B6-T$5&lt;0),"",ROUND(($B6-T$5)*'점수 계산기'!$C$27+T$5*'점수 계산기'!$C$29+'점수 계산기'!$C$32,0))</f>
        <v/>
      </c>
      <c r="U6" s="13" t="str">
        <f>IF(OR($B6-U$5&gt;74, $B6-U$5=73, $B6-U$5=1, $B6-U$5&lt;0),"",ROUND(($B6-U$5)*'점수 계산기'!$C$27+U$5*'점수 계산기'!$C$29+'점수 계산기'!$C$32,0))</f>
        <v/>
      </c>
      <c r="V6" s="13" t="str">
        <f>IF(OR($B6-V$5&gt;74, $B6-V$5=73, $B6-V$5=1, $B6-V$5&lt;0),"",ROUND(($B6-V$5)*'점수 계산기'!$C$27+V$5*'점수 계산기'!$C$29+'점수 계산기'!$C$32,0))</f>
        <v/>
      </c>
      <c r="W6" s="13" t="str">
        <f>IF(OR($B6-W$5&gt;74, $B6-W$5=73, $B6-W$5=1, $B6-W$5&lt;0),"",ROUND(($B6-W$5)*'점수 계산기'!$C$27+W$5*'점수 계산기'!$C$29+'점수 계산기'!$C$32,0))</f>
        <v/>
      </c>
      <c r="X6" s="13" t="str">
        <f>IF(OR($B6-X$5&gt;74, $B6-X$5=73, $B6-X$5=1, $B6-X$5&lt;0),"",ROUND(($B6-X$5)*'점수 계산기'!$C$27+X$5*'점수 계산기'!$C$29+'점수 계산기'!$C$32,0))</f>
        <v/>
      </c>
      <c r="Y6" s="13" t="str">
        <f>IF(OR($B6-Y$5&gt;74, $B6-Y$5=73, $B6-Y$5=1, $B6-Y$5&lt;0),"",ROUND(($B6-Y$5)*'점수 계산기'!$C$27+Y$5*'점수 계산기'!$C$29+'점수 계산기'!$C$32,0))</f>
        <v/>
      </c>
      <c r="Z6" s="13" t="str">
        <f>IF(OR($B6-Z$5&gt;74, $B6-Z$5=73, $B6-Z$5=1, $B6-Z$5&lt;0),"",ROUND(($B6-Z$5)*'점수 계산기'!$C$27+Z$5*'점수 계산기'!$C$29+'점수 계산기'!$C$32,0))</f>
        <v/>
      </c>
      <c r="AA6" s="14" t="str">
        <f>IF(OR($B6-AA$5&gt;74, $B6-AA$5=73, $B6-AA$5=1, $B6-AA$5&lt;0),"",ROUND(($B6-AA$5)*'점수 계산기'!$C$27+AA$5*'점수 계산기'!$C$29+'점수 계산기'!$C$32,0))</f>
        <v/>
      </c>
      <c r="AC6" s="195">
        <v>101</v>
      </c>
      <c r="AD6" s="195">
        <f>MIN(C6:AA6)</f>
        <v>151</v>
      </c>
      <c r="AE6" s="195" cm="1">
        <f t="array" ref="AE6">INDEX($AF$6:$AF$106, AC6, 1)</f>
        <v>67</v>
      </c>
      <c r="AF6" s="195">
        <f>MAX(C6:AA6)</f>
        <v>151</v>
      </c>
      <c r="AG6" s="195">
        <v>100</v>
      </c>
      <c r="AH6" s="195">
        <v>0</v>
      </c>
    </row>
    <row r="7" spans="1:34" ht="21" customHeight="1">
      <c r="A7" s="4"/>
      <c r="B7" s="29">
        <v>99</v>
      </c>
      <c r="C7" s="13" t="str">
        <f>IF(OR($B7-C$5&gt;74, $B7-C$5=73, $B7-C$5=1, $B7-C$5&lt;0),"",ROUND(($B7-C$5)*'점수 계산기'!$C$27+C$5*'점수 계산기'!$C$29+'점수 계산기'!$C$32,0))</f>
        <v/>
      </c>
      <c r="D7" s="13" t="str">
        <f>IF(OR($B7-D$5&gt;74, $B7-D$5=73, $B7-D$5=1, $B7-D$5&lt;0),"",ROUND(($B7-D$5)*'점수 계산기'!$C$27+D$5*'점수 계산기'!$C$29+'점수 계산기'!$C$32,0))</f>
        <v/>
      </c>
      <c r="E7" s="13" t="str">
        <f>IF(OR($B7-E$5&gt;74, $B7-E$5=73, $B7-E$5=1, $B7-E$5&lt;0),"",ROUND(($B7-E$5)*'점수 계산기'!$C$27+E$5*'점수 계산기'!$C$29+'점수 계산기'!$C$32,0))</f>
        <v/>
      </c>
      <c r="F7" s="13" t="str">
        <f>IF(OR($B7-F$5&gt;74, $B7-F$5=73, $B7-F$5=1, $B7-F$5&lt;0),"",ROUND(($B7-F$5)*'점수 계산기'!$C$27+F$5*'점수 계산기'!$C$29+'점수 계산기'!$C$32,0))</f>
        <v/>
      </c>
      <c r="G7" s="13" t="str">
        <f>IF(OR($B7-G$5&gt;74, $B7-G$5=73, $B7-G$5=1, $B7-G$5&lt;0),"",ROUND(($B7-G$5)*'점수 계산기'!$C$27+G$5*'점수 계산기'!$C$29+'점수 계산기'!$C$32,0))</f>
        <v/>
      </c>
      <c r="H7" s="13" t="str">
        <f>IF(OR($B7-H$5&gt;74, $B7-H$5=73, $B7-H$5=1, $B7-H$5&lt;0),"",ROUND(($B7-H$5)*'점수 계산기'!$C$27+H$5*'점수 계산기'!$C$29+'점수 계산기'!$C$32,0))</f>
        <v/>
      </c>
      <c r="I7" s="13" t="str">
        <f>IF(OR($B7-I$5&gt;74, $B7-I$5=73, $B7-I$5=1, $B7-I$5&lt;0),"",ROUND(($B7-I$5)*'점수 계산기'!$C$27+I$5*'점수 계산기'!$C$29+'점수 계산기'!$C$32,0))</f>
        <v/>
      </c>
      <c r="J7" s="13" t="str">
        <f>IF(OR($B7-J$5&gt;74, $B7-J$5=73, $B7-J$5=1, $B7-J$5&lt;0),"",ROUND(($B7-J$5)*'점수 계산기'!$C$27+J$5*'점수 계산기'!$C$29+'점수 계산기'!$C$32,0))</f>
        <v/>
      </c>
      <c r="K7" s="13" t="str">
        <f>IF(OR($B7-K$5&gt;74, $B7-K$5=73, $B7-K$5=1, $B7-K$5&lt;0),"",ROUND(($B7-K$5)*'점수 계산기'!$C$27+K$5*'점수 계산기'!$C$29+'점수 계산기'!$C$32,0))</f>
        <v/>
      </c>
      <c r="L7" s="13" t="str">
        <f>IF(OR($B7-L$5&gt;74, $B7-L$5=73, $B7-L$5=1, $B7-L$5&lt;0),"",ROUND(($B7-L$5)*'점수 계산기'!$C$27+L$5*'점수 계산기'!$C$29+'점수 계산기'!$C$32,0))</f>
        <v/>
      </c>
      <c r="M7" s="13" t="str">
        <f>IF(OR($B7-M$5&gt;74, $B7-M$5=73, $B7-M$5=1, $B7-M$5&lt;0),"",ROUND(($B7-M$5)*'점수 계산기'!$C$27+M$5*'점수 계산기'!$C$29+'점수 계산기'!$C$32,0))</f>
        <v/>
      </c>
      <c r="N7" s="13" t="str">
        <f>IF(OR($B7-N$5&gt;74, $B7-N$5=73, $B7-N$5=1, $B7-N$5&lt;0),"",ROUND(($B7-N$5)*'점수 계산기'!$C$27+N$5*'점수 계산기'!$C$29+'점수 계산기'!$C$32,0))</f>
        <v/>
      </c>
      <c r="O7" s="13" t="str">
        <f>IF(OR($B7-O$5&gt;74, $B7-O$5=73, $B7-O$5=1, $B7-O$5&lt;0),"",ROUND(($B7-O$5)*'점수 계산기'!$C$27+O$5*'점수 계산기'!$C$29+'점수 계산기'!$C$32,0))</f>
        <v/>
      </c>
      <c r="P7" s="13" t="str">
        <f>IF(OR($B7-P$5&gt;74, $B7-P$5=73, $B7-P$5=1, $B7-P$5&lt;0),"",ROUND(($B7-P$5)*'점수 계산기'!$C$27+P$5*'점수 계산기'!$C$29+'점수 계산기'!$C$32,0))</f>
        <v/>
      </c>
      <c r="Q7" s="13" t="str">
        <f>IF(OR($B7-Q$5&gt;74, $B7-Q$5=73, $B7-Q$5=1, $B7-Q$5&lt;0),"",ROUND(($B7-Q$5)*'점수 계산기'!$C$27+Q$5*'점수 계산기'!$C$29+'점수 계산기'!$C$32,0))</f>
        <v/>
      </c>
      <c r="R7" s="13" t="str">
        <f>IF(OR($B7-R$5&gt;74, $B7-R$5=73, $B7-R$5=1, $B7-R$5&lt;0),"",ROUND(($B7-R$5)*'점수 계산기'!$C$27+R$5*'점수 계산기'!$C$29+'점수 계산기'!$C$32,0))</f>
        <v/>
      </c>
      <c r="S7" s="13" t="str">
        <f>IF(OR($B7-S$5&gt;74, $B7-S$5=73, $B7-S$5=1, $B7-S$5&lt;0),"",ROUND(($B7-S$5)*'점수 계산기'!$C$27+S$5*'점수 계산기'!$C$29+'점수 계산기'!$C$32,0))</f>
        <v/>
      </c>
      <c r="T7" s="13" t="str">
        <f>IF(OR($B7-T$5&gt;74, $B7-T$5=73, $B7-T$5=1, $B7-T$5&lt;0),"",ROUND(($B7-T$5)*'점수 계산기'!$C$27+T$5*'점수 계산기'!$C$29+'점수 계산기'!$C$32,0))</f>
        <v/>
      </c>
      <c r="U7" s="13" t="str">
        <f>IF(OR($B7-U$5&gt;74, $B7-U$5=73, $B7-U$5=1, $B7-U$5&lt;0),"",ROUND(($B7-U$5)*'점수 계산기'!$C$27+U$5*'점수 계산기'!$C$29+'점수 계산기'!$C$32,0))</f>
        <v/>
      </c>
      <c r="V7" s="13" t="str">
        <f>IF(OR($B7-V$5&gt;74, $B7-V$5=73, $B7-V$5=1, $B7-V$5&lt;0),"",ROUND(($B7-V$5)*'점수 계산기'!$C$27+V$5*'점수 계산기'!$C$29+'점수 계산기'!$C$32,0))</f>
        <v/>
      </c>
      <c r="W7" s="13" t="str">
        <f>IF(OR($B7-W$5&gt;74, $B7-W$5=73, $B7-W$5=1, $B7-W$5&lt;0),"",ROUND(($B7-W$5)*'점수 계산기'!$C$27+W$5*'점수 계산기'!$C$29+'점수 계산기'!$C$32,0))</f>
        <v/>
      </c>
      <c r="X7" s="13" t="str">
        <f>IF(OR($B7-X$5&gt;74, $B7-X$5=73, $B7-X$5=1, $B7-X$5&lt;0),"",ROUND(($B7-X$5)*'점수 계산기'!$C$27+X$5*'점수 계산기'!$C$29+'점수 계산기'!$C$32,0))</f>
        <v/>
      </c>
      <c r="Y7" s="13" t="str">
        <f>IF(OR($B7-Y$5&gt;74, $B7-Y$5=73, $B7-Y$5=1, $B7-Y$5&lt;0),"",ROUND(($B7-Y$5)*'점수 계산기'!$C$27+Y$5*'점수 계산기'!$C$29+'점수 계산기'!$C$32,0))</f>
        <v/>
      </c>
      <c r="Z7" s="13" t="str">
        <f>IF(OR($B7-Z$5&gt;74, $B7-Z$5=73, $B7-Z$5=1, $B7-Z$5&lt;0),"",ROUND(($B7-Z$5)*'점수 계산기'!$C$27+Z$5*'점수 계산기'!$C$29+'점수 계산기'!$C$32,0))</f>
        <v/>
      </c>
      <c r="AA7" s="14" t="str">
        <f>IF(OR($B7-AA$5&gt;74, $B7-AA$5=73, $B7-AA$5=1, $B7-AA$5&lt;0),"",ROUND(($B7-AA$5)*'점수 계산기'!$C$27+AA$5*'점수 계산기'!$C$29+'점수 계산기'!$C$32,0))</f>
        <v/>
      </c>
      <c r="AC7" s="195">
        <v>100</v>
      </c>
      <c r="AD7" s="195">
        <f t="shared" ref="AD7:AD70" si="0">MIN(C7:AA7)</f>
        <v>0</v>
      </c>
      <c r="AE7" s="195" cm="1">
        <f t="array" ref="AE7">INDEX($AF$6:$AF$106, AC7, 1)</f>
        <v>0</v>
      </c>
      <c r="AF7" s="195">
        <f t="shared" ref="AF7:AF70" si="1">MAX(C7:AA7)</f>
        <v>0</v>
      </c>
      <c r="AG7" s="195">
        <v>99</v>
      </c>
      <c r="AH7" s="195">
        <v>1</v>
      </c>
    </row>
    <row r="8" spans="1:34" ht="21" customHeight="1">
      <c r="A8" s="4"/>
      <c r="B8" s="29">
        <v>98</v>
      </c>
      <c r="C8" s="13">
        <f>IF(OR($B8-C$5&gt;74, $B8-C$5=73, $B8-C$5=1, $B8-C$5&lt;0),"",ROUND(($B8-C$5)*'점수 계산기'!$C$27+C$5*'점수 계산기'!$C$29+'점수 계산기'!$C$32,0))</f>
        <v>149</v>
      </c>
      <c r="D8" s="13">
        <f>IF(OR($B8-D$5&gt;74, $B8-D$5=73, $B8-D$5=1, $B8-D$5&lt;0),"",ROUND(($B8-D$5)*'점수 계산기'!$C$27+D$5*'점수 계산기'!$C$29+'점수 계산기'!$C$32,0))</f>
        <v>149</v>
      </c>
      <c r="E8" s="13" t="str">
        <f>IF(OR($B8-E$5&gt;74, $B8-E$5=73, $B8-E$5=1, $B8-E$5&lt;0),"",ROUND(($B8-E$5)*'점수 계산기'!$C$27+E$5*'점수 계산기'!$C$29+'점수 계산기'!$C$32,0))</f>
        <v/>
      </c>
      <c r="F8" s="13" t="str">
        <f>IF(OR($B8-F$5&gt;74, $B8-F$5=73, $B8-F$5=1, $B8-F$5&lt;0),"",ROUND(($B8-F$5)*'점수 계산기'!$C$27+F$5*'점수 계산기'!$C$29+'점수 계산기'!$C$32,0))</f>
        <v/>
      </c>
      <c r="G8" s="13" t="str">
        <f>IF(OR($B8-G$5&gt;74, $B8-G$5=73, $B8-G$5=1, $B8-G$5&lt;0),"",ROUND(($B8-G$5)*'점수 계산기'!$C$27+G$5*'점수 계산기'!$C$29+'점수 계산기'!$C$32,0))</f>
        <v/>
      </c>
      <c r="H8" s="13" t="str">
        <f>IF(OR($B8-H$5&gt;74, $B8-H$5=73, $B8-H$5=1, $B8-H$5&lt;0),"",ROUND(($B8-H$5)*'점수 계산기'!$C$27+H$5*'점수 계산기'!$C$29+'점수 계산기'!$C$32,0))</f>
        <v/>
      </c>
      <c r="I8" s="13" t="str">
        <f>IF(OR($B8-I$5&gt;74, $B8-I$5=73, $B8-I$5=1, $B8-I$5&lt;0),"",ROUND(($B8-I$5)*'점수 계산기'!$C$27+I$5*'점수 계산기'!$C$29+'점수 계산기'!$C$32,0))</f>
        <v/>
      </c>
      <c r="J8" s="13" t="str">
        <f>IF(OR($B8-J$5&gt;74, $B8-J$5=73, $B8-J$5=1, $B8-J$5&lt;0),"",ROUND(($B8-J$5)*'점수 계산기'!$C$27+J$5*'점수 계산기'!$C$29+'점수 계산기'!$C$32,0))</f>
        <v/>
      </c>
      <c r="K8" s="13" t="str">
        <f>IF(OR($B8-K$5&gt;74, $B8-K$5=73, $B8-K$5=1, $B8-K$5&lt;0),"",ROUND(($B8-K$5)*'점수 계산기'!$C$27+K$5*'점수 계산기'!$C$29+'점수 계산기'!$C$32,0))</f>
        <v/>
      </c>
      <c r="L8" s="13" t="str">
        <f>IF(OR($B8-L$5&gt;74, $B8-L$5=73, $B8-L$5=1, $B8-L$5&lt;0),"",ROUND(($B8-L$5)*'점수 계산기'!$C$27+L$5*'점수 계산기'!$C$29+'점수 계산기'!$C$32,0))</f>
        <v/>
      </c>
      <c r="M8" s="13" t="str">
        <f>IF(OR($B8-M$5&gt;74, $B8-M$5=73, $B8-M$5=1, $B8-M$5&lt;0),"",ROUND(($B8-M$5)*'점수 계산기'!$C$27+M$5*'점수 계산기'!$C$29+'점수 계산기'!$C$32,0))</f>
        <v/>
      </c>
      <c r="N8" s="13" t="str">
        <f>IF(OR($B8-N$5&gt;74, $B8-N$5=73, $B8-N$5=1, $B8-N$5&lt;0),"",ROUND(($B8-N$5)*'점수 계산기'!$C$27+N$5*'점수 계산기'!$C$29+'점수 계산기'!$C$32,0))</f>
        <v/>
      </c>
      <c r="O8" s="13" t="str">
        <f>IF(OR($B8-O$5&gt;74, $B8-O$5=73, $B8-O$5=1, $B8-O$5&lt;0),"",ROUND(($B8-O$5)*'점수 계산기'!$C$27+O$5*'점수 계산기'!$C$29+'점수 계산기'!$C$32,0))</f>
        <v/>
      </c>
      <c r="P8" s="13" t="str">
        <f>IF(OR($B8-P$5&gt;74, $B8-P$5=73, $B8-P$5=1, $B8-P$5&lt;0),"",ROUND(($B8-P$5)*'점수 계산기'!$C$27+P$5*'점수 계산기'!$C$29+'점수 계산기'!$C$32,0))</f>
        <v/>
      </c>
      <c r="Q8" s="13" t="str">
        <f>IF(OR($B8-Q$5&gt;74, $B8-Q$5=73, $B8-Q$5=1, $B8-Q$5&lt;0),"",ROUND(($B8-Q$5)*'점수 계산기'!$C$27+Q$5*'점수 계산기'!$C$29+'점수 계산기'!$C$32,0))</f>
        <v/>
      </c>
      <c r="R8" s="13" t="str">
        <f>IF(OR($B8-R$5&gt;74, $B8-R$5=73, $B8-R$5=1, $B8-R$5&lt;0),"",ROUND(($B8-R$5)*'점수 계산기'!$C$27+R$5*'점수 계산기'!$C$29+'점수 계산기'!$C$32,0))</f>
        <v/>
      </c>
      <c r="S8" s="13" t="str">
        <f>IF(OR($B8-S$5&gt;74, $B8-S$5=73, $B8-S$5=1, $B8-S$5&lt;0),"",ROUND(($B8-S$5)*'점수 계산기'!$C$27+S$5*'점수 계산기'!$C$29+'점수 계산기'!$C$32,0))</f>
        <v/>
      </c>
      <c r="T8" s="13" t="str">
        <f>IF(OR($B8-T$5&gt;74, $B8-T$5=73, $B8-T$5=1, $B8-T$5&lt;0),"",ROUND(($B8-T$5)*'점수 계산기'!$C$27+T$5*'점수 계산기'!$C$29+'점수 계산기'!$C$32,0))</f>
        <v/>
      </c>
      <c r="U8" s="13" t="str">
        <f>IF(OR($B8-U$5&gt;74, $B8-U$5=73, $B8-U$5=1, $B8-U$5&lt;0),"",ROUND(($B8-U$5)*'점수 계산기'!$C$27+U$5*'점수 계산기'!$C$29+'점수 계산기'!$C$32,0))</f>
        <v/>
      </c>
      <c r="V8" s="13" t="str">
        <f>IF(OR($B8-V$5&gt;74, $B8-V$5=73, $B8-V$5=1, $B8-V$5&lt;0),"",ROUND(($B8-V$5)*'점수 계산기'!$C$27+V$5*'점수 계산기'!$C$29+'점수 계산기'!$C$32,0))</f>
        <v/>
      </c>
      <c r="W8" s="13" t="str">
        <f>IF(OR($B8-W$5&gt;74, $B8-W$5=73, $B8-W$5=1, $B8-W$5&lt;0),"",ROUND(($B8-W$5)*'점수 계산기'!$C$27+W$5*'점수 계산기'!$C$29+'점수 계산기'!$C$32,0))</f>
        <v/>
      </c>
      <c r="X8" s="13" t="str">
        <f>IF(OR($B8-X$5&gt;74, $B8-X$5=73, $B8-X$5=1, $B8-X$5&lt;0),"",ROUND(($B8-X$5)*'점수 계산기'!$C$27+X$5*'점수 계산기'!$C$29+'점수 계산기'!$C$32,0))</f>
        <v/>
      </c>
      <c r="Y8" s="13" t="str">
        <f>IF(OR($B8-Y$5&gt;74, $B8-Y$5=73, $B8-Y$5=1, $B8-Y$5&lt;0),"",ROUND(($B8-Y$5)*'점수 계산기'!$C$27+Y$5*'점수 계산기'!$C$29+'점수 계산기'!$C$32,0))</f>
        <v/>
      </c>
      <c r="Z8" s="13" t="str">
        <f>IF(OR($B8-Z$5&gt;74, $B8-Z$5=73, $B8-Z$5=1, $B8-Z$5&lt;0),"",ROUND(($B8-Z$5)*'점수 계산기'!$C$27+Z$5*'점수 계산기'!$C$29+'점수 계산기'!$C$32,0))</f>
        <v/>
      </c>
      <c r="AA8" s="14" t="str">
        <f>IF(OR($B8-AA$5&gt;74, $B8-AA$5=73, $B8-AA$5=1, $B8-AA$5&lt;0),"",ROUND(($B8-AA$5)*'점수 계산기'!$C$27+AA$5*'점수 계산기'!$C$29+'점수 계산기'!$C$32,0))</f>
        <v/>
      </c>
      <c r="AC8" s="195">
        <v>99</v>
      </c>
      <c r="AD8" s="195">
        <f t="shared" si="0"/>
        <v>149</v>
      </c>
      <c r="AE8" s="195" cm="1">
        <f t="array" ref="AE8">INDEX($AF$6:$AF$106, AC8, 1)</f>
        <v>69</v>
      </c>
      <c r="AF8" s="195">
        <f t="shared" si="1"/>
        <v>149</v>
      </c>
      <c r="AG8" s="195">
        <v>98</v>
      </c>
      <c r="AH8" s="195">
        <v>2</v>
      </c>
    </row>
    <row r="9" spans="1:34" ht="21" customHeight="1">
      <c r="A9" s="4"/>
      <c r="B9" s="29">
        <v>97</v>
      </c>
      <c r="C9" s="13">
        <f>IF(OR($B9-C$5&gt;74, $B9-C$5=73, $B9-C$5=1, $B9-C$5&lt;0),"",ROUND(($B9-C$5)*'점수 계산기'!$C$27+C$5*'점수 계산기'!$C$29+'점수 계산기'!$C$32,0))</f>
        <v>148</v>
      </c>
      <c r="D9" s="13" t="str">
        <f>IF(OR($B9-D$5&gt;74, $B9-D$5=73, $B9-D$5=1, $B9-D$5&lt;0),"",ROUND(($B9-D$5)*'점수 계산기'!$C$27+D$5*'점수 계산기'!$C$29+'점수 계산기'!$C$32,0))</f>
        <v/>
      </c>
      <c r="E9" s="13">
        <f>IF(OR($B9-E$5&gt;74, $B9-E$5=73, $B9-E$5=1, $B9-E$5&lt;0),"",ROUND(($B9-E$5)*'점수 계산기'!$C$27+E$5*'점수 계산기'!$C$29+'점수 계산기'!$C$32,0))</f>
        <v>148</v>
      </c>
      <c r="F9" s="13" t="str">
        <f>IF(OR($B9-F$5&gt;74, $B9-F$5=73, $B9-F$5=1, $B9-F$5&lt;0),"",ROUND(($B9-F$5)*'점수 계산기'!$C$27+F$5*'점수 계산기'!$C$29+'점수 계산기'!$C$32,0))</f>
        <v/>
      </c>
      <c r="G9" s="13" t="str">
        <f>IF(OR($B9-G$5&gt;74, $B9-G$5=73, $B9-G$5=1, $B9-G$5&lt;0),"",ROUND(($B9-G$5)*'점수 계산기'!$C$27+G$5*'점수 계산기'!$C$29+'점수 계산기'!$C$32,0))</f>
        <v/>
      </c>
      <c r="H9" s="13" t="str">
        <f>IF(OR($B9-H$5&gt;74, $B9-H$5=73, $B9-H$5=1, $B9-H$5&lt;0),"",ROUND(($B9-H$5)*'점수 계산기'!$C$27+H$5*'점수 계산기'!$C$29+'점수 계산기'!$C$32,0))</f>
        <v/>
      </c>
      <c r="I9" s="13" t="str">
        <f>IF(OR($B9-I$5&gt;74, $B9-I$5=73, $B9-I$5=1, $B9-I$5&lt;0),"",ROUND(($B9-I$5)*'점수 계산기'!$C$27+I$5*'점수 계산기'!$C$29+'점수 계산기'!$C$32,0))</f>
        <v/>
      </c>
      <c r="J9" s="13" t="str">
        <f>IF(OR($B9-J$5&gt;74, $B9-J$5=73, $B9-J$5=1, $B9-J$5&lt;0),"",ROUND(($B9-J$5)*'점수 계산기'!$C$27+J$5*'점수 계산기'!$C$29+'점수 계산기'!$C$32,0))</f>
        <v/>
      </c>
      <c r="K9" s="13" t="str">
        <f>IF(OR($B9-K$5&gt;74, $B9-K$5=73, $B9-K$5=1, $B9-K$5&lt;0),"",ROUND(($B9-K$5)*'점수 계산기'!$C$27+K$5*'점수 계산기'!$C$29+'점수 계산기'!$C$32,0))</f>
        <v/>
      </c>
      <c r="L9" s="13" t="str">
        <f>IF(OR($B9-L$5&gt;74, $B9-L$5=73, $B9-L$5=1, $B9-L$5&lt;0),"",ROUND(($B9-L$5)*'점수 계산기'!$C$27+L$5*'점수 계산기'!$C$29+'점수 계산기'!$C$32,0))</f>
        <v/>
      </c>
      <c r="M9" s="13" t="str">
        <f>IF(OR($B9-M$5&gt;74, $B9-M$5=73, $B9-M$5=1, $B9-M$5&lt;0),"",ROUND(($B9-M$5)*'점수 계산기'!$C$27+M$5*'점수 계산기'!$C$29+'점수 계산기'!$C$32,0))</f>
        <v/>
      </c>
      <c r="N9" s="13" t="str">
        <f>IF(OR($B9-N$5&gt;74, $B9-N$5=73, $B9-N$5=1, $B9-N$5&lt;0),"",ROUND(($B9-N$5)*'점수 계산기'!$C$27+N$5*'점수 계산기'!$C$29+'점수 계산기'!$C$32,0))</f>
        <v/>
      </c>
      <c r="O9" s="13" t="str">
        <f>IF(OR($B9-O$5&gt;74, $B9-O$5=73, $B9-O$5=1, $B9-O$5&lt;0),"",ROUND(($B9-O$5)*'점수 계산기'!$C$27+O$5*'점수 계산기'!$C$29+'점수 계산기'!$C$32,0))</f>
        <v/>
      </c>
      <c r="P9" s="13" t="str">
        <f>IF(OR($B9-P$5&gt;74, $B9-P$5=73, $B9-P$5=1, $B9-P$5&lt;0),"",ROUND(($B9-P$5)*'점수 계산기'!$C$27+P$5*'점수 계산기'!$C$29+'점수 계산기'!$C$32,0))</f>
        <v/>
      </c>
      <c r="Q9" s="13" t="str">
        <f>IF(OR($B9-Q$5&gt;74, $B9-Q$5=73, $B9-Q$5=1, $B9-Q$5&lt;0),"",ROUND(($B9-Q$5)*'점수 계산기'!$C$27+Q$5*'점수 계산기'!$C$29+'점수 계산기'!$C$32,0))</f>
        <v/>
      </c>
      <c r="R9" s="13" t="str">
        <f>IF(OR($B9-R$5&gt;74, $B9-R$5=73, $B9-R$5=1, $B9-R$5&lt;0),"",ROUND(($B9-R$5)*'점수 계산기'!$C$27+R$5*'점수 계산기'!$C$29+'점수 계산기'!$C$32,0))</f>
        <v/>
      </c>
      <c r="S9" s="13" t="str">
        <f>IF(OR($B9-S$5&gt;74, $B9-S$5=73, $B9-S$5=1, $B9-S$5&lt;0),"",ROUND(($B9-S$5)*'점수 계산기'!$C$27+S$5*'점수 계산기'!$C$29+'점수 계산기'!$C$32,0))</f>
        <v/>
      </c>
      <c r="T9" s="13" t="str">
        <f>IF(OR($B9-T$5&gt;74, $B9-T$5=73, $B9-T$5=1, $B9-T$5&lt;0),"",ROUND(($B9-T$5)*'점수 계산기'!$C$27+T$5*'점수 계산기'!$C$29+'점수 계산기'!$C$32,0))</f>
        <v/>
      </c>
      <c r="U9" s="13" t="str">
        <f>IF(OR($B9-U$5&gt;74, $B9-U$5=73, $B9-U$5=1, $B9-U$5&lt;0),"",ROUND(($B9-U$5)*'점수 계산기'!$C$27+U$5*'점수 계산기'!$C$29+'점수 계산기'!$C$32,0))</f>
        <v/>
      </c>
      <c r="V9" s="13" t="str">
        <f>IF(OR($B9-V$5&gt;74, $B9-V$5=73, $B9-V$5=1, $B9-V$5&lt;0),"",ROUND(($B9-V$5)*'점수 계산기'!$C$27+V$5*'점수 계산기'!$C$29+'점수 계산기'!$C$32,0))</f>
        <v/>
      </c>
      <c r="W9" s="13" t="str">
        <f>IF(OR($B9-W$5&gt;74, $B9-W$5=73, $B9-W$5=1, $B9-W$5&lt;0),"",ROUND(($B9-W$5)*'점수 계산기'!$C$27+W$5*'점수 계산기'!$C$29+'점수 계산기'!$C$32,0))</f>
        <v/>
      </c>
      <c r="X9" s="13" t="str">
        <f>IF(OR($B9-X$5&gt;74, $B9-X$5=73, $B9-X$5=1, $B9-X$5&lt;0),"",ROUND(($B9-X$5)*'점수 계산기'!$C$27+X$5*'점수 계산기'!$C$29+'점수 계산기'!$C$32,0))</f>
        <v/>
      </c>
      <c r="Y9" s="13" t="str">
        <f>IF(OR($B9-Y$5&gt;74, $B9-Y$5=73, $B9-Y$5=1, $B9-Y$5&lt;0),"",ROUND(($B9-Y$5)*'점수 계산기'!$C$27+Y$5*'점수 계산기'!$C$29+'점수 계산기'!$C$32,0))</f>
        <v/>
      </c>
      <c r="Z9" s="13" t="str">
        <f>IF(OR($B9-Z$5&gt;74, $B9-Z$5=73, $B9-Z$5=1, $B9-Z$5&lt;0),"",ROUND(($B9-Z$5)*'점수 계산기'!$C$27+Z$5*'점수 계산기'!$C$29+'점수 계산기'!$C$32,0))</f>
        <v/>
      </c>
      <c r="AA9" s="14" t="str">
        <f>IF(OR($B9-AA$5&gt;74, $B9-AA$5=73, $B9-AA$5=1, $B9-AA$5&lt;0),"",ROUND(($B9-AA$5)*'점수 계산기'!$C$27+AA$5*'점수 계산기'!$C$29+'점수 계산기'!$C$32,0))</f>
        <v/>
      </c>
      <c r="AC9" s="195">
        <v>98</v>
      </c>
      <c r="AD9" s="195">
        <f t="shared" si="0"/>
        <v>148</v>
      </c>
      <c r="AE9" s="195" cm="1">
        <f t="array" ref="AE9">INDEX($AF$6:$AF$106, AC9, 1)</f>
        <v>69</v>
      </c>
      <c r="AF9" s="195">
        <f t="shared" si="1"/>
        <v>148</v>
      </c>
      <c r="AG9" s="195">
        <v>97</v>
      </c>
      <c r="AH9" s="195">
        <v>3</v>
      </c>
    </row>
    <row r="10" spans="1:34" ht="21" customHeight="1">
      <c r="A10" s="4"/>
      <c r="B10" s="30">
        <v>96</v>
      </c>
      <c r="C10" s="15">
        <f>IF(OR($B10-C$5&gt;74, $B10-C$5=73, $B10-C$5=1, $B10-C$5&lt;0),"",ROUND(($B10-C$5)*'점수 계산기'!$C$27+C$5*'점수 계산기'!$C$29+'점수 계산기'!$C$32,0))</f>
        <v>147</v>
      </c>
      <c r="D10" s="15">
        <f>IF(OR($B10-D$5&gt;74, $B10-D$5=73, $B10-D$5=1, $B10-D$5&lt;0),"",ROUND(($B10-D$5)*'점수 계산기'!$C$27+D$5*'점수 계산기'!$C$29+'점수 계산기'!$C$32,0))</f>
        <v>147</v>
      </c>
      <c r="E10" s="15" t="str">
        <f>IF(OR($B10-E$5&gt;74, $B10-E$5=73, $B10-E$5=1, $B10-E$5&lt;0),"",ROUND(($B10-E$5)*'점수 계산기'!$C$27+E$5*'점수 계산기'!$C$29+'점수 계산기'!$C$32,0))</f>
        <v/>
      </c>
      <c r="F10" s="15">
        <f>IF(OR($B10-F$5&gt;74, $B10-F$5=73, $B10-F$5=1, $B10-F$5&lt;0),"",ROUND(($B10-F$5)*'점수 계산기'!$C$27+F$5*'점수 계산기'!$C$29+'점수 계산기'!$C$32,0))</f>
        <v>147</v>
      </c>
      <c r="G10" s="15" t="str">
        <f>IF(OR($B10-G$5&gt;74, $B10-G$5=73, $B10-G$5=1, $B10-G$5&lt;0),"",ROUND(($B10-G$5)*'점수 계산기'!$C$27+G$5*'점수 계산기'!$C$29+'점수 계산기'!$C$32,0))</f>
        <v/>
      </c>
      <c r="H10" s="15" t="str">
        <f>IF(OR($B10-H$5&gt;74, $B10-H$5=73, $B10-H$5=1, $B10-H$5&lt;0),"",ROUND(($B10-H$5)*'점수 계산기'!$C$27+H$5*'점수 계산기'!$C$29+'점수 계산기'!$C$32,0))</f>
        <v/>
      </c>
      <c r="I10" s="15" t="str">
        <f>IF(OR($B10-I$5&gt;74, $B10-I$5=73, $B10-I$5=1, $B10-I$5&lt;0),"",ROUND(($B10-I$5)*'점수 계산기'!$C$27+I$5*'점수 계산기'!$C$29+'점수 계산기'!$C$32,0))</f>
        <v/>
      </c>
      <c r="J10" s="15" t="str">
        <f>IF(OR($B10-J$5&gt;74, $B10-J$5=73, $B10-J$5=1, $B10-J$5&lt;0),"",ROUND(($B10-J$5)*'점수 계산기'!$C$27+J$5*'점수 계산기'!$C$29+'점수 계산기'!$C$32,0))</f>
        <v/>
      </c>
      <c r="K10" s="15" t="str">
        <f>IF(OR($B10-K$5&gt;74, $B10-K$5=73, $B10-K$5=1, $B10-K$5&lt;0),"",ROUND(($B10-K$5)*'점수 계산기'!$C$27+K$5*'점수 계산기'!$C$29+'점수 계산기'!$C$32,0))</f>
        <v/>
      </c>
      <c r="L10" s="15" t="str">
        <f>IF(OR($B10-L$5&gt;74, $B10-L$5=73, $B10-L$5=1, $B10-L$5&lt;0),"",ROUND(($B10-L$5)*'점수 계산기'!$C$27+L$5*'점수 계산기'!$C$29+'점수 계산기'!$C$32,0))</f>
        <v/>
      </c>
      <c r="M10" s="15" t="str">
        <f>IF(OR($B10-M$5&gt;74, $B10-M$5=73, $B10-M$5=1, $B10-M$5&lt;0),"",ROUND(($B10-M$5)*'점수 계산기'!$C$27+M$5*'점수 계산기'!$C$29+'점수 계산기'!$C$32,0))</f>
        <v/>
      </c>
      <c r="N10" s="15" t="str">
        <f>IF(OR($B10-N$5&gt;74, $B10-N$5=73, $B10-N$5=1, $B10-N$5&lt;0),"",ROUND(($B10-N$5)*'점수 계산기'!$C$27+N$5*'점수 계산기'!$C$29+'점수 계산기'!$C$32,0))</f>
        <v/>
      </c>
      <c r="O10" s="15" t="str">
        <f>IF(OR($B10-O$5&gt;74, $B10-O$5=73, $B10-O$5=1, $B10-O$5&lt;0),"",ROUND(($B10-O$5)*'점수 계산기'!$C$27+O$5*'점수 계산기'!$C$29+'점수 계산기'!$C$32,0))</f>
        <v/>
      </c>
      <c r="P10" s="15" t="str">
        <f>IF(OR($B10-P$5&gt;74, $B10-P$5=73, $B10-P$5=1, $B10-P$5&lt;0),"",ROUND(($B10-P$5)*'점수 계산기'!$C$27+P$5*'점수 계산기'!$C$29+'점수 계산기'!$C$32,0))</f>
        <v/>
      </c>
      <c r="Q10" s="15" t="str">
        <f>IF(OR($B10-Q$5&gt;74, $B10-Q$5=73, $B10-Q$5=1, $B10-Q$5&lt;0),"",ROUND(($B10-Q$5)*'점수 계산기'!$C$27+Q$5*'점수 계산기'!$C$29+'점수 계산기'!$C$32,0))</f>
        <v/>
      </c>
      <c r="R10" s="15" t="str">
        <f>IF(OR($B10-R$5&gt;74, $B10-R$5=73, $B10-R$5=1, $B10-R$5&lt;0),"",ROUND(($B10-R$5)*'점수 계산기'!$C$27+R$5*'점수 계산기'!$C$29+'점수 계산기'!$C$32,0))</f>
        <v/>
      </c>
      <c r="S10" s="15" t="str">
        <f>IF(OR($B10-S$5&gt;74, $B10-S$5=73, $B10-S$5=1, $B10-S$5&lt;0),"",ROUND(($B10-S$5)*'점수 계산기'!$C$27+S$5*'점수 계산기'!$C$29+'점수 계산기'!$C$32,0))</f>
        <v/>
      </c>
      <c r="T10" s="15" t="str">
        <f>IF(OR($B10-T$5&gt;74, $B10-T$5=73, $B10-T$5=1, $B10-T$5&lt;0),"",ROUND(($B10-T$5)*'점수 계산기'!$C$27+T$5*'점수 계산기'!$C$29+'점수 계산기'!$C$32,0))</f>
        <v/>
      </c>
      <c r="U10" s="15" t="str">
        <f>IF(OR($B10-U$5&gt;74, $B10-U$5=73, $B10-U$5=1, $B10-U$5&lt;0),"",ROUND(($B10-U$5)*'점수 계산기'!$C$27+U$5*'점수 계산기'!$C$29+'점수 계산기'!$C$32,0))</f>
        <v/>
      </c>
      <c r="V10" s="15" t="str">
        <f>IF(OR($B10-V$5&gt;74, $B10-V$5=73, $B10-V$5=1, $B10-V$5&lt;0),"",ROUND(($B10-V$5)*'점수 계산기'!$C$27+V$5*'점수 계산기'!$C$29+'점수 계산기'!$C$32,0))</f>
        <v/>
      </c>
      <c r="W10" s="15" t="str">
        <f>IF(OR($B10-W$5&gt;74, $B10-W$5=73, $B10-W$5=1, $B10-W$5&lt;0),"",ROUND(($B10-W$5)*'점수 계산기'!$C$27+W$5*'점수 계산기'!$C$29+'점수 계산기'!$C$32,0))</f>
        <v/>
      </c>
      <c r="X10" s="15" t="str">
        <f>IF(OR($B10-X$5&gt;74, $B10-X$5=73, $B10-X$5=1, $B10-X$5&lt;0),"",ROUND(($B10-X$5)*'점수 계산기'!$C$27+X$5*'점수 계산기'!$C$29+'점수 계산기'!$C$32,0))</f>
        <v/>
      </c>
      <c r="Y10" s="15" t="str">
        <f>IF(OR($B10-Y$5&gt;74, $B10-Y$5=73, $B10-Y$5=1, $B10-Y$5&lt;0),"",ROUND(($B10-Y$5)*'점수 계산기'!$C$27+Y$5*'점수 계산기'!$C$29+'점수 계산기'!$C$32,0))</f>
        <v/>
      </c>
      <c r="Z10" s="15" t="str">
        <f>IF(OR($B10-Z$5&gt;74, $B10-Z$5=73, $B10-Z$5=1, $B10-Z$5&lt;0),"",ROUND(($B10-Z$5)*'점수 계산기'!$C$27+Z$5*'점수 계산기'!$C$29+'점수 계산기'!$C$32,0))</f>
        <v/>
      </c>
      <c r="AA10" s="16" t="str">
        <f>IF(OR($B10-AA$5&gt;74, $B10-AA$5=73, $B10-AA$5=1, $B10-AA$5&lt;0),"",ROUND(($B10-AA$5)*'점수 계산기'!$C$27+AA$5*'점수 계산기'!$C$29+'점수 계산기'!$C$32,0))</f>
        <v/>
      </c>
      <c r="AC10" s="195">
        <v>97</v>
      </c>
      <c r="AD10" s="195">
        <f t="shared" si="0"/>
        <v>147</v>
      </c>
      <c r="AE10" s="195" cm="1">
        <f t="array" ref="AE10">INDEX($AF$6:$AF$106, AC10, 1)</f>
        <v>70</v>
      </c>
      <c r="AF10" s="195">
        <f t="shared" si="1"/>
        <v>147</v>
      </c>
      <c r="AG10" s="195">
        <v>96</v>
      </c>
      <c r="AH10" s="195">
        <v>4</v>
      </c>
    </row>
    <row r="11" spans="1:34" ht="21" customHeight="1">
      <c r="A11" s="4"/>
      <c r="B11" s="30">
        <v>95</v>
      </c>
      <c r="C11" s="15">
        <f>IF(OR($B11-C$5&gt;74, $B11-C$5=73, $B11-C$5=1, $B11-C$5&lt;0),"",ROUND(($B11-C$5)*'점수 계산기'!$C$27+C$5*'점수 계산기'!$C$29+'점수 계산기'!$C$32,0))</f>
        <v>147</v>
      </c>
      <c r="D11" s="15">
        <f>IF(OR($B11-D$5&gt;74, $B11-D$5=73, $B11-D$5=1, $B11-D$5&lt;0),"",ROUND(($B11-D$5)*'점수 계산기'!$C$27+D$5*'점수 계산기'!$C$29+'점수 계산기'!$C$32,0))</f>
        <v>147</v>
      </c>
      <c r="E11" s="15">
        <f>IF(OR($B11-E$5&gt;74, $B11-E$5=73, $B11-E$5=1, $B11-E$5&lt;0),"",ROUND(($B11-E$5)*'점수 계산기'!$C$27+E$5*'점수 계산기'!$C$29+'점수 계산기'!$C$32,0))</f>
        <v>147</v>
      </c>
      <c r="F11" s="15" t="str">
        <f>IF(OR($B11-F$5&gt;74, $B11-F$5=73, $B11-F$5=1, $B11-F$5&lt;0),"",ROUND(($B11-F$5)*'점수 계산기'!$C$27+F$5*'점수 계산기'!$C$29+'점수 계산기'!$C$32,0))</f>
        <v/>
      </c>
      <c r="G11" s="15">
        <f>IF(OR($B11-G$5&gt;74, $B11-G$5=73, $B11-G$5=1, $B11-G$5&lt;0),"",ROUND(($B11-G$5)*'점수 계산기'!$C$27+G$5*'점수 계산기'!$C$29+'점수 계산기'!$C$32,0))</f>
        <v>146</v>
      </c>
      <c r="H11" s="15" t="str">
        <f>IF(OR($B11-H$5&gt;74, $B11-H$5=73, $B11-H$5=1, $B11-H$5&lt;0),"",ROUND(($B11-H$5)*'점수 계산기'!$C$27+H$5*'점수 계산기'!$C$29+'점수 계산기'!$C$32,0))</f>
        <v/>
      </c>
      <c r="I11" s="15" t="str">
        <f>IF(OR($B11-I$5&gt;74, $B11-I$5=73, $B11-I$5=1, $B11-I$5&lt;0),"",ROUND(($B11-I$5)*'점수 계산기'!$C$27+I$5*'점수 계산기'!$C$29+'점수 계산기'!$C$32,0))</f>
        <v/>
      </c>
      <c r="J11" s="15" t="str">
        <f>IF(OR($B11-J$5&gt;74, $B11-J$5=73, $B11-J$5=1, $B11-J$5&lt;0),"",ROUND(($B11-J$5)*'점수 계산기'!$C$27+J$5*'점수 계산기'!$C$29+'점수 계산기'!$C$32,0))</f>
        <v/>
      </c>
      <c r="K11" s="15" t="str">
        <f>IF(OR($B11-K$5&gt;74, $B11-K$5=73, $B11-K$5=1, $B11-K$5&lt;0),"",ROUND(($B11-K$5)*'점수 계산기'!$C$27+K$5*'점수 계산기'!$C$29+'점수 계산기'!$C$32,0))</f>
        <v/>
      </c>
      <c r="L11" s="15" t="str">
        <f>IF(OR($B11-L$5&gt;74, $B11-L$5=73, $B11-L$5=1, $B11-L$5&lt;0),"",ROUND(($B11-L$5)*'점수 계산기'!$C$27+L$5*'점수 계산기'!$C$29+'점수 계산기'!$C$32,0))</f>
        <v/>
      </c>
      <c r="M11" s="15" t="str">
        <f>IF(OR($B11-M$5&gt;74, $B11-M$5=73, $B11-M$5=1, $B11-M$5&lt;0),"",ROUND(($B11-M$5)*'점수 계산기'!$C$27+M$5*'점수 계산기'!$C$29+'점수 계산기'!$C$32,0))</f>
        <v/>
      </c>
      <c r="N11" s="15" t="str">
        <f>IF(OR($B11-N$5&gt;74, $B11-N$5=73, $B11-N$5=1, $B11-N$5&lt;0),"",ROUND(($B11-N$5)*'점수 계산기'!$C$27+N$5*'점수 계산기'!$C$29+'점수 계산기'!$C$32,0))</f>
        <v/>
      </c>
      <c r="O11" s="15" t="str">
        <f>IF(OR($B11-O$5&gt;74, $B11-O$5=73, $B11-O$5=1, $B11-O$5&lt;0),"",ROUND(($B11-O$5)*'점수 계산기'!$C$27+O$5*'점수 계산기'!$C$29+'점수 계산기'!$C$32,0))</f>
        <v/>
      </c>
      <c r="P11" s="15" t="str">
        <f>IF(OR($B11-P$5&gt;74, $B11-P$5=73, $B11-P$5=1, $B11-P$5&lt;0),"",ROUND(($B11-P$5)*'점수 계산기'!$C$27+P$5*'점수 계산기'!$C$29+'점수 계산기'!$C$32,0))</f>
        <v/>
      </c>
      <c r="Q11" s="15" t="str">
        <f>IF(OR($B11-Q$5&gt;74, $B11-Q$5=73, $B11-Q$5=1, $B11-Q$5&lt;0),"",ROUND(($B11-Q$5)*'점수 계산기'!$C$27+Q$5*'점수 계산기'!$C$29+'점수 계산기'!$C$32,0))</f>
        <v/>
      </c>
      <c r="R11" s="15" t="str">
        <f>IF(OR($B11-R$5&gt;74, $B11-R$5=73, $B11-R$5=1, $B11-R$5&lt;0),"",ROUND(($B11-R$5)*'점수 계산기'!$C$27+R$5*'점수 계산기'!$C$29+'점수 계산기'!$C$32,0))</f>
        <v/>
      </c>
      <c r="S11" s="15" t="str">
        <f>IF(OR($B11-S$5&gt;74, $B11-S$5=73, $B11-S$5=1, $B11-S$5&lt;0),"",ROUND(($B11-S$5)*'점수 계산기'!$C$27+S$5*'점수 계산기'!$C$29+'점수 계산기'!$C$32,0))</f>
        <v/>
      </c>
      <c r="T11" s="15" t="str">
        <f>IF(OR($B11-T$5&gt;74, $B11-T$5=73, $B11-T$5=1, $B11-T$5&lt;0),"",ROUND(($B11-T$5)*'점수 계산기'!$C$27+T$5*'점수 계산기'!$C$29+'점수 계산기'!$C$32,0))</f>
        <v/>
      </c>
      <c r="U11" s="15" t="str">
        <f>IF(OR($B11-U$5&gt;74, $B11-U$5=73, $B11-U$5=1, $B11-U$5&lt;0),"",ROUND(($B11-U$5)*'점수 계산기'!$C$27+U$5*'점수 계산기'!$C$29+'점수 계산기'!$C$32,0))</f>
        <v/>
      </c>
      <c r="V11" s="15" t="str">
        <f>IF(OR($B11-V$5&gt;74, $B11-V$5=73, $B11-V$5=1, $B11-V$5&lt;0),"",ROUND(($B11-V$5)*'점수 계산기'!$C$27+V$5*'점수 계산기'!$C$29+'점수 계산기'!$C$32,0))</f>
        <v/>
      </c>
      <c r="W11" s="15" t="str">
        <f>IF(OR($B11-W$5&gt;74, $B11-W$5=73, $B11-W$5=1, $B11-W$5&lt;0),"",ROUND(($B11-W$5)*'점수 계산기'!$C$27+W$5*'점수 계산기'!$C$29+'점수 계산기'!$C$32,0))</f>
        <v/>
      </c>
      <c r="X11" s="15" t="str">
        <f>IF(OR($B11-X$5&gt;74, $B11-X$5=73, $B11-X$5=1, $B11-X$5&lt;0),"",ROUND(($B11-X$5)*'점수 계산기'!$C$27+X$5*'점수 계산기'!$C$29+'점수 계산기'!$C$32,0))</f>
        <v/>
      </c>
      <c r="Y11" s="15" t="str">
        <f>IF(OR($B11-Y$5&gt;74, $B11-Y$5=73, $B11-Y$5=1, $B11-Y$5&lt;0),"",ROUND(($B11-Y$5)*'점수 계산기'!$C$27+Y$5*'점수 계산기'!$C$29+'점수 계산기'!$C$32,0))</f>
        <v/>
      </c>
      <c r="Z11" s="15" t="str">
        <f>IF(OR($B11-Z$5&gt;74, $B11-Z$5=73, $B11-Z$5=1, $B11-Z$5&lt;0),"",ROUND(($B11-Z$5)*'점수 계산기'!$C$27+Z$5*'점수 계산기'!$C$29+'점수 계산기'!$C$32,0))</f>
        <v/>
      </c>
      <c r="AA11" s="16" t="str">
        <f>IF(OR($B11-AA$5&gt;74, $B11-AA$5=73, $B11-AA$5=1, $B11-AA$5&lt;0),"",ROUND(($B11-AA$5)*'점수 계산기'!$C$27+AA$5*'점수 계산기'!$C$29+'점수 계산기'!$C$32,0))</f>
        <v/>
      </c>
      <c r="AC11" s="195">
        <v>96</v>
      </c>
      <c r="AD11" s="195">
        <f t="shared" si="0"/>
        <v>146</v>
      </c>
      <c r="AE11" s="195" cm="1">
        <f t="array" ref="AE11">INDEX($AF$6:$AF$106, AC11, 1)</f>
        <v>71</v>
      </c>
      <c r="AF11" s="195">
        <f t="shared" si="1"/>
        <v>147</v>
      </c>
      <c r="AG11" s="195">
        <v>95</v>
      </c>
      <c r="AH11" s="195">
        <v>5</v>
      </c>
    </row>
    <row r="12" spans="1:34" ht="21" customHeight="1">
      <c r="A12" s="4"/>
      <c r="B12" s="30">
        <v>94</v>
      </c>
      <c r="C12" s="15">
        <f>IF(OR($B12-C$5&gt;74, $B12-C$5=73, $B12-C$5=1, $B12-C$5&lt;0),"",ROUND(($B12-C$5)*'점수 계산기'!$C$27+C$5*'점수 계산기'!$C$29+'점수 계산기'!$C$32,0))</f>
        <v>146</v>
      </c>
      <c r="D12" s="15">
        <f>IF(OR($B12-D$5&gt;74, $B12-D$5=73, $B12-D$5=1, $B12-D$5&lt;0),"",ROUND(($B12-D$5)*'점수 계산기'!$C$27+D$5*'점수 계산기'!$C$29+'점수 계산기'!$C$32,0))</f>
        <v>146</v>
      </c>
      <c r="E12" s="15">
        <f>IF(OR($B12-E$5&gt;74, $B12-E$5=73, $B12-E$5=1, $B12-E$5&lt;0),"",ROUND(($B12-E$5)*'점수 계산기'!$C$27+E$5*'점수 계산기'!$C$29+'점수 계산기'!$C$32,0))</f>
        <v>146</v>
      </c>
      <c r="F12" s="15">
        <f>IF(OR($B12-F$5&gt;74, $B12-F$5=73, $B12-F$5=1, $B12-F$5&lt;0),"",ROUND(($B12-F$5)*'점수 계산기'!$C$27+F$5*'점수 계산기'!$C$29+'점수 계산기'!$C$32,0))</f>
        <v>146</v>
      </c>
      <c r="G12" s="15" t="str">
        <f>IF(OR($B12-G$5&gt;74, $B12-G$5=73, $B12-G$5=1, $B12-G$5&lt;0),"",ROUND(($B12-G$5)*'점수 계산기'!$C$27+G$5*'점수 계산기'!$C$29+'점수 계산기'!$C$32,0))</f>
        <v/>
      </c>
      <c r="H12" s="15">
        <f>IF(OR($B12-H$5&gt;74, $B12-H$5=73, $B12-H$5=1, $B12-H$5&lt;0),"",ROUND(($B12-H$5)*'점수 계산기'!$C$27+H$5*'점수 계산기'!$C$29+'점수 계산기'!$C$32,0))</f>
        <v>146</v>
      </c>
      <c r="I12" s="15" t="str">
        <f>IF(OR($B12-I$5&gt;74, $B12-I$5=73, $B12-I$5=1, $B12-I$5&lt;0),"",ROUND(($B12-I$5)*'점수 계산기'!$C$27+I$5*'점수 계산기'!$C$29+'점수 계산기'!$C$32,0))</f>
        <v/>
      </c>
      <c r="J12" s="15" t="str">
        <f>IF(OR($B12-J$5&gt;74, $B12-J$5=73, $B12-J$5=1, $B12-J$5&lt;0),"",ROUND(($B12-J$5)*'점수 계산기'!$C$27+J$5*'점수 계산기'!$C$29+'점수 계산기'!$C$32,0))</f>
        <v/>
      </c>
      <c r="K12" s="15" t="str">
        <f>IF(OR($B12-K$5&gt;74, $B12-K$5=73, $B12-K$5=1, $B12-K$5&lt;0),"",ROUND(($B12-K$5)*'점수 계산기'!$C$27+K$5*'점수 계산기'!$C$29+'점수 계산기'!$C$32,0))</f>
        <v/>
      </c>
      <c r="L12" s="15" t="str">
        <f>IF(OR($B12-L$5&gt;74, $B12-L$5=73, $B12-L$5=1, $B12-L$5&lt;0),"",ROUND(($B12-L$5)*'점수 계산기'!$C$27+L$5*'점수 계산기'!$C$29+'점수 계산기'!$C$32,0))</f>
        <v/>
      </c>
      <c r="M12" s="15" t="str">
        <f>IF(OR($B12-M$5&gt;74, $B12-M$5=73, $B12-M$5=1, $B12-M$5&lt;0),"",ROUND(($B12-M$5)*'점수 계산기'!$C$27+M$5*'점수 계산기'!$C$29+'점수 계산기'!$C$32,0))</f>
        <v/>
      </c>
      <c r="N12" s="15" t="str">
        <f>IF(OR($B12-N$5&gt;74, $B12-N$5=73, $B12-N$5=1, $B12-N$5&lt;0),"",ROUND(($B12-N$5)*'점수 계산기'!$C$27+N$5*'점수 계산기'!$C$29+'점수 계산기'!$C$32,0))</f>
        <v/>
      </c>
      <c r="O12" s="15" t="str">
        <f>IF(OR($B12-O$5&gt;74, $B12-O$5=73, $B12-O$5=1, $B12-O$5&lt;0),"",ROUND(($B12-O$5)*'점수 계산기'!$C$27+O$5*'점수 계산기'!$C$29+'점수 계산기'!$C$32,0))</f>
        <v/>
      </c>
      <c r="P12" s="15" t="str">
        <f>IF(OR($B12-P$5&gt;74, $B12-P$5=73, $B12-P$5=1, $B12-P$5&lt;0),"",ROUND(($B12-P$5)*'점수 계산기'!$C$27+P$5*'점수 계산기'!$C$29+'점수 계산기'!$C$32,0))</f>
        <v/>
      </c>
      <c r="Q12" s="15" t="str">
        <f>IF(OR($B12-Q$5&gt;74, $B12-Q$5=73, $B12-Q$5=1, $B12-Q$5&lt;0),"",ROUND(($B12-Q$5)*'점수 계산기'!$C$27+Q$5*'점수 계산기'!$C$29+'점수 계산기'!$C$32,0))</f>
        <v/>
      </c>
      <c r="R12" s="15" t="str">
        <f>IF(OR($B12-R$5&gt;74, $B12-R$5=73, $B12-R$5=1, $B12-R$5&lt;0),"",ROUND(($B12-R$5)*'점수 계산기'!$C$27+R$5*'점수 계산기'!$C$29+'점수 계산기'!$C$32,0))</f>
        <v/>
      </c>
      <c r="S12" s="15" t="str">
        <f>IF(OR($B12-S$5&gt;74, $B12-S$5=73, $B12-S$5=1, $B12-S$5&lt;0),"",ROUND(($B12-S$5)*'점수 계산기'!$C$27+S$5*'점수 계산기'!$C$29+'점수 계산기'!$C$32,0))</f>
        <v/>
      </c>
      <c r="T12" s="15" t="str">
        <f>IF(OR($B12-T$5&gt;74, $B12-T$5=73, $B12-T$5=1, $B12-T$5&lt;0),"",ROUND(($B12-T$5)*'점수 계산기'!$C$27+T$5*'점수 계산기'!$C$29+'점수 계산기'!$C$32,0))</f>
        <v/>
      </c>
      <c r="U12" s="15" t="str">
        <f>IF(OR($B12-U$5&gt;74, $B12-U$5=73, $B12-U$5=1, $B12-U$5&lt;0),"",ROUND(($B12-U$5)*'점수 계산기'!$C$27+U$5*'점수 계산기'!$C$29+'점수 계산기'!$C$32,0))</f>
        <v/>
      </c>
      <c r="V12" s="15" t="str">
        <f>IF(OR($B12-V$5&gt;74, $B12-V$5=73, $B12-V$5=1, $B12-V$5&lt;0),"",ROUND(($B12-V$5)*'점수 계산기'!$C$27+V$5*'점수 계산기'!$C$29+'점수 계산기'!$C$32,0))</f>
        <v/>
      </c>
      <c r="W12" s="15" t="str">
        <f>IF(OR($B12-W$5&gt;74, $B12-W$5=73, $B12-W$5=1, $B12-W$5&lt;0),"",ROUND(($B12-W$5)*'점수 계산기'!$C$27+W$5*'점수 계산기'!$C$29+'점수 계산기'!$C$32,0))</f>
        <v/>
      </c>
      <c r="X12" s="15" t="str">
        <f>IF(OR($B12-X$5&gt;74, $B12-X$5=73, $B12-X$5=1, $B12-X$5&lt;0),"",ROUND(($B12-X$5)*'점수 계산기'!$C$27+X$5*'점수 계산기'!$C$29+'점수 계산기'!$C$32,0))</f>
        <v/>
      </c>
      <c r="Y12" s="15" t="str">
        <f>IF(OR($B12-Y$5&gt;74, $B12-Y$5=73, $B12-Y$5=1, $B12-Y$5&lt;0),"",ROUND(($B12-Y$5)*'점수 계산기'!$C$27+Y$5*'점수 계산기'!$C$29+'점수 계산기'!$C$32,0))</f>
        <v/>
      </c>
      <c r="Z12" s="15" t="str">
        <f>IF(OR($B12-Z$5&gt;74, $B12-Z$5=73, $B12-Z$5=1, $B12-Z$5&lt;0),"",ROUND(($B12-Z$5)*'점수 계산기'!$C$27+Z$5*'점수 계산기'!$C$29+'점수 계산기'!$C$32,0))</f>
        <v/>
      </c>
      <c r="AA12" s="16" t="str">
        <f>IF(OR($B12-AA$5&gt;74, $B12-AA$5=73, $B12-AA$5=1, $B12-AA$5&lt;0),"",ROUND(($B12-AA$5)*'점수 계산기'!$C$27+AA$5*'점수 계산기'!$C$29+'점수 계산기'!$C$32,0))</f>
        <v/>
      </c>
      <c r="AC12" s="195">
        <v>95</v>
      </c>
      <c r="AD12" s="195">
        <f t="shared" si="0"/>
        <v>146</v>
      </c>
      <c r="AE12" s="195" cm="1">
        <f t="array" ref="AE12">INDEX($AF$6:$AF$106, AC12, 1)</f>
        <v>72</v>
      </c>
      <c r="AF12" s="195">
        <f t="shared" si="1"/>
        <v>146</v>
      </c>
      <c r="AG12" s="195">
        <v>94</v>
      </c>
      <c r="AH12" s="195">
        <v>6</v>
      </c>
    </row>
    <row r="13" spans="1:34" ht="21" customHeight="1">
      <c r="A13" s="4"/>
      <c r="B13" s="30">
        <v>93</v>
      </c>
      <c r="C13" s="15">
        <f>IF(OR($B13-C$5&gt;74, $B13-C$5=73, $B13-C$5=1, $B13-C$5&lt;0),"",ROUND(($B13-C$5)*'점수 계산기'!$C$27+C$5*'점수 계산기'!$C$29+'점수 계산기'!$C$32,0))</f>
        <v>145</v>
      </c>
      <c r="D13" s="15">
        <f>IF(OR($B13-D$5&gt;74, $B13-D$5=73, $B13-D$5=1, $B13-D$5&lt;0),"",ROUND(($B13-D$5)*'점수 계산기'!$C$27+D$5*'점수 계산기'!$C$29+'점수 계산기'!$C$32,0))</f>
        <v>145</v>
      </c>
      <c r="E13" s="15">
        <f>IF(OR($B13-E$5&gt;74, $B13-E$5=73, $B13-E$5=1, $B13-E$5&lt;0),"",ROUND(($B13-E$5)*'점수 계산기'!$C$27+E$5*'점수 계산기'!$C$29+'점수 계산기'!$C$32,0))</f>
        <v>145</v>
      </c>
      <c r="F13" s="15">
        <f>IF(OR($B13-F$5&gt;74, $B13-F$5=73, $B13-F$5=1, $B13-F$5&lt;0),"",ROUND(($B13-F$5)*'점수 계산기'!$C$27+F$5*'점수 계산기'!$C$29+'점수 계산기'!$C$32,0))</f>
        <v>145</v>
      </c>
      <c r="G13" s="15">
        <f>IF(OR($B13-G$5&gt;74, $B13-G$5=73, $B13-G$5=1, $B13-G$5&lt;0),"",ROUND(($B13-G$5)*'점수 계산기'!$C$27+G$5*'점수 계산기'!$C$29+'점수 계산기'!$C$32,0))</f>
        <v>145</v>
      </c>
      <c r="H13" s="15" t="str">
        <f>IF(OR($B13-H$5&gt;74, $B13-H$5=73, $B13-H$5=1, $B13-H$5&lt;0),"",ROUND(($B13-H$5)*'점수 계산기'!$C$27+H$5*'점수 계산기'!$C$29+'점수 계산기'!$C$32,0))</f>
        <v/>
      </c>
      <c r="I13" s="15">
        <f>IF(OR($B13-I$5&gt;74, $B13-I$5=73, $B13-I$5=1, $B13-I$5&lt;0),"",ROUND(($B13-I$5)*'점수 계산기'!$C$27+I$5*'점수 계산기'!$C$29+'점수 계산기'!$C$32,0))</f>
        <v>145</v>
      </c>
      <c r="J13" s="15" t="str">
        <f>IF(OR($B13-J$5&gt;74, $B13-J$5=73, $B13-J$5=1, $B13-J$5&lt;0),"",ROUND(($B13-J$5)*'점수 계산기'!$C$27+J$5*'점수 계산기'!$C$29+'점수 계산기'!$C$32,0))</f>
        <v/>
      </c>
      <c r="K13" s="15" t="str">
        <f>IF(OR($B13-K$5&gt;74, $B13-K$5=73, $B13-K$5=1, $B13-K$5&lt;0),"",ROUND(($B13-K$5)*'점수 계산기'!$C$27+K$5*'점수 계산기'!$C$29+'점수 계산기'!$C$32,0))</f>
        <v/>
      </c>
      <c r="L13" s="15" t="str">
        <f>IF(OR($B13-L$5&gt;74, $B13-L$5=73, $B13-L$5=1, $B13-L$5&lt;0),"",ROUND(($B13-L$5)*'점수 계산기'!$C$27+L$5*'점수 계산기'!$C$29+'점수 계산기'!$C$32,0))</f>
        <v/>
      </c>
      <c r="M13" s="15" t="str">
        <f>IF(OR($B13-M$5&gt;74, $B13-M$5=73, $B13-M$5=1, $B13-M$5&lt;0),"",ROUND(($B13-M$5)*'점수 계산기'!$C$27+M$5*'점수 계산기'!$C$29+'점수 계산기'!$C$32,0))</f>
        <v/>
      </c>
      <c r="N13" s="15" t="str">
        <f>IF(OR($B13-N$5&gt;74, $B13-N$5=73, $B13-N$5=1, $B13-N$5&lt;0),"",ROUND(($B13-N$5)*'점수 계산기'!$C$27+N$5*'점수 계산기'!$C$29+'점수 계산기'!$C$32,0))</f>
        <v/>
      </c>
      <c r="O13" s="15" t="str">
        <f>IF(OR($B13-O$5&gt;74, $B13-O$5=73, $B13-O$5=1, $B13-O$5&lt;0),"",ROUND(($B13-O$5)*'점수 계산기'!$C$27+O$5*'점수 계산기'!$C$29+'점수 계산기'!$C$32,0))</f>
        <v/>
      </c>
      <c r="P13" s="15" t="str">
        <f>IF(OR($B13-P$5&gt;74, $B13-P$5=73, $B13-P$5=1, $B13-P$5&lt;0),"",ROUND(($B13-P$5)*'점수 계산기'!$C$27+P$5*'점수 계산기'!$C$29+'점수 계산기'!$C$32,0))</f>
        <v/>
      </c>
      <c r="Q13" s="15" t="str">
        <f>IF(OR($B13-Q$5&gt;74, $B13-Q$5=73, $B13-Q$5=1, $B13-Q$5&lt;0),"",ROUND(($B13-Q$5)*'점수 계산기'!$C$27+Q$5*'점수 계산기'!$C$29+'점수 계산기'!$C$32,0))</f>
        <v/>
      </c>
      <c r="R13" s="15" t="str">
        <f>IF(OR($B13-R$5&gt;74, $B13-R$5=73, $B13-R$5=1, $B13-R$5&lt;0),"",ROUND(($B13-R$5)*'점수 계산기'!$C$27+R$5*'점수 계산기'!$C$29+'점수 계산기'!$C$32,0))</f>
        <v/>
      </c>
      <c r="S13" s="15" t="str">
        <f>IF(OR($B13-S$5&gt;74, $B13-S$5=73, $B13-S$5=1, $B13-S$5&lt;0),"",ROUND(($B13-S$5)*'점수 계산기'!$C$27+S$5*'점수 계산기'!$C$29+'점수 계산기'!$C$32,0))</f>
        <v/>
      </c>
      <c r="T13" s="15" t="str">
        <f>IF(OR($B13-T$5&gt;74, $B13-T$5=73, $B13-T$5=1, $B13-T$5&lt;0),"",ROUND(($B13-T$5)*'점수 계산기'!$C$27+T$5*'점수 계산기'!$C$29+'점수 계산기'!$C$32,0))</f>
        <v/>
      </c>
      <c r="U13" s="15" t="str">
        <f>IF(OR($B13-U$5&gt;74, $B13-U$5=73, $B13-U$5=1, $B13-U$5&lt;0),"",ROUND(($B13-U$5)*'점수 계산기'!$C$27+U$5*'점수 계산기'!$C$29+'점수 계산기'!$C$32,0))</f>
        <v/>
      </c>
      <c r="V13" s="15" t="str">
        <f>IF(OR($B13-V$5&gt;74, $B13-V$5=73, $B13-V$5=1, $B13-V$5&lt;0),"",ROUND(($B13-V$5)*'점수 계산기'!$C$27+V$5*'점수 계산기'!$C$29+'점수 계산기'!$C$32,0))</f>
        <v/>
      </c>
      <c r="W13" s="15" t="str">
        <f>IF(OR($B13-W$5&gt;74, $B13-W$5=73, $B13-W$5=1, $B13-W$5&lt;0),"",ROUND(($B13-W$5)*'점수 계산기'!$C$27+W$5*'점수 계산기'!$C$29+'점수 계산기'!$C$32,0))</f>
        <v/>
      </c>
      <c r="X13" s="15" t="str">
        <f>IF(OR($B13-X$5&gt;74, $B13-X$5=73, $B13-X$5=1, $B13-X$5&lt;0),"",ROUND(($B13-X$5)*'점수 계산기'!$C$27+X$5*'점수 계산기'!$C$29+'점수 계산기'!$C$32,0))</f>
        <v/>
      </c>
      <c r="Y13" s="15" t="str">
        <f>IF(OR($B13-Y$5&gt;74, $B13-Y$5=73, $B13-Y$5=1, $B13-Y$5&lt;0),"",ROUND(($B13-Y$5)*'점수 계산기'!$C$27+Y$5*'점수 계산기'!$C$29+'점수 계산기'!$C$32,0))</f>
        <v/>
      </c>
      <c r="Z13" s="15" t="str">
        <f>IF(OR($B13-Z$5&gt;74, $B13-Z$5=73, $B13-Z$5=1, $B13-Z$5&lt;0),"",ROUND(($B13-Z$5)*'점수 계산기'!$C$27+Z$5*'점수 계산기'!$C$29+'점수 계산기'!$C$32,0))</f>
        <v/>
      </c>
      <c r="AA13" s="16" t="str">
        <f>IF(OR($B13-AA$5&gt;74, $B13-AA$5=73, $B13-AA$5=1, $B13-AA$5&lt;0),"",ROUND(($B13-AA$5)*'점수 계산기'!$C$27+AA$5*'점수 계산기'!$C$29+'점수 계산기'!$C$32,0))</f>
        <v/>
      </c>
      <c r="AC13" s="195">
        <v>94</v>
      </c>
      <c r="AD13" s="195">
        <f t="shared" si="0"/>
        <v>145</v>
      </c>
      <c r="AE13" s="195" cm="1">
        <f t="array" ref="AE13">INDEX($AF$6:$AF$106, AC13, 1)</f>
        <v>73</v>
      </c>
      <c r="AF13" s="195">
        <f t="shared" si="1"/>
        <v>145</v>
      </c>
      <c r="AG13" s="195">
        <v>93</v>
      </c>
      <c r="AH13" s="195">
        <v>7</v>
      </c>
    </row>
    <row r="14" spans="1:34" ht="21" customHeight="1">
      <c r="A14" s="4"/>
      <c r="B14" s="31">
        <v>92</v>
      </c>
      <c r="C14" s="17">
        <f>IF(OR($B14-C$5&gt;74, $B14-C$5=73, $B14-C$5=1, $B14-C$5&lt;0),"",ROUND(($B14-C$5)*'점수 계산기'!$C$27+C$5*'점수 계산기'!$C$29+'점수 계산기'!$C$32,0))</f>
        <v>144</v>
      </c>
      <c r="D14" s="17">
        <f>IF(OR($B14-D$5&gt;74, $B14-D$5=73, $B14-D$5=1, $B14-D$5&lt;0),"",ROUND(($B14-D$5)*'점수 계산기'!$C$27+D$5*'점수 계산기'!$C$29+'점수 계산기'!$C$32,0))</f>
        <v>144</v>
      </c>
      <c r="E14" s="17">
        <f>IF(OR($B14-E$5&gt;74, $B14-E$5=73, $B14-E$5=1, $B14-E$5&lt;0),"",ROUND(($B14-E$5)*'점수 계산기'!$C$27+E$5*'점수 계산기'!$C$29+'점수 계산기'!$C$32,0))</f>
        <v>144</v>
      </c>
      <c r="F14" s="17">
        <f>IF(OR($B14-F$5&gt;74, $B14-F$5=73, $B14-F$5=1, $B14-F$5&lt;0),"",ROUND(($B14-F$5)*'점수 계산기'!$C$27+F$5*'점수 계산기'!$C$29+'점수 계산기'!$C$32,0))</f>
        <v>144</v>
      </c>
      <c r="G14" s="17">
        <f>IF(OR($B14-G$5&gt;74, $B14-G$5=73, $B14-G$5=1, $B14-G$5&lt;0),"",ROUND(($B14-G$5)*'점수 계산기'!$C$27+G$5*'점수 계산기'!$C$29+'점수 계산기'!$C$32,0))</f>
        <v>144</v>
      </c>
      <c r="H14" s="17">
        <f>IF(OR($B14-H$5&gt;74, $B14-H$5=73, $B14-H$5=1, $B14-H$5&lt;0),"",ROUND(($B14-H$5)*'점수 계산기'!$C$27+H$5*'점수 계산기'!$C$29+'점수 계산기'!$C$32,0))</f>
        <v>144</v>
      </c>
      <c r="I14" s="17" t="str">
        <f>IF(OR($B14-I$5&gt;74, $B14-I$5=73, $B14-I$5=1, $B14-I$5&lt;0),"",ROUND(($B14-I$5)*'점수 계산기'!$C$27+I$5*'점수 계산기'!$C$29+'점수 계산기'!$C$32,0))</f>
        <v/>
      </c>
      <c r="J14" s="17">
        <f>IF(OR($B14-J$5&gt;74, $B14-J$5=73, $B14-J$5=1, $B14-J$5&lt;0),"",ROUND(($B14-J$5)*'점수 계산기'!$C$27+J$5*'점수 계산기'!$C$29+'점수 계산기'!$C$32,0))</f>
        <v>144</v>
      </c>
      <c r="K14" s="17" t="str">
        <f>IF(OR($B14-K$5&gt;74, $B14-K$5=73, $B14-K$5=1, $B14-K$5&lt;0),"",ROUND(($B14-K$5)*'점수 계산기'!$C$27+K$5*'점수 계산기'!$C$29+'점수 계산기'!$C$32,0))</f>
        <v/>
      </c>
      <c r="L14" s="17" t="str">
        <f>IF(OR($B14-L$5&gt;74, $B14-L$5=73, $B14-L$5=1, $B14-L$5&lt;0),"",ROUND(($B14-L$5)*'점수 계산기'!$C$27+L$5*'점수 계산기'!$C$29+'점수 계산기'!$C$32,0))</f>
        <v/>
      </c>
      <c r="M14" s="17" t="str">
        <f>IF(OR($B14-M$5&gt;74, $B14-M$5=73, $B14-M$5=1, $B14-M$5&lt;0),"",ROUND(($B14-M$5)*'점수 계산기'!$C$27+M$5*'점수 계산기'!$C$29+'점수 계산기'!$C$32,0))</f>
        <v/>
      </c>
      <c r="N14" s="17" t="str">
        <f>IF(OR($B14-N$5&gt;74, $B14-N$5=73, $B14-N$5=1, $B14-N$5&lt;0),"",ROUND(($B14-N$5)*'점수 계산기'!$C$27+N$5*'점수 계산기'!$C$29+'점수 계산기'!$C$32,0))</f>
        <v/>
      </c>
      <c r="O14" s="17" t="str">
        <f>IF(OR($B14-O$5&gt;74, $B14-O$5=73, $B14-O$5=1, $B14-O$5&lt;0),"",ROUND(($B14-O$5)*'점수 계산기'!$C$27+O$5*'점수 계산기'!$C$29+'점수 계산기'!$C$32,0))</f>
        <v/>
      </c>
      <c r="P14" s="17" t="str">
        <f>IF(OR($B14-P$5&gt;74, $B14-P$5=73, $B14-P$5=1, $B14-P$5&lt;0),"",ROUND(($B14-P$5)*'점수 계산기'!$C$27+P$5*'점수 계산기'!$C$29+'점수 계산기'!$C$32,0))</f>
        <v/>
      </c>
      <c r="Q14" s="17" t="str">
        <f>IF(OR($B14-Q$5&gt;74, $B14-Q$5=73, $B14-Q$5=1, $B14-Q$5&lt;0),"",ROUND(($B14-Q$5)*'점수 계산기'!$C$27+Q$5*'점수 계산기'!$C$29+'점수 계산기'!$C$32,0))</f>
        <v/>
      </c>
      <c r="R14" s="17" t="str">
        <f>IF(OR($B14-R$5&gt;74, $B14-R$5=73, $B14-R$5=1, $B14-R$5&lt;0),"",ROUND(($B14-R$5)*'점수 계산기'!$C$27+R$5*'점수 계산기'!$C$29+'점수 계산기'!$C$32,0))</f>
        <v/>
      </c>
      <c r="S14" s="17" t="str">
        <f>IF(OR($B14-S$5&gt;74, $B14-S$5=73, $B14-S$5=1, $B14-S$5&lt;0),"",ROUND(($B14-S$5)*'점수 계산기'!$C$27+S$5*'점수 계산기'!$C$29+'점수 계산기'!$C$32,0))</f>
        <v/>
      </c>
      <c r="T14" s="17" t="str">
        <f>IF(OR($B14-T$5&gt;74, $B14-T$5=73, $B14-T$5=1, $B14-T$5&lt;0),"",ROUND(($B14-T$5)*'점수 계산기'!$C$27+T$5*'점수 계산기'!$C$29+'점수 계산기'!$C$32,0))</f>
        <v/>
      </c>
      <c r="U14" s="17" t="str">
        <f>IF(OR($B14-U$5&gt;74, $B14-U$5=73, $B14-U$5=1, $B14-U$5&lt;0),"",ROUND(($B14-U$5)*'점수 계산기'!$C$27+U$5*'점수 계산기'!$C$29+'점수 계산기'!$C$32,0))</f>
        <v/>
      </c>
      <c r="V14" s="17" t="str">
        <f>IF(OR($B14-V$5&gt;74, $B14-V$5=73, $B14-V$5=1, $B14-V$5&lt;0),"",ROUND(($B14-V$5)*'점수 계산기'!$C$27+V$5*'점수 계산기'!$C$29+'점수 계산기'!$C$32,0))</f>
        <v/>
      </c>
      <c r="W14" s="17" t="str">
        <f>IF(OR($B14-W$5&gt;74, $B14-W$5=73, $B14-W$5=1, $B14-W$5&lt;0),"",ROUND(($B14-W$5)*'점수 계산기'!$C$27+W$5*'점수 계산기'!$C$29+'점수 계산기'!$C$32,0))</f>
        <v/>
      </c>
      <c r="X14" s="17" t="str">
        <f>IF(OR($B14-X$5&gt;74, $B14-X$5=73, $B14-X$5=1, $B14-X$5&lt;0),"",ROUND(($B14-X$5)*'점수 계산기'!$C$27+X$5*'점수 계산기'!$C$29+'점수 계산기'!$C$32,0))</f>
        <v/>
      </c>
      <c r="Y14" s="17" t="str">
        <f>IF(OR($B14-Y$5&gt;74, $B14-Y$5=73, $B14-Y$5=1, $B14-Y$5&lt;0),"",ROUND(($B14-Y$5)*'점수 계산기'!$C$27+Y$5*'점수 계산기'!$C$29+'점수 계산기'!$C$32,0))</f>
        <v/>
      </c>
      <c r="Z14" s="17" t="str">
        <f>IF(OR($B14-Z$5&gt;74, $B14-Z$5=73, $B14-Z$5=1, $B14-Z$5&lt;0),"",ROUND(($B14-Z$5)*'점수 계산기'!$C$27+Z$5*'점수 계산기'!$C$29+'점수 계산기'!$C$32,0))</f>
        <v/>
      </c>
      <c r="AA14" s="18" t="str">
        <f>IF(OR($B14-AA$5&gt;74, $B14-AA$5=73, $B14-AA$5=1, $B14-AA$5&lt;0),"",ROUND(($B14-AA$5)*'점수 계산기'!$C$27+AA$5*'점수 계산기'!$C$29+'점수 계산기'!$C$32,0))</f>
        <v/>
      </c>
      <c r="AC14" s="195">
        <v>93</v>
      </c>
      <c r="AD14" s="195">
        <f t="shared" si="0"/>
        <v>144</v>
      </c>
      <c r="AE14" s="195" cm="1">
        <f t="array" ref="AE14">INDEX($AF$6:$AF$106, AC14, 1)</f>
        <v>74</v>
      </c>
      <c r="AF14" s="195">
        <f t="shared" si="1"/>
        <v>144</v>
      </c>
      <c r="AG14" s="195">
        <v>92</v>
      </c>
      <c r="AH14" s="195">
        <v>8</v>
      </c>
    </row>
    <row r="15" spans="1:34" ht="21" customHeight="1">
      <c r="A15" s="4"/>
      <c r="B15" s="31">
        <v>91</v>
      </c>
      <c r="C15" s="17">
        <f>IF(OR($B15-C$5&gt;74, $B15-C$5=73, $B15-C$5=1, $B15-C$5&lt;0),"",ROUND(($B15-C$5)*'점수 계산기'!$C$27+C$5*'점수 계산기'!$C$29+'점수 계산기'!$C$32,0))</f>
        <v>143</v>
      </c>
      <c r="D15" s="17">
        <f>IF(OR($B15-D$5&gt;74, $B15-D$5=73, $B15-D$5=1, $B15-D$5&lt;0),"",ROUND(($B15-D$5)*'점수 계산기'!$C$27+D$5*'점수 계산기'!$C$29+'점수 계산기'!$C$32,0))</f>
        <v>143</v>
      </c>
      <c r="E15" s="17">
        <f>IF(OR($B15-E$5&gt;74, $B15-E$5=73, $B15-E$5=1, $B15-E$5&lt;0),"",ROUND(($B15-E$5)*'점수 계산기'!$C$27+E$5*'점수 계산기'!$C$29+'점수 계산기'!$C$32,0))</f>
        <v>143</v>
      </c>
      <c r="F15" s="17">
        <f>IF(OR($B15-F$5&gt;74, $B15-F$5=73, $B15-F$5=1, $B15-F$5&lt;0),"",ROUND(($B15-F$5)*'점수 계산기'!$C$27+F$5*'점수 계산기'!$C$29+'점수 계산기'!$C$32,0))</f>
        <v>143</v>
      </c>
      <c r="G15" s="17">
        <f>IF(OR($B15-G$5&gt;74, $B15-G$5=73, $B15-G$5=1, $B15-G$5&lt;0),"",ROUND(($B15-G$5)*'점수 계산기'!$C$27+G$5*'점수 계산기'!$C$29+'점수 계산기'!$C$32,0))</f>
        <v>143</v>
      </c>
      <c r="H15" s="17">
        <f>IF(OR($B15-H$5&gt;74, $B15-H$5=73, $B15-H$5=1, $B15-H$5&lt;0),"",ROUND(($B15-H$5)*'점수 계산기'!$C$27+H$5*'점수 계산기'!$C$29+'점수 계산기'!$C$32,0))</f>
        <v>143</v>
      </c>
      <c r="I15" s="17">
        <f>IF(OR($B15-I$5&gt;74, $B15-I$5=73, $B15-I$5=1, $B15-I$5&lt;0),"",ROUND(($B15-I$5)*'점수 계산기'!$C$27+I$5*'점수 계산기'!$C$29+'점수 계산기'!$C$32,0))</f>
        <v>143</v>
      </c>
      <c r="J15" s="17" t="str">
        <f>IF(OR($B15-J$5&gt;74, $B15-J$5=73, $B15-J$5=1, $B15-J$5&lt;0),"",ROUND(($B15-J$5)*'점수 계산기'!$C$27+J$5*'점수 계산기'!$C$29+'점수 계산기'!$C$32,0))</f>
        <v/>
      </c>
      <c r="K15" s="17">
        <f>IF(OR($B15-K$5&gt;74, $B15-K$5=73, $B15-K$5=1, $B15-K$5&lt;0),"",ROUND(($B15-K$5)*'점수 계산기'!$C$27+K$5*'점수 계산기'!$C$29+'점수 계산기'!$C$32,0))</f>
        <v>143</v>
      </c>
      <c r="L15" s="17" t="str">
        <f>IF(OR($B15-L$5&gt;74, $B15-L$5=73, $B15-L$5=1, $B15-L$5&lt;0),"",ROUND(($B15-L$5)*'점수 계산기'!$C$27+L$5*'점수 계산기'!$C$29+'점수 계산기'!$C$32,0))</f>
        <v/>
      </c>
      <c r="M15" s="17" t="str">
        <f>IF(OR($B15-M$5&gt;74, $B15-M$5=73, $B15-M$5=1, $B15-M$5&lt;0),"",ROUND(($B15-M$5)*'점수 계산기'!$C$27+M$5*'점수 계산기'!$C$29+'점수 계산기'!$C$32,0))</f>
        <v/>
      </c>
      <c r="N15" s="17" t="str">
        <f>IF(OR($B15-N$5&gt;74, $B15-N$5=73, $B15-N$5=1, $B15-N$5&lt;0),"",ROUND(($B15-N$5)*'점수 계산기'!$C$27+N$5*'점수 계산기'!$C$29+'점수 계산기'!$C$32,0))</f>
        <v/>
      </c>
      <c r="O15" s="17" t="str">
        <f>IF(OR($B15-O$5&gt;74, $B15-O$5=73, $B15-O$5=1, $B15-O$5&lt;0),"",ROUND(($B15-O$5)*'점수 계산기'!$C$27+O$5*'점수 계산기'!$C$29+'점수 계산기'!$C$32,0))</f>
        <v/>
      </c>
      <c r="P15" s="17" t="str">
        <f>IF(OR($B15-P$5&gt;74, $B15-P$5=73, $B15-P$5=1, $B15-P$5&lt;0),"",ROUND(($B15-P$5)*'점수 계산기'!$C$27+P$5*'점수 계산기'!$C$29+'점수 계산기'!$C$32,0))</f>
        <v/>
      </c>
      <c r="Q15" s="17" t="str">
        <f>IF(OR($B15-Q$5&gt;74, $B15-Q$5=73, $B15-Q$5=1, $B15-Q$5&lt;0),"",ROUND(($B15-Q$5)*'점수 계산기'!$C$27+Q$5*'점수 계산기'!$C$29+'점수 계산기'!$C$32,0))</f>
        <v/>
      </c>
      <c r="R15" s="17" t="str">
        <f>IF(OR($B15-R$5&gt;74, $B15-R$5=73, $B15-R$5=1, $B15-R$5&lt;0),"",ROUND(($B15-R$5)*'점수 계산기'!$C$27+R$5*'점수 계산기'!$C$29+'점수 계산기'!$C$32,0))</f>
        <v/>
      </c>
      <c r="S15" s="17" t="str">
        <f>IF(OR($B15-S$5&gt;74, $B15-S$5=73, $B15-S$5=1, $B15-S$5&lt;0),"",ROUND(($B15-S$5)*'점수 계산기'!$C$27+S$5*'점수 계산기'!$C$29+'점수 계산기'!$C$32,0))</f>
        <v/>
      </c>
      <c r="T15" s="17" t="str">
        <f>IF(OR($B15-T$5&gt;74, $B15-T$5=73, $B15-T$5=1, $B15-T$5&lt;0),"",ROUND(($B15-T$5)*'점수 계산기'!$C$27+T$5*'점수 계산기'!$C$29+'점수 계산기'!$C$32,0))</f>
        <v/>
      </c>
      <c r="U15" s="17" t="str">
        <f>IF(OR($B15-U$5&gt;74, $B15-U$5=73, $B15-U$5=1, $B15-U$5&lt;0),"",ROUND(($B15-U$5)*'점수 계산기'!$C$27+U$5*'점수 계산기'!$C$29+'점수 계산기'!$C$32,0))</f>
        <v/>
      </c>
      <c r="V15" s="17" t="str">
        <f>IF(OR($B15-V$5&gt;74, $B15-V$5=73, $B15-V$5=1, $B15-V$5&lt;0),"",ROUND(($B15-V$5)*'점수 계산기'!$C$27+V$5*'점수 계산기'!$C$29+'점수 계산기'!$C$32,0))</f>
        <v/>
      </c>
      <c r="W15" s="17" t="str">
        <f>IF(OR($B15-W$5&gt;74, $B15-W$5=73, $B15-W$5=1, $B15-W$5&lt;0),"",ROUND(($B15-W$5)*'점수 계산기'!$C$27+W$5*'점수 계산기'!$C$29+'점수 계산기'!$C$32,0))</f>
        <v/>
      </c>
      <c r="X15" s="17" t="str">
        <f>IF(OR($B15-X$5&gt;74, $B15-X$5=73, $B15-X$5=1, $B15-X$5&lt;0),"",ROUND(($B15-X$5)*'점수 계산기'!$C$27+X$5*'점수 계산기'!$C$29+'점수 계산기'!$C$32,0))</f>
        <v/>
      </c>
      <c r="Y15" s="17" t="str">
        <f>IF(OR($B15-Y$5&gt;74, $B15-Y$5=73, $B15-Y$5=1, $B15-Y$5&lt;0),"",ROUND(($B15-Y$5)*'점수 계산기'!$C$27+Y$5*'점수 계산기'!$C$29+'점수 계산기'!$C$32,0))</f>
        <v/>
      </c>
      <c r="Z15" s="17" t="str">
        <f>IF(OR($B15-Z$5&gt;74, $B15-Z$5=73, $B15-Z$5=1, $B15-Z$5&lt;0),"",ROUND(($B15-Z$5)*'점수 계산기'!$C$27+Z$5*'점수 계산기'!$C$29+'점수 계산기'!$C$32,0))</f>
        <v/>
      </c>
      <c r="AA15" s="18" t="str">
        <f>IF(OR($B15-AA$5&gt;74, $B15-AA$5=73, $B15-AA$5=1, $B15-AA$5&lt;0),"",ROUND(($B15-AA$5)*'점수 계산기'!$C$27+AA$5*'점수 계산기'!$C$29+'점수 계산기'!$C$32,0))</f>
        <v/>
      </c>
      <c r="AC15" s="195">
        <v>92</v>
      </c>
      <c r="AD15" s="195">
        <f t="shared" si="0"/>
        <v>143</v>
      </c>
      <c r="AE15" s="195" cm="1">
        <f t="array" ref="AE15">INDEX($AF$6:$AF$106, AC15, 1)</f>
        <v>75</v>
      </c>
      <c r="AF15" s="195">
        <f t="shared" si="1"/>
        <v>143</v>
      </c>
      <c r="AG15" s="195">
        <v>91</v>
      </c>
      <c r="AH15" s="195">
        <v>9</v>
      </c>
    </row>
    <row r="16" spans="1:34" ht="21" customHeight="1">
      <c r="A16" s="4"/>
      <c r="B16" s="31">
        <v>90</v>
      </c>
      <c r="C16" s="17">
        <f>IF(OR($B16-C$5&gt;74, $B16-C$5=73, $B16-C$5=1, $B16-C$5&lt;0),"",ROUND(($B16-C$5)*'점수 계산기'!$C$27+C$5*'점수 계산기'!$C$29+'점수 계산기'!$C$32,0))</f>
        <v>142</v>
      </c>
      <c r="D16" s="17">
        <f>IF(OR($B16-D$5&gt;74, $B16-D$5=73, $B16-D$5=1, $B16-D$5&lt;0),"",ROUND(($B16-D$5)*'점수 계산기'!$C$27+D$5*'점수 계산기'!$C$29+'점수 계산기'!$C$32,0))</f>
        <v>142</v>
      </c>
      <c r="E16" s="17">
        <f>IF(OR($B16-E$5&gt;74, $B16-E$5=73, $B16-E$5=1, $B16-E$5&lt;0),"",ROUND(($B16-E$5)*'점수 계산기'!$C$27+E$5*'점수 계산기'!$C$29+'점수 계산기'!$C$32,0))</f>
        <v>142</v>
      </c>
      <c r="F16" s="17">
        <f>IF(OR($B16-F$5&gt;74, $B16-F$5=73, $B16-F$5=1, $B16-F$5&lt;0),"",ROUND(($B16-F$5)*'점수 계산기'!$C$27+F$5*'점수 계산기'!$C$29+'점수 계산기'!$C$32,0))</f>
        <v>142</v>
      </c>
      <c r="G16" s="17">
        <f>IF(OR($B16-G$5&gt;74, $B16-G$5=73, $B16-G$5=1, $B16-G$5&lt;0),"",ROUND(($B16-G$5)*'점수 계산기'!$C$27+G$5*'점수 계산기'!$C$29+'점수 계산기'!$C$32,0))</f>
        <v>142</v>
      </c>
      <c r="H16" s="17">
        <f>IF(OR($B16-H$5&gt;74, $B16-H$5=73, $B16-H$5=1, $B16-H$5&lt;0),"",ROUND(($B16-H$5)*'점수 계산기'!$C$27+H$5*'점수 계산기'!$C$29+'점수 계산기'!$C$32,0))</f>
        <v>142</v>
      </c>
      <c r="I16" s="17">
        <f>IF(OR($B16-I$5&gt;74, $B16-I$5=73, $B16-I$5=1, $B16-I$5&lt;0),"",ROUND(($B16-I$5)*'점수 계산기'!$C$27+I$5*'점수 계산기'!$C$29+'점수 계산기'!$C$32,0))</f>
        <v>142</v>
      </c>
      <c r="J16" s="17">
        <f>IF(OR($B16-J$5&gt;74, $B16-J$5=73, $B16-J$5=1, $B16-J$5&lt;0),"",ROUND(($B16-J$5)*'점수 계산기'!$C$27+J$5*'점수 계산기'!$C$29+'점수 계산기'!$C$32,0))</f>
        <v>142</v>
      </c>
      <c r="K16" s="17" t="str">
        <f>IF(OR($B16-K$5&gt;74, $B16-K$5=73, $B16-K$5=1, $B16-K$5&lt;0),"",ROUND(($B16-K$5)*'점수 계산기'!$C$27+K$5*'점수 계산기'!$C$29+'점수 계산기'!$C$32,0))</f>
        <v/>
      </c>
      <c r="L16" s="17">
        <f>IF(OR($B16-L$5&gt;74, $B16-L$5=73, $B16-L$5=1, $B16-L$5&lt;0),"",ROUND(($B16-L$5)*'점수 계산기'!$C$27+L$5*'점수 계산기'!$C$29+'점수 계산기'!$C$32,0))</f>
        <v>142</v>
      </c>
      <c r="M16" s="17" t="str">
        <f>IF(OR($B16-M$5&gt;74, $B16-M$5=73, $B16-M$5=1, $B16-M$5&lt;0),"",ROUND(($B16-M$5)*'점수 계산기'!$C$27+M$5*'점수 계산기'!$C$29+'점수 계산기'!$C$32,0))</f>
        <v/>
      </c>
      <c r="N16" s="17" t="str">
        <f>IF(OR($B16-N$5&gt;74, $B16-N$5=73, $B16-N$5=1, $B16-N$5&lt;0),"",ROUND(($B16-N$5)*'점수 계산기'!$C$27+N$5*'점수 계산기'!$C$29+'점수 계산기'!$C$32,0))</f>
        <v/>
      </c>
      <c r="O16" s="17" t="str">
        <f>IF(OR($B16-O$5&gt;74, $B16-O$5=73, $B16-O$5=1, $B16-O$5&lt;0),"",ROUND(($B16-O$5)*'점수 계산기'!$C$27+O$5*'점수 계산기'!$C$29+'점수 계산기'!$C$32,0))</f>
        <v/>
      </c>
      <c r="P16" s="17" t="str">
        <f>IF(OR($B16-P$5&gt;74, $B16-P$5=73, $B16-P$5=1, $B16-P$5&lt;0),"",ROUND(($B16-P$5)*'점수 계산기'!$C$27+P$5*'점수 계산기'!$C$29+'점수 계산기'!$C$32,0))</f>
        <v/>
      </c>
      <c r="Q16" s="17" t="str">
        <f>IF(OR($B16-Q$5&gt;74, $B16-Q$5=73, $B16-Q$5=1, $B16-Q$5&lt;0),"",ROUND(($B16-Q$5)*'점수 계산기'!$C$27+Q$5*'점수 계산기'!$C$29+'점수 계산기'!$C$32,0))</f>
        <v/>
      </c>
      <c r="R16" s="17" t="str">
        <f>IF(OR($B16-R$5&gt;74, $B16-R$5=73, $B16-R$5=1, $B16-R$5&lt;0),"",ROUND(($B16-R$5)*'점수 계산기'!$C$27+R$5*'점수 계산기'!$C$29+'점수 계산기'!$C$32,0))</f>
        <v/>
      </c>
      <c r="S16" s="17" t="str">
        <f>IF(OR($B16-S$5&gt;74, $B16-S$5=73, $B16-S$5=1, $B16-S$5&lt;0),"",ROUND(($B16-S$5)*'점수 계산기'!$C$27+S$5*'점수 계산기'!$C$29+'점수 계산기'!$C$32,0))</f>
        <v/>
      </c>
      <c r="T16" s="17" t="str">
        <f>IF(OR($B16-T$5&gt;74, $B16-T$5=73, $B16-T$5=1, $B16-T$5&lt;0),"",ROUND(($B16-T$5)*'점수 계산기'!$C$27+T$5*'점수 계산기'!$C$29+'점수 계산기'!$C$32,0))</f>
        <v/>
      </c>
      <c r="U16" s="17" t="str">
        <f>IF(OR($B16-U$5&gt;74, $B16-U$5=73, $B16-U$5=1, $B16-U$5&lt;0),"",ROUND(($B16-U$5)*'점수 계산기'!$C$27+U$5*'점수 계산기'!$C$29+'점수 계산기'!$C$32,0))</f>
        <v/>
      </c>
      <c r="V16" s="17" t="str">
        <f>IF(OR($B16-V$5&gt;74, $B16-V$5=73, $B16-V$5=1, $B16-V$5&lt;0),"",ROUND(($B16-V$5)*'점수 계산기'!$C$27+V$5*'점수 계산기'!$C$29+'점수 계산기'!$C$32,0))</f>
        <v/>
      </c>
      <c r="W16" s="17" t="str">
        <f>IF(OR($B16-W$5&gt;74, $B16-W$5=73, $B16-W$5=1, $B16-W$5&lt;0),"",ROUND(($B16-W$5)*'점수 계산기'!$C$27+W$5*'점수 계산기'!$C$29+'점수 계산기'!$C$32,0))</f>
        <v/>
      </c>
      <c r="X16" s="17" t="str">
        <f>IF(OR($B16-X$5&gt;74, $B16-X$5=73, $B16-X$5=1, $B16-X$5&lt;0),"",ROUND(($B16-X$5)*'점수 계산기'!$C$27+X$5*'점수 계산기'!$C$29+'점수 계산기'!$C$32,0))</f>
        <v/>
      </c>
      <c r="Y16" s="17" t="str">
        <f>IF(OR($B16-Y$5&gt;74, $B16-Y$5=73, $B16-Y$5=1, $B16-Y$5&lt;0),"",ROUND(($B16-Y$5)*'점수 계산기'!$C$27+Y$5*'점수 계산기'!$C$29+'점수 계산기'!$C$32,0))</f>
        <v/>
      </c>
      <c r="Z16" s="17" t="str">
        <f>IF(OR($B16-Z$5&gt;74, $B16-Z$5=73, $B16-Z$5=1, $B16-Z$5&lt;0),"",ROUND(($B16-Z$5)*'점수 계산기'!$C$27+Z$5*'점수 계산기'!$C$29+'점수 계산기'!$C$32,0))</f>
        <v/>
      </c>
      <c r="AA16" s="18" t="str">
        <f>IF(OR($B16-AA$5&gt;74, $B16-AA$5=73, $B16-AA$5=1, $B16-AA$5&lt;0),"",ROUND(($B16-AA$5)*'점수 계산기'!$C$27+AA$5*'점수 계산기'!$C$29+'점수 계산기'!$C$32,0))</f>
        <v/>
      </c>
      <c r="AC16" s="195">
        <v>91</v>
      </c>
      <c r="AD16" s="195">
        <f t="shared" si="0"/>
        <v>142</v>
      </c>
      <c r="AE16" s="195" cm="1">
        <f t="array" ref="AE16">INDEX($AF$6:$AF$106, AC16, 1)</f>
        <v>76</v>
      </c>
      <c r="AF16" s="195">
        <f t="shared" si="1"/>
        <v>142</v>
      </c>
      <c r="AG16" s="195">
        <v>90</v>
      </c>
      <c r="AH16" s="195">
        <v>10</v>
      </c>
    </row>
    <row r="17" spans="1:34" ht="21" customHeight="1">
      <c r="A17" s="4"/>
      <c r="B17" s="31">
        <v>89</v>
      </c>
      <c r="C17" s="17">
        <f>IF(OR($B17-C$5&gt;74, $B17-C$5=73, $B17-C$5=1, $B17-C$5&lt;0),"",ROUND(($B17-C$5)*'점수 계산기'!$C$27+C$5*'점수 계산기'!$C$29+'점수 계산기'!$C$32,0))</f>
        <v>142</v>
      </c>
      <c r="D17" s="17">
        <f>IF(OR($B17-D$5&gt;74, $B17-D$5=73, $B17-D$5=1, $B17-D$5&lt;0),"",ROUND(($B17-D$5)*'점수 계산기'!$C$27+D$5*'점수 계산기'!$C$29+'점수 계산기'!$C$32,0))</f>
        <v>142</v>
      </c>
      <c r="E17" s="17">
        <f>IF(OR($B17-E$5&gt;74, $B17-E$5=73, $B17-E$5=1, $B17-E$5&lt;0),"",ROUND(($B17-E$5)*'점수 계산기'!$C$27+E$5*'점수 계산기'!$C$29+'점수 계산기'!$C$32,0))</f>
        <v>142</v>
      </c>
      <c r="F17" s="17">
        <f>IF(OR($B17-F$5&gt;74, $B17-F$5=73, $B17-F$5=1, $B17-F$5&lt;0),"",ROUND(($B17-F$5)*'점수 계산기'!$C$27+F$5*'점수 계산기'!$C$29+'점수 계산기'!$C$32,0))</f>
        <v>141</v>
      </c>
      <c r="G17" s="17">
        <f>IF(OR($B17-G$5&gt;74, $B17-G$5=73, $B17-G$5=1, $B17-G$5&lt;0),"",ROUND(($B17-G$5)*'점수 계산기'!$C$27+G$5*'점수 계산기'!$C$29+'점수 계산기'!$C$32,0))</f>
        <v>141</v>
      </c>
      <c r="H17" s="17">
        <f>IF(OR($B17-H$5&gt;74, $B17-H$5=73, $B17-H$5=1, $B17-H$5&lt;0),"",ROUND(($B17-H$5)*'점수 계산기'!$C$27+H$5*'점수 계산기'!$C$29+'점수 계산기'!$C$32,0))</f>
        <v>141</v>
      </c>
      <c r="I17" s="17">
        <f>IF(OR($B17-I$5&gt;74, $B17-I$5=73, $B17-I$5=1, $B17-I$5&lt;0),"",ROUND(($B17-I$5)*'점수 계산기'!$C$27+I$5*'점수 계산기'!$C$29+'점수 계산기'!$C$32,0))</f>
        <v>141</v>
      </c>
      <c r="J17" s="17">
        <f>IF(OR($B17-J$5&gt;74, $B17-J$5=73, $B17-J$5=1, $B17-J$5&lt;0),"",ROUND(($B17-J$5)*'점수 계산기'!$C$27+J$5*'점수 계산기'!$C$29+'점수 계산기'!$C$32,0))</f>
        <v>141</v>
      </c>
      <c r="K17" s="17">
        <f>IF(OR($B17-K$5&gt;74, $B17-K$5=73, $B17-K$5=1, $B17-K$5&lt;0),"",ROUND(($B17-K$5)*'점수 계산기'!$C$27+K$5*'점수 계산기'!$C$29+'점수 계산기'!$C$32,0))</f>
        <v>141</v>
      </c>
      <c r="L17" s="17" t="str">
        <f>IF(OR($B17-L$5&gt;74, $B17-L$5=73, $B17-L$5=1, $B17-L$5&lt;0),"",ROUND(($B17-L$5)*'점수 계산기'!$C$27+L$5*'점수 계산기'!$C$29+'점수 계산기'!$C$32,0))</f>
        <v/>
      </c>
      <c r="M17" s="17">
        <f>IF(OR($B17-M$5&gt;74, $B17-M$5=73, $B17-M$5=1, $B17-M$5&lt;0),"",ROUND(($B17-M$5)*'점수 계산기'!$C$27+M$5*'점수 계산기'!$C$29+'점수 계산기'!$C$32,0))</f>
        <v>141</v>
      </c>
      <c r="N17" s="17" t="str">
        <f>IF(OR($B17-N$5&gt;74, $B17-N$5=73, $B17-N$5=1, $B17-N$5&lt;0),"",ROUND(($B17-N$5)*'점수 계산기'!$C$27+N$5*'점수 계산기'!$C$29+'점수 계산기'!$C$32,0))</f>
        <v/>
      </c>
      <c r="O17" s="17" t="str">
        <f>IF(OR($B17-O$5&gt;74, $B17-O$5=73, $B17-O$5=1, $B17-O$5&lt;0),"",ROUND(($B17-O$5)*'점수 계산기'!$C$27+O$5*'점수 계산기'!$C$29+'점수 계산기'!$C$32,0))</f>
        <v/>
      </c>
      <c r="P17" s="17" t="str">
        <f>IF(OR($B17-P$5&gt;74, $B17-P$5=73, $B17-P$5=1, $B17-P$5&lt;0),"",ROUND(($B17-P$5)*'점수 계산기'!$C$27+P$5*'점수 계산기'!$C$29+'점수 계산기'!$C$32,0))</f>
        <v/>
      </c>
      <c r="Q17" s="17" t="str">
        <f>IF(OR($B17-Q$5&gt;74, $B17-Q$5=73, $B17-Q$5=1, $B17-Q$5&lt;0),"",ROUND(($B17-Q$5)*'점수 계산기'!$C$27+Q$5*'점수 계산기'!$C$29+'점수 계산기'!$C$32,0))</f>
        <v/>
      </c>
      <c r="R17" s="17" t="str">
        <f>IF(OR($B17-R$5&gt;74, $B17-R$5=73, $B17-R$5=1, $B17-R$5&lt;0),"",ROUND(($B17-R$5)*'점수 계산기'!$C$27+R$5*'점수 계산기'!$C$29+'점수 계산기'!$C$32,0))</f>
        <v/>
      </c>
      <c r="S17" s="17" t="str">
        <f>IF(OR($B17-S$5&gt;74, $B17-S$5=73, $B17-S$5=1, $B17-S$5&lt;0),"",ROUND(($B17-S$5)*'점수 계산기'!$C$27+S$5*'점수 계산기'!$C$29+'점수 계산기'!$C$32,0))</f>
        <v/>
      </c>
      <c r="T17" s="17" t="str">
        <f>IF(OR($B17-T$5&gt;74, $B17-T$5=73, $B17-T$5=1, $B17-T$5&lt;0),"",ROUND(($B17-T$5)*'점수 계산기'!$C$27+T$5*'점수 계산기'!$C$29+'점수 계산기'!$C$32,0))</f>
        <v/>
      </c>
      <c r="U17" s="17" t="str">
        <f>IF(OR($B17-U$5&gt;74, $B17-U$5=73, $B17-U$5=1, $B17-U$5&lt;0),"",ROUND(($B17-U$5)*'점수 계산기'!$C$27+U$5*'점수 계산기'!$C$29+'점수 계산기'!$C$32,0))</f>
        <v/>
      </c>
      <c r="V17" s="17" t="str">
        <f>IF(OR($B17-V$5&gt;74, $B17-V$5=73, $B17-V$5=1, $B17-V$5&lt;0),"",ROUND(($B17-V$5)*'점수 계산기'!$C$27+V$5*'점수 계산기'!$C$29+'점수 계산기'!$C$32,0))</f>
        <v/>
      </c>
      <c r="W17" s="17" t="str">
        <f>IF(OR($B17-W$5&gt;74, $B17-W$5=73, $B17-W$5=1, $B17-W$5&lt;0),"",ROUND(($B17-W$5)*'점수 계산기'!$C$27+W$5*'점수 계산기'!$C$29+'점수 계산기'!$C$32,0))</f>
        <v/>
      </c>
      <c r="X17" s="17" t="str">
        <f>IF(OR($B17-X$5&gt;74, $B17-X$5=73, $B17-X$5=1, $B17-X$5&lt;0),"",ROUND(($B17-X$5)*'점수 계산기'!$C$27+X$5*'점수 계산기'!$C$29+'점수 계산기'!$C$32,0))</f>
        <v/>
      </c>
      <c r="Y17" s="17" t="str">
        <f>IF(OR($B17-Y$5&gt;74, $B17-Y$5=73, $B17-Y$5=1, $B17-Y$5&lt;0),"",ROUND(($B17-Y$5)*'점수 계산기'!$C$27+Y$5*'점수 계산기'!$C$29+'점수 계산기'!$C$32,0))</f>
        <v/>
      </c>
      <c r="Z17" s="17" t="str">
        <f>IF(OR($B17-Z$5&gt;74, $B17-Z$5=73, $B17-Z$5=1, $B17-Z$5&lt;0),"",ROUND(($B17-Z$5)*'점수 계산기'!$C$27+Z$5*'점수 계산기'!$C$29+'점수 계산기'!$C$32,0))</f>
        <v/>
      </c>
      <c r="AA17" s="18" t="str">
        <f>IF(OR($B17-AA$5&gt;74, $B17-AA$5=73, $B17-AA$5=1, $B17-AA$5&lt;0),"",ROUND(($B17-AA$5)*'점수 계산기'!$C$27+AA$5*'점수 계산기'!$C$29+'점수 계산기'!$C$32,0))</f>
        <v/>
      </c>
      <c r="AC17" s="195">
        <v>90</v>
      </c>
      <c r="AD17" s="195">
        <f t="shared" si="0"/>
        <v>141</v>
      </c>
      <c r="AE17" s="195" cm="1">
        <f t="array" ref="AE17">INDEX($AF$6:$AF$106, AC17, 1)</f>
        <v>76</v>
      </c>
      <c r="AF17" s="195">
        <f t="shared" si="1"/>
        <v>142</v>
      </c>
      <c r="AG17" s="195">
        <v>89</v>
      </c>
      <c r="AH17" s="195">
        <v>11</v>
      </c>
    </row>
    <row r="18" spans="1:34" ht="21" customHeight="1">
      <c r="A18" s="4"/>
      <c r="B18" s="32">
        <v>88</v>
      </c>
      <c r="C18" s="19">
        <f>IF(OR($B18-C$5&gt;74, $B18-C$5=73, $B18-C$5=1, $B18-C$5&lt;0),"",ROUND(($B18-C$5)*'점수 계산기'!$C$27+C$5*'점수 계산기'!$C$29+'점수 계산기'!$C$32,0))</f>
        <v>141</v>
      </c>
      <c r="D18" s="19">
        <f>IF(OR($B18-D$5&gt;74, $B18-D$5=73, $B18-D$5=1, $B18-D$5&lt;0),"",ROUND(($B18-D$5)*'점수 계산기'!$C$27+D$5*'점수 계산기'!$C$29+'점수 계산기'!$C$32,0))</f>
        <v>141</v>
      </c>
      <c r="E18" s="19">
        <f>IF(OR($B18-E$5&gt;74, $B18-E$5=73, $B18-E$5=1, $B18-E$5&lt;0),"",ROUND(($B18-E$5)*'점수 계산기'!$C$27+E$5*'점수 계산기'!$C$29+'점수 계산기'!$C$32,0))</f>
        <v>141</v>
      </c>
      <c r="F18" s="19">
        <f>IF(OR($B18-F$5&gt;74, $B18-F$5=73, $B18-F$5=1, $B18-F$5&lt;0),"",ROUND(($B18-F$5)*'점수 계산기'!$C$27+F$5*'점수 계산기'!$C$29+'점수 계산기'!$C$32,0))</f>
        <v>141</v>
      </c>
      <c r="G18" s="19">
        <f>IF(OR($B18-G$5&gt;74, $B18-G$5=73, $B18-G$5=1, $B18-G$5&lt;0),"",ROUND(($B18-G$5)*'점수 계산기'!$C$27+G$5*'점수 계산기'!$C$29+'점수 계산기'!$C$32,0))</f>
        <v>141</v>
      </c>
      <c r="H18" s="19">
        <f>IF(OR($B18-H$5&gt;74, $B18-H$5=73, $B18-H$5=1, $B18-H$5&lt;0),"",ROUND(($B18-H$5)*'점수 계산기'!$C$27+H$5*'점수 계산기'!$C$29+'점수 계산기'!$C$32,0))</f>
        <v>141</v>
      </c>
      <c r="I18" s="19">
        <f>IF(OR($B18-I$5&gt;74, $B18-I$5=73, $B18-I$5=1, $B18-I$5&lt;0),"",ROUND(($B18-I$5)*'점수 계산기'!$C$27+I$5*'점수 계산기'!$C$29+'점수 계산기'!$C$32,0))</f>
        <v>141</v>
      </c>
      <c r="J18" s="19">
        <f>IF(OR($B18-J$5&gt;74, $B18-J$5=73, $B18-J$5=1, $B18-J$5&lt;0),"",ROUND(($B18-J$5)*'점수 계산기'!$C$27+J$5*'점수 계산기'!$C$29+'점수 계산기'!$C$32,0))</f>
        <v>141</v>
      </c>
      <c r="K18" s="19">
        <f>IF(OR($B18-K$5&gt;74, $B18-K$5=73, $B18-K$5=1, $B18-K$5&lt;0),"",ROUND(($B18-K$5)*'점수 계산기'!$C$27+K$5*'점수 계산기'!$C$29+'점수 계산기'!$C$32,0))</f>
        <v>141</v>
      </c>
      <c r="L18" s="19">
        <f>IF(OR($B18-L$5&gt;74, $B18-L$5=73, $B18-L$5=1, $B18-L$5&lt;0),"",ROUND(($B18-L$5)*'점수 계산기'!$C$27+L$5*'점수 계산기'!$C$29+'점수 계산기'!$C$32,0))</f>
        <v>140</v>
      </c>
      <c r="M18" s="19" t="str">
        <f>IF(OR($B18-M$5&gt;74, $B18-M$5=73, $B18-M$5=1, $B18-M$5&lt;0),"",ROUND(($B18-M$5)*'점수 계산기'!$C$27+M$5*'점수 계산기'!$C$29+'점수 계산기'!$C$32,0))</f>
        <v/>
      </c>
      <c r="N18" s="19">
        <f>IF(OR($B18-N$5&gt;74, $B18-N$5=73, $B18-N$5=1, $B18-N$5&lt;0),"",ROUND(($B18-N$5)*'점수 계산기'!$C$27+N$5*'점수 계산기'!$C$29+'점수 계산기'!$C$32,0))</f>
        <v>140</v>
      </c>
      <c r="O18" s="19" t="str">
        <f>IF(OR($B18-O$5&gt;74, $B18-O$5=73, $B18-O$5=1, $B18-O$5&lt;0),"",ROUND(($B18-O$5)*'점수 계산기'!$C$27+O$5*'점수 계산기'!$C$29+'점수 계산기'!$C$32,0))</f>
        <v/>
      </c>
      <c r="P18" s="19" t="str">
        <f>IF(OR($B18-P$5&gt;74, $B18-P$5=73, $B18-P$5=1, $B18-P$5&lt;0),"",ROUND(($B18-P$5)*'점수 계산기'!$C$27+P$5*'점수 계산기'!$C$29+'점수 계산기'!$C$32,0))</f>
        <v/>
      </c>
      <c r="Q18" s="19" t="str">
        <f>IF(OR($B18-Q$5&gt;74, $B18-Q$5=73, $B18-Q$5=1, $B18-Q$5&lt;0),"",ROUND(($B18-Q$5)*'점수 계산기'!$C$27+Q$5*'점수 계산기'!$C$29+'점수 계산기'!$C$32,0))</f>
        <v/>
      </c>
      <c r="R18" s="19" t="str">
        <f>IF(OR($B18-R$5&gt;74, $B18-R$5=73, $B18-R$5=1, $B18-R$5&lt;0),"",ROUND(($B18-R$5)*'점수 계산기'!$C$27+R$5*'점수 계산기'!$C$29+'점수 계산기'!$C$32,0))</f>
        <v/>
      </c>
      <c r="S18" s="19" t="str">
        <f>IF(OR($B18-S$5&gt;74, $B18-S$5=73, $B18-S$5=1, $B18-S$5&lt;0),"",ROUND(($B18-S$5)*'점수 계산기'!$C$27+S$5*'점수 계산기'!$C$29+'점수 계산기'!$C$32,0))</f>
        <v/>
      </c>
      <c r="T18" s="19" t="str">
        <f>IF(OR($B18-T$5&gt;74, $B18-T$5=73, $B18-T$5=1, $B18-T$5&lt;0),"",ROUND(($B18-T$5)*'점수 계산기'!$C$27+T$5*'점수 계산기'!$C$29+'점수 계산기'!$C$32,0))</f>
        <v/>
      </c>
      <c r="U18" s="19" t="str">
        <f>IF(OR($B18-U$5&gt;74, $B18-U$5=73, $B18-U$5=1, $B18-U$5&lt;0),"",ROUND(($B18-U$5)*'점수 계산기'!$C$27+U$5*'점수 계산기'!$C$29+'점수 계산기'!$C$32,0))</f>
        <v/>
      </c>
      <c r="V18" s="19" t="str">
        <f>IF(OR($B18-V$5&gt;74, $B18-V$5=73, $B18-V$5=1, $B18-V$5&lt;0),"",ROUND(($B18-V$5)*'점수 계산기'!$C$27+V$5*'점수 계산기'!$C$29+'점수 계산기'!$C$32,0))</f>
        <v/>
      </c>
      <c r="W18" s="19" t="str">
        <f>IF(OR($B18-W$5&gt;74, $B18-W$5=73, $B18-W$5=1, $B18-W$5&lt;0),"",ROUND(($B18-W$5)*'점수 계산기'!$C$27+W$5*'점수 계산기'!$C$29+'점수 계산기'!$C$32,0))</f>
        <v/>
      </c>
      <c r="X18" s="19" t="str">
        <f>IF(OR($B18-X$5&gt;74, $B18-X$5=73, $B18-X$5=1, $B18-X$5&lt;0),"",ROUND(($B18-X$5)*'점수 계산기'!$C$27+X$5*'점수 계산기'!$C$29+'점수 계산기'!$C$32,0))</f>
        <v/>
      </c>
      <c r="Y18" s="19" t="str">
        <f>IF(OR($B18-Y$5&gt;74, $B18-Y$5=73, $B18-Y$5=1, $B18-Y$5&lt;0),"",ROUND(($B18-Y$5)*'점수 계산기'!$C$27+Y$5*'점수 계산기'!$C$29+'점수 계산기'!$C$32,0))</f>
        <v/>
      </c>
      <c r="Z18" s="19" t="str">
        <f>IF(OR($B18-Z$5&gt;74, $B18-Z$5=73, $B18-Z$5=1, $B18-Z$5&lt;0),"",ROUND(($B18-Z$5)*'점수 계산기'!$C$27+Z$5*'점수 계산기'!$C$29+'점수 계산기'!$C$32,0))</f>
        <v/>
      </c>
      <c r="AA18" s="20" t="str">
        <f>IF(OR($B18-AA$5&gt;74, $B18-AA$5=73, $B18-AA$5=1, $B18-AA$5&lt;0),"",ROUND(($B18-AA$5)*'점수 계산기'!$C$27+AA$5*'점수 계산기'!$C$29+'점수 계산기'!$C$32,0))</f>
        <v/>
      </c>
      <c r="AC18" s="195">
        <v>89</v>
      </c>
      <c r="AD18" s="195">
        <f t="shared" si="0"/>
        <v>140</v>
      </c>
      <c r="AE18" s="195" cm="1">
        <f t="array" ref="AE18">INDEX($AF$6:$AF$106, AC18, 1)</f>
        <v>77</v>
      </c>
      <c r="AF18" s="195">
        <f t="shared" si="1"/>
        <v>141</v>
      </c>
      <c r="AG18" s="195">
        <v>88</v>
      </c>
      <c r="AH18" s="195">
        <v>12</v>
      </c>
    </row>
    <row r="19" spans="1:34" ht="21" customHeight="1">
      <c r="A19" s="4"/>
      <c r="B19" s="32">
        <v>87</v>
      </c>
      <c r="C19" s="19">
        <f>IF(OR($B19-C$5&gt;74, $B19-C$5=73, $B19-C$5=1, $B19-C$5&lt;0),"",ROUND(($B19-C$5)*'점수 계산기'!$C$27+C$5*'점수 계산기'!$C$29+'점수 계산기'!$C$32,0))</f>
        <v>140</v>
      </c>
      <c r="D19" s="19">
        <f>IF(OR($B19-D$5&gt;74, $B19-D$5=73, $B19-D$5=1, $B19-D$5&lt;0),"",ROUND(($B19-D$5)*'점수 계산기'!$C$27+D$5*'점수 계산기'!$C$29+'점수 계산기'!$C$32,0))</f>
        <v>140</v>
      </c>
      <c r="E19" s="19">
        <f>IF(OR($B19-E$5&gt;74, $B19-E$5=73, $B19-E$5=1, $B19-E$5&lt;0),"",ROUND(($B19-E$5)*'점수 계산기'!$C$27+E$5*'점수 계산기'!$C$29+'점수 계산기'!$C$32,0))</f>
        <v>140</v>
      </c>
      <c r="F19" s="19">
        <f>IF(OR($B19-F$5&gt;74, $B19-F$5=73, $B19-F$5=1, $B19-F$5&lt;0),"",ROUND(($B19-F$5)*'점수 계산기'!$C$27+F$5*'점수 계산기'!$C$29+'점수 계산기'!$C$32,0))</f>
        <v>140</v>
      </c>
      <c r="G19" s="19">
        <f>IF(OR($B19-G$5&gt;74, $B19-G$5=73, $B19-G$5=1, $B19-G$5&lt;0),"",ROUND(($B19-G$5)*'점수 계산기'!$C$27+G$5*'점수 계산기'!$C$29+'점수 계산기'!$C$32,0))</f>
        <v>140</v>
      </c>
      <c r="H19" s="19">
        <f>IF(OR($B19-H$5&gt;74, $B19-H$5=73, $B19-H$5=1, $B19-H$5&lt;0),"",ROUND(($B19-H$5)*'점수 계산기'!$C$27+H$5*'점수 계산기'!$C$29+'점수 계산기'!$C$32,0))</f>
        <v>140</v>
      </c>
      <c r="I19" s="19">
        <f>IF(OR($B19-I$5&gt;74, $B19-I$5=73, $B19-I$5=1, $B19-I$5&lt;0),"",ROUND(($B19-I$5)*'점수 계산기'!$C$27+I$5*'점수 계산기'!$C$29+'점수 계산기'!$C$32,0))</f>
        <v>140</v>
      </c>
      <c r="J19" s="19">
        <f>IF(OR($B19-J$5&gt;74, $B19-J$5=73, $B19-J$5=1, $B19-J$5&lt;0),"",ROUND(($B19-J$5)*'점수 계산기'!$C$27+J$5*'점수 계산기'!$C$29+'점수 계산기'!$C$32,0))</f>
        <v>140</v>
      </c>
      <c r="K19" s="19">
        <f>IF(OR($B19-K$5&gt;74, $B19-K$5=73, $B19-K$5=1, $B19-K$5&lt;0),"",ROUND(($B19-K$5)*'점수 계산기'!$C$27+K$5*'점수 계산기'!$C$29+'점수 계산기'!$C$32,0))</f>
        <v>140</v>
      </c>
      <c r="L19" s="19">
        <f>IF(OR($B19-L$5&gt;74, $B19-L$5=73, $B19-L$5=1, $B19-L$5&lt;0),"",ROUND(($B19-L$5)*'점수 계산기'!$C$27+L$5*'점수 계산기'!$C$29+'점수 계산기'!$C$32,0))</f>
        <v>140</v>
      </c>
      <c r="M19" s="19">
        <f>IF(OR($B19-M$5&gt;74, $B19-M$5=73, $B19-M$5=1, $B19-M$5&lt;0),"",ROUND(($B19-M$5)*'점수 계산기'!$C$27+M$5*'점수 계산기'!$C$29+'점수 계산기'!$C$32,0))</f>
        <v>140</v>
      </c>
      <c r="N19" s="19" t="str">
        <f>IF(OR($B19-N$5&gt;74, $B19-N$5=73, $B19-N$5=1, $B19-N$5&lt;0),"",ROUND(($B19-N$5)*'점수 계산기'!$C$27+N$5*'점수 계산기'!$C$29+'점수 계산기'!$C$32,0))</f>
        <v/>
      </c>
      <c r="O19" s="19">
        <f>IF(OR($B19-O$5&gt;74, $B19-O$5=73, $B19-O$5=1, $B19-O$5&lt;0),"",ROUND(($B19-O$5)*'점수 계산기'!$C$27+O$5*'점수 계산기'!$C$29+'점수 계산기'!$C$32,0))</f>
        <v>140</v>
      </c>
      <c r="P19" s="19" t="str">
        <f>IF(OR($B19-P$5&gt;74, $B19-P$5=73, $B19-P$5=1, $B19-P$5&lt;0),"",ROUND(($B19-P$5)*'점수 계산기'!$C$27+P$5*'점수 계산기'!$C$29+'점수 계산기'!$C$32,0))</f>
        <v/>
      </c>
      <c r="Q19" s="19" t="str">
        <f>IF(OR($B19-Q$5&gt;74, $B19-Q$5=73, $B19-Q$5=1, $B19-Q$5&lt;0),"",ROUND(($B19-Q$5)*'점수 계산기'!$C$27+Q$5*'점수 계산기'!$C$29+'점수 계산기'!$C$32,0))</f>
        <v/>
      </c>
      <c r="R19" s="19" t="str">
        <f>IF(OR($B19-R$5&gt;74, $B19-R$5=73, $B19-R$5=1, $B19-R$5&lt;0),"",ROUND(($B19-R$5)*'점수 계산기'!$C$27+R$5*'점수 계산기'!$C$29+'점수 계산기'!$C$32,0))</f>
        <v/>
      </c>
      <c r="S19" s="19" t="str">
        <f>IF(OR($B19-S$5&gt;74, $B19-S$5=73, $B19-S$5=1, $B19-S$5&lt;0),"",ROUND(($B19-S$5)*'점수 계산기'!$C$27+S$5*'점수 계산기'!$C$29+'점수 계산기'!$C$32,0))</f>
        <v/>
      </c>
      <c r="T19" s="19" t="str">
        <f>IF(OR($B19-T$5&gt;74, $B19-T$5=73, $B19-T$5=1, $B19-T$5&lt;0),"",ROUND(($B19-T$5)*'점수 계산기'!$C$27+T$5*'점수 계산기'!$C$29+'점수 계산기'!$C$32,0))</f>
        <v/>
      </c>
      <c r="U19" s="19" t="str">
        <f>IF(OR($B19-U$5&gt;74, $B19-U$5=73, $B19-U$5=1, $B19-U$5&lt;0),"",ROUND(($B19-U$5)*'점수 계산기'!$C$27+U$5*'점수 계산기'!$C$29+'점수 계산기'!$C$32,0))</f>
        <v/>
      </c>
      <c r="V19" s="19" t="str">
        <f>IF(OR($B19-V$5&gt;74, $B19-V$5=73, $B19-V$5=1, $B19-V$5&lt;0),"",ROUND(($B19-V$5)*'점수 계산기'!$C$27+V$5*'점수 계산기'!$C$29+'점수 계산기'!$C$32,0))</f>
        <v/>
      </c>
      <c r="W19" s="19" t="str">
        <f>IF(OR($B19-W$5&gt;74, $B19-W$5=73, $B19-W$5=1, $B19-W$5&lt;0),"",ROUND(($B19-W$5)*'점수 계산기'!$C$27+W$5*'점수 계산기'!$C$29+'점수 계산기'!$C$32,0))</f>
        <v/>
      </c>
      <c r="X19" s="19" t="str">
        <f>IF(OR($B19-X$5&gt;74, $B19-X$5=73, $B19-X$5=1, $B19-X$5&lt;0),"",ROUND(($B19-X$5)*'점수 계산기'!$C$27+X$5*'점수 계산기'!$C$29+'점수 계산기'!$C$32,0))</f>
        <v/>
      </c>
      <c r="Y19" s="19" t="str">
        <f>IF(OR($B19-Y$5&gt;74, $B19-Y$5=73, $B19-Y$5=1, $B19-Y$5&lt;0),"",ROUND(($B19-Y$5)*'점수 계산기'!$C$27+Y$5*'점수 계산기'!$C$29+'점수 계산기'!$C$32,0))</f>
        <v/>
      </c>
      <c r="Z19" s="19" t="str">
        <f>IF(OR($B19-Z$5&gt;74, $B19-Z$5=73, $B19-Z$5=1, $B19-Z$5&lt;0),"",ROUND(($B19-Z$5)*'점수 계산기'!$C$27+Z$5*'점수 계산기'!$C$29+'점수 계산기'!$C$32,0))</f>
        <v/>
      </c>
      <c r="AA19" s="20" t="str">
        <f>IF(OR($B19-AA$5&gt;74, $B19-AA$5=73, $B19-AA$5=1, $B19-AA$5&lt;0),"",ROUND(($B19-AA$5)*'점수 계산기'!$C$27+AA$5*'점수 계산기'!$C$29+'점수 계산기'!$C$32,0))</f>
        <v/>
      </c>
      <c r="AC19" s="195">
        <v>88</v>
      </c>
      <c r="AD19" s="195">
        <f t="shared" si="0"/>
        <v>140</v>
      </c>
      <c r="AE19" s="195" cm="1">
        <f t="array" ref="AE19">INDEX($AF$6:$AF$106, AC19, 1)</f>
        <v>78</v>
      </c>
      <c r="AF19" s="195">
        <f t="shared" si="1"/>
        <v>140</v>
      </c>
      <c r="AG19" s="195">
        <v>87</v>
      </c>
      <c r="AH19" s="195">
        <v>13</v>
      </c>
    </row>
    <row r="20" spans="1:34" ht="21" customHeight="1">
      <c r="A20" s="4"/>
      <c r="B20" s="32">
        <v>86</v>
      </c>
      <c r="C20" s="19">
        <f>IF(OR($B20-C$5&gt;74, $B20-C$5=73, $B20-C$5=1, $B20-C$5&lt;0),"",ROUND(($B20-C$5)*'점수 계산기'!$C$27+C$5*'점수 계산기'!$C$29+'점수 계산기'!$C$32,0))</f>
        <v>139</v>
      </c>
      <c r="D20" s="19">
        <f>IF(OR($B20-D$5&gt;74, $B20-D$5=73, $B20-D$5=1, $B20-D$5&lt;0),"",ROUND(($B20-D$5)*'점수 계산기'!$C$27+D$5*'점수 계산기'!$C$29+'점수 계산기'!$C$32,0))</f>
        <v>139</v>
      </c>
      <c r="E20" s="19">
        <f>IF(OR($B20-E$5&gt;74, $B20-E$5=73, $B20-E$5=1, $B20-E$5&lt;0),"",ROUND(($B20-E$5)*'점수 계산기'!$C$27+E$5*'점수 계산기'!$C$29+'점수 계산기'!$C$32,0))</f>
        <v>139</v>
      </c>
      <c r="F20" s="19">
        <f>IF(OR($B20-F$5&gt;74, $B20-F$5=73, $B20-F$5=1, $B20-F$5&lt;0),"",ROUND(($B20-F$5)*'점수 계산기'!$C$27+F$5*'점수 계산기'!$C$29+'점수 계산기'!$C$32,0))</f>
        <v>139</v>
      </c>
      <c r="G20" s="19">
        <f>IF(OR($B20-G$5&gt;74, $B20-G$5=73, $B20-G$5=1, $B20-G$5&lt;0),"",ROUND(($B20-G$5)*'점수 계산기'!$C$27+G$5*'점수 계산기'!$C$29+'점수 계산기'!$C$32,0))</f>
        <v>139</v>
      </c>
      <c r="H20" s="19">
        <f>IF(OR($B20-H$5&gt;74, $B20-H$5=73, $B20-H$5=1, $B20-H$5&lt;0),"",ROUND(($B20-H$5)*'점수 계산기'!$C$27+H$5*'점수 계산기'!$C$29+'점수 계산기'!$C$32,0))</f>
        <v>139</v>
      </c>
      <c r="I20" s="19">
        <f>IF(OR($B20-I$5&gt;74, $B20-I$5=73, $B20-I$5=1, $B20-I$5&lt;0),"",ROUND(($B20-I$5)*'점수 계산기'!$C$27+I$5*'점수 계산기'!$C$29+'점수 계산기'!$C$32,0))</f>
        <v>139</v>
      </c>
      <c r="J20" s="19">
        <f>IF(OR($B20-J$5&gt;74, $B20-J$5=73, $B20-J$5=1, $B20-J$5&lt;0),"",ROUND(($B20-J$5)*'점수 계산기'!$C$27+J$5*'점수 계산기'!$C$29+'점수 계산기'!$C$32,0))</f>
        <v>139</v>
      </c>
      <c r="K20" s="19">
        <f>IF(OR($B20-K$5&gt;74, $B20-K$5=73, $B20-K$5=1, $B20-K$5&lt;0),"",ROUND(($B20-K$5)*'점수 계산기'!$C$27+K$5*'점수 계산기'!$C$29+'점수 계산기'!$C$32,0))</f>
        <v>139</v>
      </c>
      <c r="L20" s="19">
        <f>IF(OR($B20-L$5&gt;74, $B20-L$5=73, $B20-L$5=1, $B20-L$5&lt;0),"",ROUND(($B20-L$5)*'점수 계산기'!$C$27+L$5*'점수 계산기'!$C$29+'점수 계산기'!$C$32,0))</f>
        <v>139</v>
      </c>
      <c r="M20" s="19">
        <f>IF(OR($B20-M$5&gt;74, $B20-M$5=73, $B20-M$5=1, $B20-M$5&lt;0),"",ROUND(($B20-M$5)*'점수 계산기'!$C$27+M$5*'점수 계산기'!$C$29+'점수 계산기'!$C$32,0))</f>
        <v>139</v>
      </c>
      <c r="N20" s="19">
        <f>IF(OR($B20-N$5&gt;74, $B20-N$5=73, $B20-N$5=1, $B20-N$5&lt;0),"",ROUND(($B20-N$5)*'점수 계산기'!$C$27+N$5*'점수 계산기'!$C$29+'점수 계산기'!$C$32,0))</f>
        <v>139</v>
      </c>
      <c r="O20" s="19" t="str">
        <f>IF(OR($B20-O$5&gt;74, $B20-O$5=73, $B20-O$5=1, $B20-O$5&lt;0),"",ROUND(($B20-O$5)*'점수 계산기'!$C$27+O$5*'점수 계산기'!$C$29+'점수 계산기'!$C$32,0))</f>
        <v/>
      </c>
      <c r="P20" s="19">
        <f>IF(OR($B20-P$5&gt;74, $B20-P$5=73, $B20-P$5=1, $B20-P$5&lt;0),"",ROUND(($B20-P$5)*'점수 계산기'!$C$27+P$5*'점수 계산기'!$C$29+'점수 계산기'!$C$32,0))</f>
        <v>139</v>
      </c>
      <c r="Q20" s="19" t="str">
        <f>IF(OR($B20-Q$5&gt;74, $B20-Q$5=73, $B20-Q$5=1, $B20-Q$5&lt;0),"",ROUND(($B20-Q$5)*'점수 계산기'!$C$27+Q$5*'점수 계산기'!$C$29+'점수 계산기'!$C$32,0))</f>
        <v/>
      </c>
      <c r="R20" s="19" t="str">
        <f>IF(OR($B20-R$5&gt;74, $B20-R$5=73, $B20-R$5=1, $B20-R$5&lt;0),"",ROUND(($B20-R$5)*'점수 계산기'!$C$27+R$5*'점수 계산기'!$C$29+'점수 계산기'!$C$32,0))</f>
        <v/>
      </c>
      <c r="S20" s="19" t="str">
        <f>IF(OR($B20-S$5&gt;74, $B20-S$5=73, $B20-S$5=1, $B20-S$5&lt;0),"",ROUND(($B20-S$5)*'점수 계산기'!$C$27+S$5*'점수 계산기'!$C$29+'점수 계산기'!$C$32,0))</f>
        <v/>
      </c>
      <c r="T20" s="19" t="str">
        <f>IF(OR($B20-T$5&gt;74, $B20-T$5=73, $B20-T$5=1, $B20-T$5&lt;0),"",ROUND(($B20-T$5)*'점수 계산기'!$C$27+T$5*'점수 계산기'!$C$29+'점수 계산기'!$C$32,0))</f>
        <v/>
      </c>
      <c r="U20" s="19" t="str">
        <f>IF(OR($B20-U$5&gt;74, $B20-U$5=73, $B20-U$5=1, $B20-U$5&lt;0),"",ROUND(($B20-U$5)*'점수 계산기'!$C$27+U$5*'점수 계산기'!$C$29+'점수 계산기'!$C$32,0))</f>
        <v/>
      </c>
      <c r="V20" s="19" t="str">
        <f>IF(OR($B20-V$5&gt;74, $B20-V$5=73, $B20-V$5=1, $B20-V$5&lt;0),"",ROUND(($B20-V$5)*'점수 계산기'!$C$27+V$5*'점수 계산기'!$C$29+'점수 계산기'!$C$32,0))</f>
        <v/>
      </c>
      <c r="W20" s="19" t="str">
        <f>IF(OR($B20-W$5&gt;74, $B20-W$5=73, $B20-W$5=1, $B20-W$5&lt;0),"",ROUND(($B20-W$5)*'점수 계산기'!$C$27+W$5*'점수 계산기'!$C$29+'점수 계산기'!$C$32,0))</f>
        <v/>
      </c>
      <c r="X20" s="19" t="str">
        <f>IF(OR($B20-X$5&gt;74, $B20-X$5=73, $B20-X$5=1, $B20-X$5&lt;0),"",ROUND(($B20-X$5)*'점수 계산기'!$C$27+X$5*'점수 계산기'!$C$29+'점수 계산기'!$C$32,0))</f>
        <v/>
      </c>
      <c r="Y20" s="19" t="str">
        <f>IF(OR($B20-Y$5&gt;74, $B20-Y$5=73, $B20-Y$5=1, $B20-Y$5&lt;0),"",ROUND(($B20-Y$5)*'점수 계산기'!$C$27+Y$5*'점수 계산기'!$C$29+'점수 계산기'!$C$32,0))</f>
        <v/>
      </c>
      <c r="Z20" s="19" t="str">
        <f>IF(OR($B20-Z$5&gt;74, $B20-Z$5=73, $B20-Z$5=1, $B20-Z$5&lt;0),"",ROUND(($B20-Z$5)*'점수 계산기'!$C$27+Z$5*'점수 계산기'!$C$29+'점수 계산기'!$C$32,0))</f>
        <v/>
      </c>
      <c r="AA20" s="20" t="str">
        <f>IF(OR($B20-AA$5&gt;74, $B20-AA$5=73, $B20-AA$5=1, $B20-AA$5&lt;0),"",ROUND(($B20-AA$5)*'점수 계산기'!$C$27+AA$5*'점수 계산기'!$C$29+'점수 계산기'!$C$32,0))</f>
        <v/>
      </c>
      <c r="AC20" s="195">
        <v>87</v>
      </c>
      <c r="AD20" s="195">
        <f t="shared" si="0"/>
        <v>139</v>
      </c>
      <c r="AE20" s="195" cm="1">
        <f t="array" ref="AE20">INDEX($AF$6:$AF$106, AC20, 1)</f>
        <v>79</v>
      </c>
      <c r="AF20" s="195">
        <f t="shared" si="1"/>
        <v>139</v>
      </c>
      <c r="AG20" s="195">
        <v>86</v>
      </c>
      <c r="AH20" s="195">
        <v>14</v>
      </c>
    </row>
    <row r="21" spans="1:34" ht="21" customHeight="1">
      <c r="A21" s="4"/>
      <c r="B21" s="32">
        <v>85</v>
      </c>
      <c r="C21" s="19">
        <f>IF(OR($B21-C$5&gt;74, $B21-C$5=73, $B21-C$5=1, $B21-C$5&lt;0),"",ROUND(($B21-C$5)*'점수 계산기'!$C$27+C$5*'점수 계산기'!$C$29+'점수 계산기'!$C$32,0))</f>
        <v>138</v>
      </c>
      <c r="D21" s="19">
        <f>IF(OR($B21-D$5&gt;74, $B21-D$5=73, $B21-D$5=1, $B21-D$5&lt;0),"",ROUND(($B21-D$5)*'점수 계산기'!$C$27+D$5*'점수 계산기'!$C$29+'점수 계산기'!$C$32,0))</f>
        <v>138</v>
      </c>
      <c r="E21" s="19">
        <f>IF(OR($B21-E$5&gt;74, $B21-E$5=73, $B21-E$5=1, $B21-E$5&lt;0),"",ROUND(($B21-E$5)*'점수 계산기'!$C$27+E$5*'점수 계산기'!$C$29+'점수 계산기'!$C$32,0))</f>
        <v>138</v>
      </c>
      <c r="F21" s="19">
        <f>IF(OR($B21-F$5&gt;74, $B21-F$5=73, $B21-F$5=1, $B21-F$5&lt;0),"",ROUND(($B21-F$5)*'점수 계산기'!$C$27+F$5*'점수 계산기'!$C$29+'점수 계산기'!$C$32,0))</f>
        <v>138</v>
      </c>
      <c r="G21" s="19">
        <f>IF(OR($B21-G$5&gt;74, $B21-G$5=73, $B21-G$5=1, $B21-G$5&lt;0),"",ROUND(($B21-G$5)*'점수 계산기'!$C$27+G$5*'점수 계산기'!$C$29+'점수 계산기'!$C$32,0))</f>
        <v>138</v>
      </c>
      <c r="H21" s="19">
        <f>IF(OR($B21-H$5&gt;74, $B21-H$5=73, $B21-H$5=1, $B21-H$5&lt;0),"",ROUND(($B21-H$5)*'점수 계산기'!$C$27+H$5*'점수 계산기'!$C$29+'점수 계산기'!$C$32,0))</f>
        <v>138</v>
      </c>
      <c r="I21" s="19">
        <f>IF(OR($B21-I$5&gt;74, $B21-I$5=73, $B21-I$5=1, $B21-I$5&lt;0),"",ROUND(($B21-I$5)*'점수 계산기'!$C$27+I$5*'점수 계산기'!$C$29+'점수 계산기'!$C$32,0))</f>
        <v>138</v>
      </c>
      <c r="J21" s="19">
        <f>IF(OR($B21-J$5&gt;74, $B21-J$5=73, $B21-J$5=1, $B21-J$5&lt;0),"",ROUND(($B21-J$5)*'점수 계산기'!$C$27+J$5*'점수 계산기'!$C$29+'점수 계산기'!$C$32,0))</f>
        <v>138</v>
      </c>
      <c r="K21" s="19">
        <f>IF(OR($B21-K$5&gt;74, $B21-K$5=73, $B21-K$5=1, $B21-K$5&lt;0),"",ROUND(($B21-K$5)*'점수 계산기'!$C$27+K$5*'점수 계산기'!$C$29+'점수 계산기'!$C$32,0))</f>
        <v>138</v>
      </c>
      <c r="L21" s="19">
        <f>IF(OR($B21-L$5&gt;74, $B21-L$5=73, $B21-L$5=1, $B21-L$5&lt;0),"",ROUND(($B21-L$5)*'점수 계산기'!$C$27+L$5*'점수 계산기'!$C$29+'점수 계산기'!$C$32,0))</f>
        <v>138</v>
      </c>
      <c r="M21" s="19">
        <f>IF(OR($B21-M$5&gt;74, $B21-M$5=73, $B21-M$5=1, $B21-M$5&lt;0),"",ROUND(($B21-M$5)*'점수 계산기'!$C$27+M$5*'점수 계산기'!$C$29+'점수 계산기'!$C$32,0))</f>
        <v>138</v>
      </c>
      <c r="N21" s="19">
        <f>IF(OR($B21-N$5&gt;74, $B21-N$5=73, $B21-N$5=1, $B21-N$5&lt;0),"",ROUND(($B21-N$5)*'점수 계산기'!$C$27+N$5*'점수 계산기'!$C$29+'점수 계산기'!$C$32,0))</f>
        <v>138</v>
      </c>
      <c r="O21" s="19">
        <f>IF(OR($B21-O$5&gt;74, $B21-O$5=73, $B21-O$5=1, $B21-O$5&lt;0),"",ROUND(($B21-O$5)*'점수 계산기'!$C$27+O$5*'점수 계산기'!$C$29+'점수 계산기'!$C$32,0))</f>
        <v>138</v>
      </c>
      <c r="P21" s="19" t="str">
        <f>IF(OR($B21-P$5&gt;74, $B21-P$5=73, $B21-P$5=1, $B21-P$5&lt;0),"",ROUND(($B21-P$5)*'점수 계산기'!$C$27+P$5*'점수 계산기'!$C$29+'점수 계산기'!$C$32,0))</f>
        <v/>
      </c>
      <c r="Q21" s="19">
        <f>IF(OR($B21-Q$5&gt;74, $B21-Q$5=73, $B21-Q$5=1, $B21-Q$5&lt;0),"",ROUND(($B21-Q$5)*'점수 계산기'!$C$27+Q$5*'점수 계산기'!$C$29+'점수 계산기'!$C$32,0))</f>
        <v>138</v>
      </c>
      <c r="R21" s="19" t="str">
        <f>IF(OR($B21-R$5&gt;74, $B21-R$5=73, $B21-R$5=1, $B21-R$5&lt;0),"",ROUND(($B21-R$5)*'점수 계산기'!$C$27+R$5*'점수 계산기'!$C$29+'점수 계산기'!$C$32,0))</f>
        <v/>
      </c>
      <c r="S21" s="19" t="str">
        <f>IF(OR($B21-S$5&gt;74, $B21-S$5=73, $B21-S$5=1, $B21-S$5&lt;0),"",ROUND(($B21-S$5)*'점수 계산기'!$C$27+S$5*'점수 계산기'!$C$29+'점수 계산기'!$C$32,0))</f>
        <v/>
      </c>
      <c r="T21" s="19" t="str">
        <f>IF(OR($B21-T$5&gt;74, $B21-T$5=73, $B21-T$5=1, $B21-T$5&lt;0),"",ROUND(($B21-T$5)*'점수 계산기'!$C$27+T$5*'점수 계산기'!$C$29+'점수 계산기'!$C$32,0))</f>
        <v/>
      </c>
      <c r="U21" s="19" t="str">
        <f>IF(OR($B21-U$5&gt;74, $B21-U$5=73, $B21-U$5=1, $B21-U$5&lt;0),"",ROUND(($B21-U$5)*'점수 계산기'!$C$27+U$5*'점수 계산기'!$C$29+'점수 계산기'!$C$32,0))</f>
        <v/>
      </c>
      <c r="V21" s="19" t="str">
        <f>IF(OR($B21-V$5&gt;74, $B21-V$5=73, $B21-V$5=1, $B21-V$5&lt;0),"",ROUND(($B21-V$5)*'점수 계산기'!$C$27+V$5*'점수 계산기'!$C$29+'점수 계산기'!$C$32,0))</f>
        <v/>
      </c>
      <c r="W21" s="19" t="str">
        <f>IF(OR($B21-W$5&gt;74, $B21-W$5=73, $B21-W$5=1, $B21-W$5&lt;0),"",ROUND(($B21-W$5)*'점수 계산기'!$C$27+W$5*'점수 계산기'!$C$29+'점수 계산기'!$C$32,0))</f>
        <v/>
      </c>
      <c r="X21" s="19" t="str">
        <f>IF(OR($B21-X$5&gt;74, $B21-X$5=73, $B21-X$5=1, $B21-X$5&lt;0),"",ROUND(($B21-X$5)*'점수 계산기'!$C$27+X$5*'점수 계산기'!$C$29+'점수 계산기'!$C$32,0))</f>
        <v/>
      </c>
      <c r="Y21" s="19" t="str">
        <f>IF(OR($B21-Y$5&gt;74, $B21-Y$5=73, $B21-Y$5=1, $B21-Y$5&lt;0),"",ROUND(($B21-Y$5)*'점수 계산기'!$C$27+Y$5*'점수 계산기'!$C$29+'점수 계산기'!$C$32,0))</f>
        <v/>
      </c>
      <c r="Z21" s="19" t="str">
        <f>IF(OR($B21-Z$5&gt;74, $B21-Z$5=73, $B21-Z$5=1, $B21-Z$5&lt;0),"",ROUND(($B21-Z$5)*'점수 계산기'!$C$27+Z$5*'점수 계산기'!$C$29+'점수 계산기'!$C$32,0))</f>
        <v/>
      </c>
      <c r="AA21" s="20" t="str">
        <f>IF(OR($B21-AA$5&gt;74, $B21-AA$5=73, $B21-AA$5=1, $B21-AA$5&lt;0),"",ROUND(($B21-AA$5)*'점수 계산기'!$C$27+AA$5*'점수 계산기'!$C$29+'점수 계산기'!$C$32,0))</f>
        <v/>
      </c>
      <c r="AC21" s="195">
        <v>86</v>
      </c>
      <c r="AD21" s="195">
        <f t="shared" si="0"/>
        <v>138</v>
      </c>
      <c r="AE21" s="195" cm="1">
        <f t="array" ref="AE21">INDEX($AF$6:$AF$106, AC21, 1)</f>
        <v>80</v>
      </c>
      <c r="AF21" s="195">
        <f t="shared" si="1"/>
        <v>138</v>
      </c>
      <c r="AG21" s="195">
        <v>85</v>
      </c>
      <c r="AH21" s="195">
        <v>15</v>
      </c>
    </row>
    <row r="22" spans="1:34" ht="21" customHeight="1">
      <c r="A22" s="4"/>
      <c r="B22" s="33">
        <v>84</v>
      </c>
      <c r="C22" s="21">
        <f>IF(OR($B22-C$5&gt;74, $B22-C$5=73, $B22-C$5=1, $B22-C$5&lt;0),"",ROUND(($B22-C$5)*'점수 계산기'!$C$27+C$5*'점수 계산기'!$C$29+'점수 계산기'!$C$32,0))</f>
        <v>137</v>
      </c>
      <c r="D22" s="21">
        <f>IF(OR($B22-D$5&gt;74, $B22-D$5=73, $B22-D$5=1, $B22-D$5&lt;0),"",ROUND(($B22-D$5)*'점수 계산기'!$C$27+D$5*'점수 계산기'!$C$29+'점수 계산기'!$C$32,0))</f>
        <v>137</v>
      </c>
      <c r="E22" s="21">
        <f>IF(OR($B22-E$5&gt;74, $B22-E$5=73, $B22-E$5=1, $B22-E$5&lt;0),"",ROUND(($B22-E$5)*'점수 계산기'!$C$27+E$5*'점수 계산기'!$C$29+'점수 계산기'!$C$32,0))</f>
        <v>137</v>
      </c>
      <c r="F22" s="21">
        <f>IF(OR($B22-F$5&gt;74, $B22-F$5=73, $B22-F$5=1, $B22-F$5&lt;0),"",ROUND(($B22-F$5)*'점수 계산기'!$C$27+F$5*'점수 계산기'!$C$29+'점수 계산기'!$C$32,0))</f>
        <v>137</v>
      </c>
      <c r="G22" s="21">
        <f>IF(OR($B22-G$5&gt;74, $B22-G$5=73, $B22-G$5=1, $B22-G$5&lt;0),"",ROUND(($B22-G$5)*'점수 계산기'!$C$27+G$5*'점수 계산기'!$C$29+'점수 계산기'!$C$32,0))</f>
        <v>137</v>
      </c>
      <c r="H22" s="21">
        <f>IF(OR($B22-H$5&gt;74, $B22-H$5=73, $B22-H$5=1, $B22-H$5&lt;0),"",ROUND(($B22-H$5)*'점수 계산기'!$C$27+H$5*'점수 계산기'!$C$29+'점수 계산기'!$C$32,0))</f>
        <v>137</v>
      </c>
      <c r="I22" s="21">
        <f>IF(OR($B22-I$5&gt;74, $B22-I$5=73, $B22-I$5=1, $B22-I$5&lt;0),"",ROUND(($B22-I$5)*'점수 계산기'!$C$27+I$5*'점수 계산기'!$C$29+'점수 계산기'!$C$32,0))</f>
        <v>137</v>
      </c>
      <c r="J22" s="21">
        <f>IF(OR($B22-J$5&gt;74, $B22-J$5=73, $B22-J$5=1, $B22-J$5&lt;0),"",ROUND(($B22-J$5)*'점수 계산기'!$C$27+J$5*'점수 계산기'!$C$29+'점수 계산기'!$C$32,0))</f>
        <v>137</v>
      </c>
      <c r="K22" s="21">
        <f>IF(OR($B22-K$5&gt;74, $B22-K$5=73, $B22-K$5=1, $B22-K$5&lt;0),"",ROUND(($B22-K$5)*'점수 계산기'!$C$27+K$5*'점수 계산기'!$C$29+'점수 계산기'!$C$32,0))</f>
        <v>137</v>
      </c>
      <c r="L22" s="21">
        <f>IF(OR($B22-L$5&gt;74, $B22-L$5=73, $B22-L$5=1, $B22-L$5&lt;0),"",ROUND(($B22-L$5)*'점수 계산기'!$C$27+L$5*'점수 계산기'!$C$29+'점수 계산기'!$C$32,0))</f>
        <v>137</v>
      </c>
      <c r="M22" s="21">
        <f>IF(OR($B22-M$5&gt;74, $B22-M$5=73, $B22-M$5=1, $B22-M$5&lt;0),"",ROUND(($B22-M$5)*'점수 계산기'!$C$27+M$5*'점수 계산기'!$C$29+'점수 계산기'!$C$32,0))</f>
        <v>137</v>
      </c>
      <c r="N22" s="21">
        <f>IF(OR($B22-N$5&gt;74, $B22-N$5=73, $B22-N$5=1, $B22-N$5&lt;0),"",ROUND(($B22-N$5)*'점수 계산기'!$C$27+N$5*'점수 계산기'!$C$29+'점수 계산기'!$C$32,0))</f>
        <v>137</v>
      </c>
      <c r="O22" s="21">
        <f>IF(OR($B22-O$5&gt;74, $B22-O$5=73, $B22-O$5=1, $B22-O$5&lt;0),"",ROUND(($B22-O$5)*'점수 계산기'!$C$27+O$5*'점수 계산기'!$C$29+'점수 계산기'!$C$32,0))</f>
        <v>137</v>
      </c>
      <c r="P22" s="21">
        <f>IF(OR($B22-P$5&gt;74, $B22-P$5=73, $B22-P$5=1, $B22-P$5&lt;0),"",ROUND(($B22-P$5)*'점수 계산기'!$C$27+P$5*'점수 계산기'!$C$29+'점수 계산기'!$C$32,0))</f>
        <v>137</v>
      </c>
      <c r="Q22" s="21" t="str">
        <f>IF(OR($B22-Q$5&gt;74, $B22-Q$5=73, $B22-Q$5=1, $B22-Q$5&lt;0),"",ROUND(($B22-Q$5)*'점수 계산기'!$C$27+Q$5*'점수 계산기'!$C$29+'점수 계산기'!$C$32,0))</f>
        <v/>
      </c>
      <c r="R22" s="21">
        <f>IF(OR($B22-R$5&gt;74, $B22-R$5=73, $B22-R$5=1, $B22-R$5&lt;0),"",ROUND(($B22-R$5)*'점수 계산기'!$C$27+R$5*'점수 계산기'!$C$29+'점수 계산기'!$C$32,0))</f>
        <v>137</v>
      </c>
      <c r="S22" s="21" t="str">
        <f>IF(OR($B22-S$5&gt;74, $B22-S$5=73, $B22-S$5=1, $B22-S$5&lt;0),"",ROUND(($B22-S$5)*'점수 계산기'!$C$27+S$5*'점수 계산기'!$C$29+'점수 계산기'!$C$32,0))</f>
        <v/>
      </c>
      <c r="T22" s="21" t="str">
        <f>IF(OR($B22-T$5&gt;74, $B22-T$5=73, $B22-T$5=1, $B22-T$5&lt;0),"",ROUND(($B22-T$5)*'점수 계산기'!$C$27+T$5*'점수 계산기'!$C$29+'점수 계산기'!$C$32,0))</f>
        <v/>
      </c>
      <c r="U22" s="21" t="str">
        <f>IF(OR($B22-U$5&gt;74, $B22-U$5=73, $B22-U$5=1, $B22-U$5&lt;0),"",ROUND(($B22-U$5)*'점수 계산기'!$C$27+U$5*'점수 계산기'!$C$29+'점수 계산기'!$C$32,0))</f>
        <v/>
      </c>
      <c r="V22" s="21" t="str">
        <f>IF(OR($B22-V$5&gt;74, $B22-V$5=73, $B22-V$5=1, $B22-V$5&lt;0),"",ROUND(($B22-V$5)*'점수 계산기'!$C$27+V$5*'점수 계산기'!$C$29+'점수 계산기'!$C$32,0))</f>
        <v/>
      </c>
      <c r="W22" s="21" t="str">
        <f>IF(OR($B22-W$5&gt;74, $B22-W$5=73, $B22-W$5=1, $B22-W$5&lt;0),"",ROUND(($B22-W$5)*'점수 계산기'!$C$27+W$5*'점수 계산기'!$C$29+'점수 계산기'!$C$32,0))</f>
        <v/>
      </c>
      <c r="X22" s="21" t="str">
        <f>IF(OR($B22-X$5&gt;74, $B22-X$5=73, $B22-X$5=1, $B22-X$5&lt;0),"",ROUND(($B22-X$5)*'점수 계산기'!$C$27+X$5*'점수 계산기'!$C$29+'점수 계산기'!$C$32,0))</f>
        <v/>
      </c>
      <c r="Y22" s="21" t="str">
        <f>IF(OR($B22-Y$5&gt;74, $B22-Y$5=73, $B22-Y$5=1, $B22-Y$5&lt;0),"",ROUND(($B22-Y$5)*'점수 계산기'!$C$27+Y$5*'점수 계산기'!$C$29+'점수 계산기'!$C$32,0))</f>
        <v/>
      </c>
      <c r="Z22" s="21" t="str">
        <f>IF(OR($B22-Z$5&gt;74, $B22-Z$5=73, $B22-Z$5=1, $B22-Z$5&lt;0),"",ROUND(($B22-Z$5)*'점수 계산기'!$C$27+Z$5*'점수 계산기'!$C$29+'점수 계산기'!$C$32,0))</f>
        <v/>
      </c>
      <c r="AA22" s="22" t="str">
        <f>IF(OR($B22-AA$5&gt;74, $B22-AA$5=73, $B22-AA$5=1, $B22-AA$5&lt;0),"",ROUND(($B22-AA$5)*'점수 계산기'!$C$27+AA$5*'점수 계산기'!$C$29+'점수 계산기'!$C$32,0))</f>
        <v/>
      </c>
      <c r="AC22" s="195">
        <v>85</v>
      </c>
      <c r="AD22" s="195">
        <f t="shared" si="0"/>
        <v>137</v>
      </c>
      <c r="AE22" s="195" cm="1">
        <f t="array" ref="AE22">INDEX($AF$6:$AF$106, AC22, 1)</f>
        <v>81</v>
      </c>
      <c r="AF22" s="195">
        <f t="shared" si="1"/>
        <v>137</v>
      </c>
      <c r="AG22" s="195">
        <v>84</v>
      </c>
      <c r="AH22" s="195">
        <v>16</v>
      </c>
    </row>
    <row r="23" spans="1:34" ht="21" customHeight="1">
      <c r="A23" s="4"/>
      <c r="B23" s="33">
        <v>83</v>
      </c>
      <c r="C23" s="21">
        <f>IF(OR($B23-C$5&gt;74, $B23-C$5=73, $B23-C$5=1, $B23-C$5&lt;0),"",ROUND(($B23-C$5)*'점수 계산기'!$C$27+C$5*'점수 계산기'!$C$29+'점수 계산기'!$C$32,0))</f>
        <v>137</v>
      </c>
      <c r="D23" s="21">
        <f>IF(OR($B23-D$5&gt;74, $B23-D$5=73, $B23-D$5=1, $B23-D$5&lt;0),"",ROUND(($B23-D$5)*'점수 계산기'!$C$27+D$5*'점수 계산기'!$C$29+'점수 계산기'!$C$32,0))</f>
        <v>137</v>
      </c>
      <c r="E23" s="21">
        <f>IF(OR($B23-E$5&gt;74, $B23-E$5=73, $B23-E$5=1, $B23-E$5&lt;0),"",ROUND(($B23-E$5)*'점수 계산기'!$C$27+E$5*'점수 계산기'!$C$29+'점수 계산기'!$C$32,0))</f>
        <v>137</v>
      </c>
      <c r="F23" s="21">
        <f>IF(OR($B23-F$5&gt;74, $B23-F$5=73, $B23-F$5=1, $B23-F$5&lt;0),"",ROUND(($B23-F$5)*'점수 계산기'!$C$27+F$5*'점수 계산기'!$C$29+'점수 계산기'!$C$32,0))</f>
        <v>137</v>
      </c>
      <c r="G23" s="21">
        <f>IF(OR($B23-G$5&gt;74, $B23-G$5=73, $B23-G$5=1, $B23-G$5&lt;0),"",ROUND(($B23-G$5)*'점수 계산기'!$C$27+G$5*'점수 계산기'!$C$29+'점수 계산기'!$C$32,0))</f>
        <v>136</v>
      </c>
      <c r="H23" s="21">
        <f>IF(OR($B23-H$5&gt;74, $B23-H$5=73, $B23-H$5=1, $B23-H$5&lt;0),"",ROUND(($B23-H$5)*'점수 계산기'!$C$27+H$5*'점수 계산기'!$C$29+'점수 계산기'!$C$32,0))</f>
        <v>136</v>
      </c>
      <c r="I23" s="21">
        <f>IF(OR($B23-I$5&gt;74, $B23-I$5=73, $B23-I$5=1, $B23-I$5&lt;0),"",ROUND(($B23-I$5)*'점수 계산기'!$C$27+I$5*'점수 계산기'!$C$29+'점수 계산기'!$C$32,0))</f>
        <v>136</v>
      </c>
      <c r="J23" s="21">
        <f>IF(OR($B23-J$5&gt;74, $B23-J$5=73, $B23-J$5=1, $B23-J$5&lt;0),"",ROUND(($B23-J$5)*'점수 계산기'!$C$27+J$5*'점수 계산기'!$C$29+'점수 계산기'!$C$32,0))</f>
        <v>136</v>
      </c>
      <c r="K23" s="21">
        <f>IF(OR($B23-K$5&gt;74, $B23-K$5=73, $B23-K$5=1, $B23-K$5&lt;0),"",ROUND(($B23-K$5)*'점수 계산기'!$C$27+K$5*'점수 계산기'!$C$29+'점수 계산기'!$C$32,0))</f>
        <v>136</v>
      </c>
      <c r="L23" s="21">
        <f>IF(OR($B23-L$5&gt;74, $B23-L$5=73, $B23-L$5=1, $B23-L$5&lt;0),"",ROUND(($B23-L$5)*'점수 계산기'!$C$27+L$5*'점수 계산기'!$C$29+'점수 계산기'!$C$32,0))</f>
        <v>136</v>
      </c>
      <c r="M23" s="21">
        <f>IF(OR($B23-M$5&gt;74, $B23-M$5=73, $B23-M$5=1, $B23-M$5&lt;0),"",ROUND(($B23-M$5)*'점수 계산기'!$C$27+M$5*'점수 계산기'!$C$29+'점수 계산기'!$C$32,0))</f>
        <v>136</v>
      </c>
      <c r="N23" s="21">
        <f>IF(OR($B23-N$5&gt;74, $B23-N$5=73, $B23-N$5=1, $B23-N$5&lt;0),"",ROUND(($B23-N$5)*'점수 계산기'!$C$27+N$5*'점수 계산기'!$C$29+'점수 계산기'!$C$32,0))</f>
        <v>136</v>
      </c>
      <c r="O23" s="21">
        <f>IF(OR($B23-O$5&gt;74, $B23-O$5=73, $B23-O$5=1, $B23-O$5&lt;0),"",ROUND(($B23-O$5)*'점수 계산기'!$C$27+O$5*'점수 계산기'!$C$29+'점수 계산기'!$C$32,0))</f>
        <v>136</v>
      </c>
      <c r="P23" s="21">
        <f>IF(OR($B23-P$5&gt;74, $B23-P$5=73, $B23-P$5=1, $B23-P$5&lt;0),"",ROUND(($B23-P$5)*'점수 계산기'!$C$27+P$5*'점수 계산기'!$C$29+'점수 계산기'!$C$32,0))</f>
        <v>136</v>
      </c>
      <c r="Q23" s="21">
        <f>IF(OR($B23-Q$5&gt;74, $B23-Q$5=73, $B23-Q$5=1, $B23-Q$5&lt;0),"",ROUND(($B23-Q$5)*'점수 계산기'!$C$27+Q$5*'점수 계산기'!$C$29+'점수 계산기'!$C$32,0))</f>
        <v>136</v>
      </c>
      <c r="R23" s="21" t="str">
        <f>IF(OR($B23-R$5&gt;74, $B23-R$5=73, $B23-R$5=1, $B23-R$5&lt;0),"",ROUND(($B23-R$5)*'점수 계산기'!$C$27+R$5*'점수 계산기'!$C$29+'점수 계산기'!$C$32,0))</f>
        <v/>
      </c>
      <c r="S23" s="21">
        <f>IF(OR($B23-S$5&gt;74, $B23-S$5=73, $B23-S$5=1, $B23-S$5&lt;0),"",ROUND(($B23-S$5)*'점수 계산기'!$C$27+S$5*'점수 계산기'!$C$29+'점수 계산기'!$C$32,0))</f>
        <v>136</v>
      </c>
      <c r="T23" s="21" t="str">
        <f>IF(OR($B23-T$5&gt;74, $B23-T$5=73, $B23-T$5=1, $B23-T$5&lt;0),"",ROUND(($B23-T$5)*'점수 계산기'!$C$27+T$5*'점수 계산기'!$C$29+'점수 계산기'!$C$32,0))</f>
        <v/>
      </c>
      <c r="U23" s="21" t="str">
        <f>IF(OR($B23-U$5&gt;74, $B23-U$5=73, $B23-U$5=1, $B23-U$5&lt;0),"",ROUND(($B23-U$5)*'점수 계산기'!$C$27+U$5*'점수 계산기'!$C$29+'점수 계산기'!$C$32,0))</f>
        <v/>
      </c>
      <c r="V23" s="21" t="str">
        <f>IF(OR($B23-V$5&gt;74, $B23-V$5=73, $B23-V$5=1, $B23-V$5&lt;0),"",ROUND(($B23-V$5)*'점수 계산기'!$C$27+V$5*'점수 계산기'!$C$29+'점수 계산기'!$C$32,0))</f>
        <v/>
      </c>
      <c r="W23" s="21" t="str">
        <f>IF(OR($B23-W$5&gt;74, $B23-W$5=73, $B23-W$5=1, $B23-W$5&lt;0),"",ROUND(($B23-W$5)*'점수 계산기'!$C$27+W$5*'점수 계산기'!$C$29+'점수 계산기'!$C$32,0))</f>
        <v/>
      </c>
      <c r="X23" s="21" t="str">
        <f>IF(OR($B23-X$5&gt;74, $B23-X$5=73, $B23-X$5=1, $B23-X$5&lt;0),"",ROUND(($B23-X$5)*'점수 계산기'!$C$27+X$5*'점수 계산기'!$C$29+'점수 계산기'!$C$32,0))</f>
        <v/>
      </c>
      <c r="Y23" s="21" t="str">
        <f>IF(OR($B23-Y$5&gt;74, $B23-Y$5=73, $B23-Y$5=1, $B23-Y$5&lt;0),"",ROUND(($B23-Y$5)*'점수 계산기'!$C$27+Y$5*'점수 계산기'!$C$29+'점수 계산기'!$C$32,0))</f>
        <v/>
      </c>
      <c r="Z23" s="21" t="str">
        <f>IF(OR($B23-Z$5&gt;74, $B23-Z$5=73, $B23-Z$5=1, $B23-Z$5&lt;0),"",ROUND(($B23-Z$5)*'점수 계산기'!$C$27+Z$5*'점수 계산기'!$C$29+'점수 계산기'!$C$32,0))</f>
        <v/>
      </c>
      <c r="AA23" s="22" t="str">
        <f>IF(OR($B23-AA$5&gt;74, $B23-AA$5=73, $B23-AA$5=1, $B23-AA$5&lt;0),"",ROUND(($B23-AA$5)*'점수 계산기'!$C$27+AA$5*'점수 계산기'!$C$29+'점수 계산기'!$C$32,0))</f>
        <v/>
      </c>
      <c r="AC23" s="195">
        <v>84</v>
      </c>
      <c r="AD23" s="195">
        <f t="shared" si="0"/>
        <v>136</v>
      </c>
      <c r="AE23" s="195" cm="1">
        <f t="array" ref="AE23">INDEX($AF$6:$AF$106, AC23, 1)</f>
        <v>82</v>
      </c>
      <c r="AF23" s="195">
        <f t="shared" si="1"/>
        <v>137</v>
      </c>
      <c r="AG23" s="195">
        <v>83</v>
      </c>
      <c r="AH23" s="195">
        <v>17</v>
      </c>
    </row>
    <row r="24" spans="1:34" ht="21" customHeight="1">
      <c r="A24" s="4"/>
      <c r="B24" s="33">
        <v>82</v>
      </c>
      <c r="C24" s="21">
        <f>IF(OR($B24-C$5&gt;74, $B24-C$5=73, $B24-C$5=1, $B24-C$5&lt;0),"",ROUND(($B24-C$5)*'점수 계산기'!$C$27+C$5*'점수 계산기'!$C$29+'점수 계산기'!$C$32,0))</f>
        <v>136</v>
      </c>
      <c r="D24" s="21">
        <f>IF(OR($B24-D$5&gt;74, $B24-D$5=73, $B24-D$5=1, $B24-D$5&lt;0),"",ROUND(($B24-D$5)*'점수 계산기'!$C$27+D$5*'점수 계산기'!$C$29+'점수 계산기'!$C$32,0))</f>
        <v>136</v>
      </c>
      <c r="E24" s="21">
        <f>IF(OR($B24-E$5&gt;74, $B24-E$5=73, $B24-E$5=1, $B24-E$5&lt;0),"",ROUND(($B24-E$5)*'점수 계산기'!$C$27+E$5*'점수 계산기'!$C$29+'점수 계산기'!$C$32,0))</f>
        <v>136</v>
      </c>
      <c r="F24" s="21">
        <f>IF(OR($B24-F$5&gt;74, $B24-F$5=73, $B24-F$5=1, $B24-F$5&lt;0),"",ROUND(($B24-F$5)*'점수 계산기'!$C$27+F$5*'점수 계산기'!$C$29+'점수 계산기'!$C$32,0))</f>
        <v>136</v>
      </c>
      <c r="G24" s="21">
        <f>IF(OR($B24-G$5&gt;74, $B24-G$5=73, $B24-G$5=1, $B24-G$5&lt;0),"",ROUND(($B24-G$5)*'점수 계산기'!$C$27+G$5*'점수 계산기'!$C$29+'점수 계산기'!$C$32,0))</f>
        <v>136</v>
      </c>
      <c r="H24" s="21">
        <f>IF(OR($B24-H$5&gt;74, $B24-H$5=73, $B24-H$5=1, $B24-H$5&lt;0),"",ROUND(($B24-H$5)*'점수 계산기'!$C$27+H$5*'점수 계산기'!$C$29+'점수 계산기'!$C$32,0))</f>
        <v>136</v>
      </c>
      <c r="I24" s="21">
        <f>IF(OR($B24-I$5&gt;74, $B24-I$5=73, $B24-I$5=1, $B24-I$5&lt;0),"",ROUND(($B24-I$5)*'점수 계산기'!$C$27+I$5*'점수 계산기'!$C$29+'점수 계산기'!$C$32,0))</f>
        <v>136</v>
      </c>
      <c r="J24" s="21">
        <f>IF(OR($B24-J$5&gt;74, $B24-J$5=73, $B24-J$5=1, $B24-J$5&lt;0),"",ROUND(($B24-J$5)*'점수 계산기'!$C$27+J$5*'점수 계산기'!$C$29+'점수 계산기'!$C$32,0))</f>
        <v>136</v>
      </c>
      <c r="K24" s="21">
        <f>IF(OR($B24-K$5&gt;74, $B24-K$5=73, $B24-K$5=1, $B24-K$5&lt;0),"",ROUND(($B24-K$5)*'점수 계산기'!$C$27+K$5*'점수 계산기'!$C$29+'점수 계산기'!$C$32,0))</f>
        <v>136</v>
      </c>
      <c r="L24" s="21">
        <f>IF(OR($B24-L$5&gt;74, $B24-L$5=73, $B24-L$5=1, $B24-L$5&lt;0),"",ROUND(($B24-L$5)*'점수 계산기'!$C$27+L$5*'점수 계산기'!$C$29+'점수 계산기'!$C$32,0))</f>
        <v>136</v>
      </c>
      <c r="M24" s="21">
        <f>IF(OR($B24-M$5&gt;74, $B24-M$5=73, $B24-M$5=1, $B24-M$5&lt;0),"",ROUND(($B24-M$5)*'점수 계산기'!$C$27+M$5*'점수 계산기'!$C$29+'점수 계산기'!$C$32,0))</f>
        <v>135</v>
      </c>
      <c r="N24" s="21">
        <f>IF(OR($B24-N$5&gt;74, $B24-N$5=73, $B24-N$5=1, $B24-N$5&lt;0),"",ROUND(($B24-N$5)*'점수 계산기'!$C$27+N$5*'점수 계산기'!$C$29+'점수 계산기'!$C$32,0))</f>
        <v>135</v>
      </c>
      <c r="O24" s="21">
        <f>IF(OR($B24-O$5&gt;74, $B24-O$5=73, $B24-O$5=1, $B24-O$5&lt;0),"",ROUND(($B24-O$5)*'점수 계산기'!$C$27+O$5*'점수 계산기'!$C$29+'점수 계산기'!$C$32,0))</f>
        <v>135</v>
      </c>
      <c r="P24" s="21">
        <f>IF(OR($B24-P$5&gt;74, $B24-P$5=73, $B24-P$5=1, $B24-P$5&lt;0),"",ROUND(($B24-P$5)*'점수 계산기'!$C$27+P$5*'점수 계산기'!$C$29+'점수 계산기'!$C$32,0))</f>
        <v>135</v>
      </c>
      <c r="Q24" s="21">
        <f>IF(OR($B24-Q$5&gt;74, $B24-Q$5=73, $B24-Q$5=1, $B24-Q$5&lt;0),"",ROUND(($B24-Q$5)*'점수 계산기'!$C$27+Q$5*'점수 계산기'!$C$29+'점수 계산기'!$C$32,0))</f>
        <v>135</v>
      </c>
      <c r="R24" s="21">
        <f>IF(OR($B24-R$5&gt;74, $B24-R$5=73, $B24-R$5=1, $B24-R$5&lt;0),"",ROUND(($B24-R$5)*'점수 계산기'!$C$27+R$5*'점수 계산기'!$C$29+'점수 계산기'!$C$32,0))</f>
        <v>135</v>
      </c>
      <c r="S24" s="21" t="str">
        <f>IF(OR($B24-S$5&gt;74, $B24-S$5=73, $B24-S$5=1, $B24-S$5&lt;0),"",ROUND(($B24-S$5)*'점수 계산기'!$C$27+S$5*'점수 계산기'!$C$29+'점수 계산기'!$C$32,0))</f>
        <v/>
      </c>
      <c r="T24" s="21">
        <f>IF(OR($B24-T$5&gt;74, $B24-T$5=73, $B24-T$5=1, $B24-T$5&lt;0),"",ROUND(($B24-T$5)*'점수 계산기'!$C$27+T$5*'점수 계산기'!$C$29+'점수 계산기'!$C$32,0))</f>
        <v>135</v>
      </c>
      <c r="U24" s="21" t="str">
        <f>IF(OR($B24-U$5&gt;74, $B24-U$5=73, $B24-U$5=1, $B24-U$5&lt;0),"",ROUND(($B24-U$5)*'점수 계산기'!$C$27+U$5*'점수 계산기'!$C$29+'점수 계산기'!$C$32,0))</f>
        <v/>
      </c>
      <c r="V24" s="21" t="str">
        <f>IF(OR($B24-V$5&gt;74, $B24-V$5=73, $B24-V$5=1, $B24-V$5&lt;0),"",ROUND(($B24-V$5)*'점수 계산기'!$C$27+V$5*'점수 계산기'!$C$29+'점수 계산기'!$C$32,0))</f>
        <v/>
      </c>
      <c r="W24" s="21" t="str">
        <f>IF(OR($B24-W$5&gt;74, $B24-W$5=73, $B24-W$5=1, $B24-W$5&lt;0),"",ROUND(($B24-W$5)*'점수 계산기'!$C$27+W$5*'점수 계산기'!$C$29+'점수 계산기'!$C$32,0))</f>
        <v/>
      </c>
      <c r="X24" s="21" t="str">
        <f>IF(OR($B24-X$5&gt;74, $B24-X$5=73, $B24-X$5=1, $B24-X$5&lt;0),"",ROUND(($B24-X$5)*'점수 계산기'!$C$27+X$5*'점수 계산기'!$C$29+'점수 계산기'!$C$32,0))</f>
        <v/>
      </c>
      <c r="Y24" s="21" t="str">
        <f>IF(OR($B24-Y$5&gt;74, $B24-Y$5=73, $B24-Y$5=1, $B24-Y$5&lt;0),"",ROUND(($B24-Y$5)*'점수 계산기'!$C$27+Y$5*'점수 계산기'!$C$29+'점수 계산기'!$C$32,0))</f>
        <v/>
      </c>
      <c r="Z24" s="21" t="str">
        <f>IF(OR($B24-Z$5&gt;74, $B24-Z$5=73, $B24-Z$5=1, $B24-Z$5&lt;0),"",ROUND(($B24-Z$5)*'점수 계산기'!$C$27+Z$5*'점수 계산기'!$C$29+'점수 계산기'!$C$32,0))</f>
        <v/>
      </c>
      <c r="AA24" s="22" t="str">
        <f>IF(OR($B24-AA$5&gt;74, $B24-AA$5=73, $B24-AA$5=1, $B24-AA$5&lt;0),"",ROUND(($B24-AA$5)*'점수 계산기'!$C$27+AA$5*'점수 계산기'!$C$29+'점수 계산기'!$C$32,0))</f>
        <v/>
      </c>
      <c r="AC24" s="195">
        <v>83</v>
      </c>
      <c r="AD24" s="195">
        <f t="shared" si="0"/>
        <v>135</v>
      </c>
      <c r="AE24" s="195" cm="1">
        <f t="array" ref="AE24">INDEX($AF$6:$AF$106, AC24, 1)</f>
        <v>82</v>
      </c>
      <c r="AF24" s="195">
        <f t="shared" si="1"/>
        <v>136</v>
      </c>
      <c r="AG24" s="195">
        <v>82</v>
      </c>
      <c r="AH24" s="195">
        <v>18</v>
      </c>
    </row>
    <row r="25" spans="1:34" ht="21" customHeight="1">
      <c r="A25" s="4"/>
      <c r="B25" s="33">
        <v>81</v>
      </c>
      <c r="C25" s="21">
        <f>IF(OR($B25-C$5&gt;74, $B25-C$5=73, $B25-C$5=1, $B25-C$5&lt;0),"",ROUND(($B25-C$5)*'점수 계산기'!$C$27+C$5*'점수 계산기'!$C$29+'점수 계산기'!$C$32,0))</f>
        <v>135</v>
      </c>
      <c r="D25" s="21">
        <f>IF(OR($B25-D$5&gt;74, $B25-D$5=73, $B25-D$5=1, $B25-D$5&lt;0),"",ROUND(($B25-D$5)*'점수 계산기'!$C$27+D$5*'점수 계산기'!$C$29+'점수 계산기'!$C$32,0))</f>
        <v>135</v>
      </c>
      <c r="E25" s="21">
        <f>IF(OR($B25-E$5&gt;74, $B25-E$5=73, $B25-E$5=1, $B25-E$5&lt;0),"",ROUND(($B25-E$5)*'점수 계산기'!$C$27+E$5*'점수 계산기'!$C$29+'점수 계산기'!$C$32,0))</f>
        <v>135</v>
      </c>
      <c r="F25" s="21">
        <f>IF(OR($B25-F$5&gt;74, $B25-F$5=73, $B25-F$5=1, $B25-F$5&lt;0),"",ROUND(($B25-F$5)*'점수 계산기'!$C$27+F$5*'점수 계산기'!$C$29+'점수 계산기'!$C$32,0))</f>
        <v>135</v>
      </c>
      <c r="G25" s="21">
        <f>IF(OR($B25-G$5&gt;74, $B25-G$5=73, $B25-G$5=1, $B25-G$5&lt;0),"",ROUND(($B25-G$5)*'점수 계산기'!$C$27+G$5*'점수 계산기'!$C$29+'점수 계산기'!$C$32,0))</f>
        <v>135</v>
      </c>
      <c r="H25" s="21">
        <f>IF(OR($B25-H$5&gt;74, $B25-H$5=73, $B25-H$5=1, $B25-H$5&lt;0),"",ROUND(($B25-H$5)*'점수 계산기'!$C$27+H$5*'점수 계산기'!$C$29+'점수 계산기'!$C$32,0))</f>
        <v>135</v>
      </c>
      <c r="I25" s="21">
        <f>IF(OR($B25-I$5&gt;74, $B25-I$5=73, $B25-I$5=1, $B25-I$5&lt;0),"",ROUND(($B25-I$5)*'점수 계산기'!$C$27+I$5*'점수 계산기'!$C$29+'점수 계산기'!$C$32,0))</f>
        <v>135</v>
      </c>
      <c r="J25" s="21">
        <f>IF(OR($B25-J$5&gt;74, $B25-J$5=73, $B25-J$5=1, $B25-J$5&lt;0),"",ROUND(($B25-J$5)*'점수 계산기'!$C$27+J$5*'점수 계산기'!$C$29+'점수 계산기'!$C$32,0))</f>
        <v>135</v>
      </c>
      <c r="K25" s="21">
        <f>IF(OR($B25-K$5&gt;74, $B25-K$5=73, $B25-K$5=1, $B25-K$5&lt;0),"",ROUND(($B25-K$5)*'점수 계산기'!$C$27+K$5*'점수 계산기'!$C$29+'점수 계산기'!$C$32,0))</f>
        <v>135</v>
      </c>
      <c r="L25" s="21">
        <f>IF(OR($B25-L$5&gt;74, $B25-L$5=73, $B25-L$5=1, $B25-L$5&lt;0),"",ROUND(($B25-L$5)*'점수 계산기'!$C$27+L$5*'점수 계산기'!$C$29+'점수 계산기'!$C$32,0))</f>
        <v>135</v>
      </c>
      <c r="M25" s="21">
        <f>IF(OR($B25-M$5&gt;74, $B25-M$5=73, $B25-M$5=1, $B25-M$5&lt;0),"",ROUND(($B25-M$5)*'점수 계산기'!$C$27+M$5*'점수 계산기'!$C$29+'점수 계산기'!$C$32,0))</f>
        <v>135</v>
      </c>
      <c r="N25" s="21">
        <f>IF(OR($B25-N$5&gt;74, $B25-N$5=73, $B25-N$5=1, $B25-N$5&lt;0),"",ROUND(($B25-N$5)*'점수 계산기'!$C$27+N$5*'점수 계산기'!$C$29+'점수 계산기'!$C$32,0))</f>
        <v>135</v>
      </c>
      <c r="O25" s="21">
        <f>IF(OR($B25-O$5&gt;74, $B25-O$5=73, $B25-O$5=1, $B25-O$5&lt;0),"",ROUND(($B25-O$5)*'점수 계산기'!$C$27+O$5*'점수 계산기'!$C$29+'점수 계산기'!$C$32,0))</f>
        <v>135</v>
      </c>
      <c r="P25" s="21">
        <f>IF(OR($B25-P$5&gt;74, $B25-P$5=73, $B25-P$5=1, $B25-P$5&lt;0),"",ROUND(($B25-P$5)*'점수 계산기'!$C$27+P$5*'점수 계산기'!$C$29+'점수 계산기'!$C$32,0))</f>
        <v>135</v>
      </c>
      <c r="Q25" s="21">
        <f>IF(OR($B25-Q$5&gt;74, $B25-Q$5=73, $B25-Q$5=1, $B25-Q$5&lt;0),"",ROUND(($B25-Q$5)*'점수 계산기'!$C$27+Q$5*'점수 계산기'!$C$29+'점수 계산기'!$C$32,0))</f>
        <v>135</v>
      </c>
      <c r="R25" s="21">
        <f>IF(OR($B25-R$5&gt;74, $B25-R$5=73, $B25-R$5=1, $B25-R$5&lt;0),"",ROUND(($B25-R$5)*'점수 계산기'!$C$27+R$5*'점수 계산기'!$C$29+'점수 계산기'!$C$32,0))</f>
        <v>135</v>
      </c>
      <c r="S25" s="21">
        <f>IF(OR($B25-S$5&gt;74, $B25-S$5=73, $B25-S$5=1, $B25-S$5&lt;0),"",ROUND(($B25-S$5)*'점수 계산기'!$C$27+S$5*'점수 계산기'!$C$29+'점수 계산기'!$C$32,0))</f>
        <v>134</v>
      </c>
      <c r="T25" s="21" t="str">
        <f>IF(OR($B25-T$5&gt;74, $B25-T$5=73, $B25-T$5=1, $B25-T$5&lt;0),"",ROUND(($B25-T$5)*'점수 계산기'!$C$27+T$5*'점수 계산기'!$C$29+'점수 계산기'!$C$32,0))</f>
        <v/>
      </c>
      <c r="U25" s="21">
        <f>IF(OR($B25-U$5&gt;74, $B25-U$5=73, $B25-U$5=1, $B25-U$5&lt;0),"",ROUND(($B25-U$5)*'점수 계산기'!$C$27+U$5*'점수 계산기'!$C$29+'점수 계산기'!$C$32,0))</f>
        <v>134</v>
      </c>
      <c r="V25" s="21" t="str">
        <f>IF(OR($B25-V$5&gt;74, $B25-V$5=73, $B25-V$5=1, $B25-V$5&lt;0),"",ROUND(($B25-V$5)*'점수 계산기'!$C$27+V$5*'점수 계산기'!$C$29+'점수 계산기'!$C$32,0))</f>
        <v/>
      </c>
      <c r="W25" s="21" t="str">
        <f>IF(OR($B25-W$5&gt;74, $B25-W$5=73, $B25-W$5=1, $B25-W$5&lt;0),"",ROUND(($B25-W$5)*'점수 계산기'!$C$27+W$5*'점수 계산기'!$C$29+'점수 계산기'!$C$32,0))</f>
        <v/>
      </c>
      <c r="X25" s="21" t="str">
        <f>IF(OR($B25-X$5&gt;74, $B25-X$5=73, $B25-X$5=1, $B25-X$5&lt;0),"",ROUND(($B25-X$5)*'점수 계산기'!$C$27+X$5*'점수 계산기'!$C$29+'점수 계산기'!$C$32,0))</f>
        <v/>
      </c>
      <c r="Y25" s="21" t="str">
        <f>IF(OR($B25-Y$5&gt;74, $B25-Y$5=73, $B25-Y$5=1, $B25-Y$5&lt;0),"",ROUND(($B25-Y$5)*'점수 계산기'!$C$27+Y$5*'점수 계산기'!$C$29+'점수 계산기'!$C$32,0))</f>
        <v/>
      </c>
      <c r="Z25" s="21" t="str">
        <f>IF(OR($B25-Z$5&gt;74, $B25-Z$5=73, $B25-Z$5=1, $B25-Z$5&lt;0),"",ROUND(($B25-Z$5)*'점수 계산기'!$C$27+Z$5*'점수 계산기'!$C$29+'점수 계산기'!$C$32,0))</f>
        <v/>
      </c>
      <c r="AA25" s="22" t="str">
        <f>IF(OR($B25-AA$5&gt;74, $B25-AA$5=73, $B25-AA$5=1, $B25-AA$5&lt;0),"",ROUND(($B25-AA$5)*'점수 계산기'!$C$27+AA$5*'점수 계산기'!$C$29+'점수 계산기'!$C$32,0))</f>
        <v/>
      </c>
      <c r="AC25" s="195">
        <v>82</v>
      </c>
      <c r="AD25" s="195">
        <f t="shared" si="0"/>
        <v>134</v>
      </c>
      <c r="AE25" s="195" cm="1">
        <f t="array" ref="AE25">INDEX($AF$6:$AF$106, AC25, 1)</f>
        <v>83</v>
      </c>
      <c r="AF25" s="195">
        <f t="shared" si="1"/>
        <v>135</v>
      </c>
      <c r="AG25" s="195">
        <v>81</v>
      </c>
      <c r="AH25" s="195">
        <v>19</v>
      </c>
    </row>
    <row r="26" spans="1:34" ht="21" customHeight="1">
      <c r="A26" s="4"/>
      <c r="B26" s="28">
        <v>80</v>
      </c>
      <c r="C26" s="13">
        <f>IF(OR($B26-C$5&gt;74, $B26-C$5=73, $B26-C$5=1, $B26-C$5&lt;0),"",ROUND(($B26-C$5)*'점수 계산기'!$C$27+C$5*'점수 계산기'!$C$29+'점수 계산기'!$C$32,0))</f>
        <v>134</v>
      </c>
      <c r="D26" s="13">
        <f>IF(OR($B26-D$5&gt;74, $B26-D$5=73, $B26-D$5=1, $B26-D$5&lt;0),"",ROUND(($B26-D$5)*'점수 계산기'!$C$27+D$5*'점수 계산기'!$C$29+'점수 계산기'!$C$32,0))</f>
        <v>134</v>
      </c>
      <c r="E26" s="13">
        <f>IF(OR($B26-E$5&gt;74, $B26-E$5=73, $B26-E$5=1, $B26-E$5&lt;0),"",ROUND(($B26-E$5)*'점수 계산기'!$C$27+E$5*'점수 계산기'!$C$29+'점수 계산기'!$C$32,0))</f>
        <v>134</v>
      </c>
      <c r="F26" s="13">
        <f>IF(OR($B26-F$5&gt;74, $B26-F$5=73, $B26-F$5=1, $B26-F$5&lt;0),"",ROUND(($B26-F$5)*'점수 계산기'!$C$27+F$5*'점수 계산기'!$C$29+'점수 계산기'!$C$32,0))</f>
        <v>134</v>
      </c>
      <c r="G26" s="13">
        <f>IF(OR($B26-G$5&gt;74, $B26-G$5=73, $B26-G$5=1, $B26-G$5&lt;0),"",ROUND(($B26-G$5)*'점수 계산기'!$C$27+G$5*'점수 계산기'!$C$29+'점수 계산기'!$C$32,0))</f>
        <v>134</v>
      </c>
      <c r="H26" s="13">
        <f>IF(OR($B26-H$5&gt;74, $B26-H$5=73, $B26-H$5=1, $B26-H$5&lt;0),"",ROUND(($B26-H$5)*'점수 계산기'!$C$27+H$5*'점수 계산기'!$C$29+'점수 계산기'!$C$32,0))</f>
        <v>134</v>
      </c>
      <c r="I26" s="13">
        <f>IF(OR($B26-I$5&gt;74, $B26-I$5=73, $B26-I$5=1, $B26-I$5&lt;0),"",ROUND(($B26-I$5)*'점수 계산기'!$C$27+I$5*'점수 계산기'!$C$29+'점수 계산기'!$C$32,0))</f>
        <v>134</v>
      </c>
      <c r="J26" s="13">
        <f>IF(OR($B26-J$5&gt;74, $B26-J$5=73, $B26-J$5=1, $B26-J$5&lt;0),"",ROUND(($B26-J$5)*'점수 계산기'!$C$27+J$5*'점수 계산기'!$C$29+'점수 계산기'!$C$32,0))</f>
        <v>134</v>
      </c>
      <c r="K26" s="13">
        <f>IF(OR($B26-K$5&gt;74, $B26-K$5=73, $B26-K$5=1, $B26-K$5&lt;0),"",ROUND(($B26-K$5)*'점수 계산기'!$C$27+K$5*'점수 계산기'!$C$29+'점수 계산기'!$C$32,0))</f>
        <v>134</v>
      </c>
      <c r="L26" s="13">
        <f>IF(OR($B26-L$5&gt;74, $B26-L$5=73, $B26-L$5=1, $B26-L$5&lt;0),"",ROUND(($B26-L$5)*'점수 계산기'!$C$27+L$5*'점수 계산기'!$C$29+'점수 계산기'!$C$32,0))</f>
        <v>134</v>
      </c>
      <c r="M26" s="13">
        <f>IF(OR($B26-M$5&gt;74, $B26-M$5=73, $B26-M$5=1, $B26-M$5&lt;0),"",ROUND(($B26-M$5)*'점수 계산기'!$C$27+M$5*'점수 계산기'!$C$29+'점수 계산기'!$C$32,0))</f>
        <v>134</v>
      </c>
      <c r="N26" s="13">
        <f>IF(OR($B26-N$5&gt;74, $B26-N$5=73, $B26-N$5=1, $B26-N$5&lt;0),"",ROUND(($B26-N$5)*'점수 계산기'!$C$27+N$5*'점수 계산기'!$C$29+'점수 계산기'!$C$32,0))</f>
        <v>134</v>
      </c>
      <c r="O26" s="13">
        <f>IF(OR($B26-O$5&gt;74, $B26-O$5=73, $B26-O$5=1, $B26-O$5&lt;0),"",ROUND(($B26-O$5)*'점수 계산기'!$C$27+O$5*'점수 계산기'!$C$29+'점수 계산기'!$C$32,0))</f>
        <v>134</v>
      </c>
      <c r="P26" s="13">
        <f>IF(OR($B26-P$5&gt;74, $B26-P$5=73, $B26-P$5=1, $B26-P$5&lt;0),"",ROUND(($B26-P$5)*'점수 계산기'!$C$27+P$5*'점수 계산기'!$C$29+'점수 계산기'!$C$32,0))</f>
        <v>134</v>
      </c>
      <c r="Q26" s="13">
        <f>IF(OR($B26-Q$5&gt;74, $B26-Q$5=73, $B26-Q$5=1, $B26-Q$5&lt;0),"",ROUND(($B26-Q$5)*'점수 계산기'!$C$27+Q$5*'점수 계산기'!$C$29+'점수 계산기'!$C$32,0))</f>
        <v>134</v>
      </c>
      <c r="R26" s="13">
        <f>IF(OR($B26-R$5&gt;74, $B26-R$5=73, $B26-R$5=1, $B26-R$5&lt;0),"",ROUND(($B26-R$5)*'점수 계산기'!$C$27+R$5*'점수 계산기'!$C$29+'점수 계산기'!$C$32,0))</f>
        <v>134</v>
      </c>
      <c r="S26" s="13">
        <f>IF(OR($B26-S$5&gt;74, $B26-S$5=73, $B26-S$5=1, $B26-S$5&lt;0),"",ROUND(($B26-S$5)*'점수 계산기'!$C$27+S$5*'점수 계산기'!$C$29+'점수 계산기'!$C$32,0))</f>
        <v>134</v>
      </c>
      <c r="T26" s="13">
        <f>IF(OR($B26-T$5&gt;74, $B26-T$5=73, $B26-T$5=1, $B26-T$5&lt;0),"",ROUND(($B26-T$5)*'점수 계산기'!$C$27+T$5*'점수 계산기'!$C$29+'점수 계산기'!$C$32,0))</f>
        <v>134</v>
      </c>
      <c r="U26" s="13" t="str">
        <f>IF(OR($B26-U$5&gt;74, $B26-U$5=73, $B26-U$5=1, $B26-U$5&lt;0),"",ROUND(($B26-U$5)*'점수 계산기'!$C$27+U$5*'점수 계산기'!$C$29+'점수 계산기'!$C$32,0))</f>
        <v/>
      </c>
      <c r="V26" s="13">
        <f>IF(OR($B26-V$5&gt;74, $B26-V$5=73, $B26-V$5=1, $B26-V$5&lt;0),"",ROUND(($B26-V$5)*'점수 계산기'!$C$27+V$5*'점수 계산기'!$C$29+'점수 계산기'!$C$32,0))</f>
        <v>134</v>
      </c>
      <c r="W26" s="13" t="str">
        <f>IF(OR($B26-W$5&gt;74, $B26-W$5=73, $B26-W$5=1, $B26-W$5&lt;0),"",ROUND(($B26-W$5)*'점수 계산기'!$C$27+W$5*'점수 계산기'!$C$29+'점수 계산기'!$C$32,0))</f>
        <v/>
      </c>
      <c r="X26" s="13" t="str">
        <f>IF(OR($B26-X$5&gt;74, $B26-X$5=73, $B26-X$5=1, $B26-X$5&lt;0),"",ROUND(($B26-X$5)*'점수 계산기'!$C$27+X$5*'점수 계산기'!$C$29+'점수 계산기'!$C$32,0))</f>
        <v/>
      </c>
      <c r="Y26" s="13" t="str">
        <f>IF(OR($B26-Y$5&gt;74, $B26-Y$5=73, $B26-Y$5=1, $B26-Y$5&lt;0),"",ROUND(($B26-Y$5)*'점수 계산기'!$C$27+Y$5*'점수 계산기'!$C$29+'점수 계산기'!$C$32,0))</f>
        <v/>
      </c>
      <c r="Z26" s="13" t="str">
        <f>IF(OR($B26-Z$5&gt;74, $B26-Z$5=73, $B26-Z$5=1, $B26-Z$5&lt;0),"",ROUND(($B26-Z$5)*'점수 계산기'!$C$27+Z$5*'점수 계산기'!$C$29+'점수 계산기'!$C$32,0))</f>
        <v/>
      </c>
      <c r="AA26" s="14" t="str">
        <f>IF(OR($B26-AA$5&gt;74, $B26-AA$5=73, $B26-AA$5=1, $B26-AA$5&lt;0),"",ROUND(($B26-AA$5)*'점수 계산기'!$C$27+AA$5*'점수 계산기'!$C$29+'점수 계산기'!$C$32,0))</f>
        <v/>
      </c>
      <c r="AC26" s="195">
        <v>81</v>
      </c>
      <c r="AD26" s="195">
        <f t="shared" si="0"/>
        <v>134</v>
      </c>
      <c r="AE26" s="195" cm="1">
        <f t="array" ref="AE26">INDEX($AF$6:$AF$106, AC26, 1)</f>
        <v>84</v>
      </c>
      <c r="AF26" s="195">
        <f t="shared" si="1"/>
        <v>134</v>
      </c>
      <c r="AG26" s="195">
        <v>80</v>
      </c>
      <c r="AH26" s="195">
        <v>20</v>
      </c>
    </row>
    <row r="27" spans="1:34" ht="21" customHeight="1">
      <c r="A27" s="4"/>
      <c r="B27" s="29">
        <v>79</v>
      </c>
      <c r="C27" s="13">
        <f>IF(OR($B27-C$5&gt;74, $B27-C$5=73, $B27-C$5=1, $B27-C$5&lt;0),"",ROUND(($B27-C$5)*'점수 계산기'!$C$27+C$5*'점수 계산기'!$C$29+'점수 계산기'!$C$32,0))</f>
        <v>133</v>
      </c>
      <c r="D27" s="13">
        <f>IF(OR($B27-D$5&gt;74, $B27-D$5=73, $B27-D$5=1, $B27-D$5&lt;0),"",ROUND(($B27-D$5)*'점수 계산기'!$C$27+D$5*'점수 계산기'!$C$29+'점수 계산기'!$C$32,0))</f>
        <v>133</v>
      </c>
      <c r="E27" s="13">
        <f>IF(OR($B27-E$5&gt;74, $B27-E$5=73, $B27-E$5=1, $B27-E$5&lt;0),"",ROUND(($B27-E$5)*'점수 계산기'!$C$27+E$5*'점수 계산기'!$C$29+'점수 계산기'!$C$32,0))</f>
        <v>133</v>
      </c>
      <c r="F27" s="13">
        <f>IF(OR($B27-F$5&gt;74, $B27-F$5=73, $B27-F$5=1, $B27-F$5&lt;0),"",ROUND(($B27-F$5)*'점수 계산기'!$C$27+F$5*'점수 계산기'!$C$29+'점수 계산기'!$C$32,0))</f>
        <v>133</v>
      </c>
      <c r="G27" s="13">
        <f>IF(OR($B27-G$5&gt;74, $B27-G$5=73, $B27-G$5=1, $B27-G$5&lt;0),"",ROUND(($B27-G$5)*'점수 계산기'!$C$27+G$5*'점수 계산기'!$C$29+'점수 계산기'!$C$32,0))</f>
        <v>133</v>
      </c>
      <c r="H27" s="13">
        <f>IF(OR($B27-H$5&gt;74, $B27-H$5=73, $B27-H$5=1, $B27-H$5&lt;0),"",ROUND(($B27-H$5)*'점수 계산기'!$C$27+H$5*'점수 계산기'!$C$29+'점수 계산기'!$C$32,0))</f>
        <v>133</v>
      </c>
      <c r="I27" s="13">
        <f>IF(OR($B27-I$5&gt;74, $B27-I$5=73, $B27-I$5=1, $B27-I$5&lt;0),"",ROUND(($B27-I$5)*'점수 계산기'!$C$27+I$5*'점수 계산기'!$C$29+'점수 계산기'!$C$32,0))</f>
        <v>133</v>
      </c>
      <c r="J27" s="13">
        <f>IF(OR($B27-J$5&gt;74, $B27-J$5=73, $B27-J$5=1, $B27-J$5&lt;0),"",ROUND(($B27-J$5)*'점수 계산기'!$C$27+J$5*'점수 계산기'!$C$29+'점수 계산기'!$C$32,0))</f>
        <v>133</v>
      </c>
      <c r="K27" s="13">
        <f>IF(OR($B27-K$5&gt;74, $B27-K$5=73, $B27-K$5=1, $B27-K$5&lt;0),"",ROUND(($B27-K$5)*'점수 계산기'!$C$27+K$5*'점수 계산기'!$C$29+'점수 계산기'!$C$32,0))</f>
        <v>133</v>
      </c>
      <c r="L27" s="13">
        <f>IF(OR($B27-L$5&gt;74, $B27-L$5=73, $B27-L$5=1, $B27-L$5&lt;0),"",ROUND(($B27-L$5)*'점수 계산기'!$C$27+L$5*'점수 계산기'!$C$29+'점수 계산기'!$C$32,0))</f>
        <v>133</v>
      </c>
      <c r="M27" s="13">
        <f>IF(OR($B27-M$5&gt;74, $B27-M$5=73, $B27-M$5=1, $B27-M$5&lt;0),"",ROUND(($B27-M$5)*'점수 계산기'!$C$27+M$5*'점수 계산기'!$C$29+'점수 계산기'!$C$32,0))</f>
        <v>133</v>
      </c>
      <c r="N27" s="13">
        <f>IF(OR($B27-N$5&gt;74, $B27-N$5=73, $B27-N$5=1, $B27-N$5&lt;0),"",ROUND(($B27-N$5)*'점수 계산기'!$C$27+N$5*'점수 계산기'!$C$29+'점수 계산기'!$C$32,0))</f>
        <v>133</v>
      </c>
      <c r="O27" s="13">
        <f>IF(OR($B27-O$5&gt;74, $B27-O$5=73, $B27-O$5=1, $B27-O$5&lt;0),"",ROUND(($B27-O$5)*'점수 계산기'!$C$27+O$5*'점수 계산기'!$C$29+'점수 계산기'!$C$32,0))</f>
        <v>133</v>
      </c>
      <c r="P27" s="13">
        <f>IF(OR($B27-P$5&gt;74, $B27-P$5=73, $B27-P$5=1, $B27-P$5&lt;0),"",ROUND(($B27-P$5)*'점수 계산기'!$C$27+P$5*'점수 계산기'!$C$29+'점수 계산기'!$C$32,0))</f>
        <v>133</v>
      </c>
      <c r="Q27" s="13">
        <f>IF(OR($B27-Q$5&gt;74, $B27-Q$5=73, $B27-Q$5=1, $B27-Q$5&lt;0),"",ROUND(($B27-Q$5)*'점수 계산기'!$C$27+Q$5*'점수 계산기'!$C$29+'점수 계산기'!$C$32,0))</f>
        <v>133</v>
      </c>
      <c r="R27" s="13">
        <f>IF(OR($B27-R$5&gt;74, $B27-R$5=73, $B27-R$5=1, $B27-R$5&lt;0),"",ROUND(($B27-R$5)*'점수 계산기'!$C$27+R$5*'점수 계산기'!$C$29+'점수 계산기'!$C$32,0))</f>
        <v>133</v>
      </c>
      <c r="S27" s="13">
        <f>IF(OR($B27-S$5&gt;74, $B27-S$5=73, $B27-S$5=1, $B27-S$5&lt;0),"",ROUND(($B27-S$5)*'점수 계산기'!$C$27+S$5*'점수 계산기'!$C$29+'점수 계산기'!$C$32,0))</f>
        <v>133</v>
      </c>
      <c r="T27" s="13">
        <f>IF(OR($B27-T$5&gt;74, $B27-T$5=73, $B27-T$5=1, $B27-T$5&lt;0),"",ROUND(($B27-T$5)*'점수 계산기'!$C$27+T$5*'점수 계산기'!$C$29+'점수 계산기'!$C$32,0))</f>
        <v>133</v>
      </c>
      <c r="U27" s="13">
        <f>IF(OR($B27-U$5&gt;74, $B27-U$5=73, $B27-U$5=1, $B27-U$5&lt;0),"",ROUND(($B27-U$5)*'점수 계산기'!$C$27+U$5*'점수 계산기'!$C$29+'점수 계산기'!$C$32,0))</f>
        <v>133</v>
      </c>
      <c r="V27" s="13" t="str">
        <f>IF(OR($B27-V$5&gt;74, $B27-V$5=73, $B27-V$5=1, $B27-V$5&lt;0),"",ROUND(($B27-V$5)*'점수 계산기'!$C$27+V$5*'점수 계산기'!$C$29+'점수 계산기'!$C$32,0))</f>
        <v/>
      </c>
      <c r="W27" s="13">
        <f>IF(OR($B27-W$5&gt;74, $B27-W$5=73, $B27-W$5=1, $B27-W$5&lt;0),"",ROUND(($B27-W$5)*'점수 계산기'!$C$27+W$5*'점수 계산기'!$C$29+'점수 계산기'!$C$32,0))</f>
        <v>133</v>
      </c>
      <c r="X27" s="13" t="str">
        <f>IF(OR($B27-X$5&gt;74, $B27-X$5=73, $B27-X$5=1, $B27-X$5&lt;0),"",ROUND(($B27-X$5)*'점수 계산기'!$C$27+X$5*'점수 계산기'!$C$29+'점수 계산기'!$C$32,0))</f>
        <v/>
      </c>
      <c r="Y27" s="13" t="str">
        <f>IF(OR($B27-Y$5&gt;74, $B27-Y$5=73, $B27-Y$5=1, $B27-Y$5&lt;0),"",ROUND(($B27-Y$5)*'점수 계산기'!$C$27+Y$5*'점수 계산기'!$C$29+'점수 계산기'!$C$32,0))</f>
        <v/>
      </c>
      <c r="Z27" s="13" t="str">
        <f>IF(OR($B27-Z$5&gt;74, $B27-Z$5=73, $B27-Z$5=1, $B27-Z$5&lt;0),"",ROUND(($B27-Z$5)*'점수 계산기'!$C$27+Z$5*'점수 계산기'!$C$29+'점수 계산기'!$C$32,0))</f>
        <v/>
      </c>
      <c r="AA27" s="14" t="str">
        <f>IF(OR($B27-AA$5&gt;74, $B27-AA$5=73, $B27-AA$5=1, $B27-AA$5&lt;0),"",ROUND(($B27-AA$5)*'점수 계산기'!$C$27+AA$5*'점수 계산기'!$C$29+'점수 계산기'!$C$32,0))</f>
        <v/>
      </c>
      <c r="AC27" s="195">
        <v>80</v>
      </c>
      <c r="AD27" s="195">
        <f t="shared" si="0"/>
        <v>133</v>
      </c>
      <c r="AE27" s="195" cm="1">
        <f t="array" ref="AE27">INDEX($AF$6:$AF$106, AC27, 1)</f>
        <v>85</v>
      </c>
      <c r="AF27" s="195">
        <f t="shared" si="1"/>
        <v>133</v>
      </c>
      <c r="AG27" s="195">
        <v>79</v>
      </c>
      <c r="AH27" s="195">
        <v>21</v>
      </c>
    </row>
    <row r="28" spans="1:34" ht="21" customHeight="1">
      <c r="A28" s="4"/>
      <c r="B28" s="29">
        <v>78</v>
      </c>
      <c r="C28" s="13">
        <f>IF(OR($B28-C$5&gt;74, $B28-C$5=73, $B28-C$5=1, $B28-C$5&lt;0),"",ROUND(($B28-C$5)*'점수 계산기'!$C$27+C$5*'점수 계산기'!$C$29+'점수 계산기'!$C$32,0))</f>
        <v>132</v>
      </c>
      <c r="D28" s="13">
        <f>IF(OR($B28-D$5&gt;74, $B28-D$5=73, $B28-D$5=1, $B28-D$5&lt;0),"",ROUND(($B28-D$5)*'점수 계산기'!$C$27+D$5*'점수 계산기'!$C$29+'점수 계산기'!$C$32,0))</f>
        <v>132</v>
      </c>
      <c r="E28" s="13">
        <f>IF(OR($B28-E$5&gt;74, $B28-E$5=73, $B28-E$5=1, $B28-E$5&lt;0),"",ROUND(($B28-E$5)*'점수 계산기'!$C$27+E$5*'점수 계산기'!$C$29+'점수 계산기'!$C$32,0))</f>
        <v>132</v>
      </c>
      <c r="F28" s="13">
        <f>IF(OR($B28-F$5&gt;74, $B28-F$5=73, $B28-F$5=1, $B28-F$5&lt;0),"",ROUND(($B28-F$5)*'점수 계산기'!$C$27+F$5*'점수 계산기'!$C$29+'점수 계산기'!$C$32,0))</f>
        <v>132</v>
      </c>
      <c r="G28" s="13">
        <f>IF(OR($B28-G$5&gt;74, $B28-G$5=73, $B28-G$5=1, $B28-G$5&lt;0),"",ROUND(($B28-G$5)*'점수 계산기'!$C$27+G$5*'점수 계산기'!$C$29+'점수 계산기'!$C$32,0))</f>
        <v>132</v>
      </c>
      <c r="H28" s="13">
        <f>IF(OR($B28-H$5&gt;74, $B28-H$5=73, $B28-H$5=1, $B28-H$5&lt;0),"",ROUND(($B28-H$5)*'점수 계산기'!$C$27+H$5*'점수 계산기'!$C$29+'점수 계산기'!$C$32,0))</f>
        <v>132</v>
      </c>
      <c r="I28" s="13">
        <f>IF(OR($B28-I$5&gt;74, $B28-I$5=73, $B28-I$5=1, $B28-I$5&lt;0),"",ROUND(($B28-I$5)*'점수 계산기'!$C$27+I$5*'점수 계산기'!$C$29+'점수 계산기'!$C$32,0))</f>
        <v>132</v>
      </c>
      <c r="J28" s="13">
        <f>IF(OR($B28-J$5&gt;74, $B28-J$5=73, $B28-J$5=1, $B28-J$5&lt;0),"",ROUND(($B28-J$5)*'점수 계산기'!$C$27+J$5*'점수 계산기'!$C$29+'점수 계산기'!$C$32,0))</f>
        <v>132</v>
      </c>
      <c r="K28" s="13">
        <f>IF(OR($B28-K$5&gt;74, $B28-K$5=73, $B28-K$5=1, $B28-K$5&lt;0),"",ROUND(($B28-K$5)*'점수 계산기'!$C$27+K$5*'점수 계산기'!$C$29+'점수 계산기'!$C$32,0))</f>
        <v>132</v>
      </c>
      <c r="L28" s="13">
        <f>IF(OR($B28-L$5&gt;74, $B28-L$5=73, $B28-L$5=1, $B28-L$5&lt;0),"",ROUND(($B28-L$5)*'점수 계산기'!$C$27+L$5*'점수 계산기'!$C$29+'점수 계산기'!$C$32,0))</f>
        <v>132</v>
      </c>
      <c r="M28" s="13">
        <f>IF(OR($B28-M$5&gt;74, $B28-M$5=73, $B28-M$5=1, $B28-M$5&lt;0),"",ROUND(($B28-M$5)*'점수 계산기'!$C$27+M$5*'점수 계산기'!$C$29+'점수 계산기'!$C$32,0))</f>
        <v>132</v>
      </c>
      <c r="N28" s="13">
        <f>IF(OR($B28-N$5&gt;74, $B28-N$5=73, $B28-N$5=1, $B28-N$5&lt;0),"",ROUND(($B28-N$5)*'점수 계산기'!$C$27+N$5*'점수 계산기'!$C$29+'점수 계산기'!$C$32,0))</f>
        <v>132</v>
      </c>
      <c r="O28" s="13">
        <f>IF(OR($B28-O$5&gt;74, $B28-O$5=73, $B28-O$5=1, $B28-O$5&lt;0),"",ROUND(($B28-O$5)*'점수 계산기'!$C$27+O$5*'점수 계산기'!$C$29+'점수 계산기'!$C$32,0))</f>
        <v>132</v>
      </c>
      <c r="P28" s="13">
        <f>IF(OR($B28-P$5&gt;74, $B28-P$5=73, $B28-P$5=1, $B28-P$5&lt;0),"",ROUND(($B28-P$5)*'점수 계산기'!$C$27+P$5*'점수 계산기'!$C$29+'점수 계산기'!$C$32,0))</f>
        <v>132</v>
      </c>
      <c r="Q28" s="13">
        <f>IF(OR($B28-Q$5&gt;74, $B28-Q$5=73, $B28-Q$5=1, $B28-Q$5&lt;0),"",ROUND(($B28-Q$5)*'점수 계산기'!$C$27+Q$5*'점수 계산기'!$C$29+'점수 계산기'!$C$32,0))</f>
        <v>132</v>
      </c>
      <c r="R28" s="13">
        <f>IF(OR($B28-R$5&gt;74, $B28-R$5=73, $B28-R$5=1, $B28-R$5&lt;0),"",ROUND(($B28-R$5)*'점수 계산기'!$C$27+R$5*'점수 계산기'!$C$29+'점수 계산기'!$C$32,0))</f>
        <v>132</v>
      </c>
      <c r="S28" s="13">
        <f>IF(OR($B28-S$5&gt;74, $B28-S$5=73, $B28-S$5=1, $B28-S$5&lt;0),"",ROUND(($B28-S$5)*'점수 계산기'!$C$27+S$5*'점수 계산기'!$C$29+'점수 계산기'!$C$32,0))</f>
        <v>132</v>
      </c>
      <c r="T28" s="13">
        <f>IF(OR($B28-T$5&gt;74, $B28-T$5=73, $B28-T$5=1, $B28-T$5&lt;0),"",ROUND(($B28-T$5)*'점수 계산기'!$C$27+T$5*'점수 계산기'!$C$29+'점수 계산기'!$C$32,0))</f>
        <v>132</v>
      </c>
      <c r="U28" s="13">
        <f>IF(OR($B28-U$5&gt;74, $B28-U$5=73, $B28-U$5=1, $B28-U$5&lt;0),"",ROUND(($B28-U$5)*'점수 계산기'!$C$27+U$5*'점수 계산기'!$C$29+'점수 계산기'!$C$32,0))</f>
        <v>132</v>
      </c>
      <c r="V28" s="13">
        <f>IF(OR($B28-V$5&gt;74, $B28-V$5=73, $B28-V$5=1, $B28-V$5&lt;0),"",ROUND(($B28-V$5)*'점수 계산기'!$C$27+V$5*'점수 계산기'!$C$29+'점수 계산기'!$C$32,0))</f>
        <v>132</v>
      </c>
      <c r="W28" s="13" t="str">
        <f>IF(OR($B28-W$5&gt;74, $B28-W$5=73, $B28-W$5=1, $B28-W$5&lt;0),"",ROUND(($B28-W$5)*'점수 계산기'!$C$27+W$5*'점수 계산기'!$C$29+'점수 계산기'!$C$32,0))</f>
        <v/>
      </c>
      <c r="X28" s="13">
        <f>IF(OR($B28-X$5&gt;74, $B28-X$5=73, $B28-X$5=1, $B28-X$5&lt;0),"",ROUND(($B28-X$5)*'점수 계산기'!$C$27+X$5*'점수 계산기'!$C$29+'점수 계산기'!$C$32,0))</f>
        <v>132</v>
      </c>
      <c r="Y28" s="13" t="str">
        <f>IF(OR($B28-Y$5&gt;74, $B28-Y$5=73, $B28-Y$5=1, $B28-Y$5&lt;0),"",ROUND(($B28-Y$5)*'점수 계산기'!$C$27+Y$5*'점수 계산기'!$C$29+'점수 계산기'!$C$32,0))</f>
        <v/>
      </c>
      <c r="Z28" s="13" t="str">
        <f>IF(OR($B28-Z$5&gt;74, $B28-Z$5=73, $B28-Z$5=1, $B28-Z$5&lt;0),"",ROUND(($B28-Z$5)*'점수 계산기'!$C$27+Z$5*'점수 계산기'!$C$29+'점수 계산기'!$C$32,0))</f>
        <v/>
      </c>
      <c r="AA28" s="14" t="str">
        <f>IF(OR($B28-AA$5&gt;74, $B28-AA$5=73, $B28-AA$5=1, $B28-AA$5&lt;0),"",ROUND(($B28-AA$5)*'점수 계산기'!$C$27+AA$5*'점수 계산기'!$C$29+'점수 계산기'!$C$32,0))</f>
        <v/>
      </c>
      <c r="AC28" s="195">
        <v>79</v>
      </c>
      <c r="AD28" s="195">
        <f t="shared" si="0"/>
        <v>132</v>
      </c>
      <c r="AE28" s="195" cm="1">
        <f t="array" ref="AE28">INDEX($AF$6:$AF$106, AC28, 1)</f>
        <v>86</v>
      </c>
      <c r="AF28" s="195">
        <f t="shared" si="1"/>
        <v>132</v>
      </c>
      <c r="AG28" s="195">
        <v>78</v>
      </c>
      <c r="AH28" s="195">
        <v>22</v>
      </c>
    </row>
    <row r="29" spans="1:34" ht="21" customHeight="1">
      <c r="A29" s="4"/>
      <c r="B29" s="29">
        <v>77</v>
      </c>
      <c r="C29" s="13">
        <f>IF(OR($B29-C$5&gt;74, $B29-C$5=73, $B29-C$5=1, $B29-C$5&lt;0),"",ROUND(($B29-C$5)*'점수 계산기'!$C$27+C$5*'점수 계산기'!$C$29+'점수 계산기'!$C$32,0))</f>
        <v>132</v>
      </c>
      <c r="D29" s="13">
        <f>IF(OR($B29-D$5&gt;74, $B29-D$5=73, $B29-D$5=1, $B29-D$5&lt;0),"",ROUND(($B29-D$5)*'점수 계산기'!$C$27+D$5*'점수 계산기'!$C$29+'점수 계산기'!$C$32,0))</f>
        <v>132</v>
      </c>
      <c r="E29" s="13">
        <f>IF(OR($B29-E$5&gt;74, $B29-E$5=73, $B29-E$5=1, $B29-E$5&lt;0),"",ROUND(($B29-E$5)*'점수 계산기'!$C$27+E$5*'점수 계산기'!$C$29+'점수 계산기'!$C$32,0))</f>
        <v>132</v>
      </c>
      <c r="F29" s="13">
        <f>IF(OR($B29-F$5&gt;74, $B29-F$5=73, $B29-F$5=1, $B29-F$5&lt;0),"",ROUND(($B29-F$5)*'점수 계산기'!$C$27+F$5*'점수 계산기'!$C$29+'점수 계산기'!$C$32,0))</f>
        <v>132</v>
      </c>
      <c r="G29" s="13">
        <f>IF(OR($B29-G$5&gt;74, $B29-G$5=73, $B29-G$5=1, $B29-G$5&lt;0),"",ROUND(($B29-G$5)*'점수 계산기'!$C$27+G$5*'점수 계산기'!$C$29+'점수 계산기'!$C$32,0))</f>
        <v>131</v>
      </c>
      <c r="H29" s="13">
        <f>IF(OR($B29-H$5&gt;74, $B29-H$5=73, $B29-H$5=1, $B29-H$5&lt;0),"",ROUND(($B29-H$5)*'점수 계산기'!$C$27+H$5*'점수 계산기'!$C$29+'점수 계산기'!$C$32,0))</f>
        <v>131</v>
      </c>
      <c r="I29" s="13">
        <f>IF(OR($B29-I$5&gt;74, $B29-I$5=73, $B29-I$5=1, $B29-I$5&lt;0),"",ROUND(($B29-I$5)*'점수 계산기'!$C$27+I$5*'점수 계산기'!$C$29+'점수 계산기'!$C$32,0))</f>
        <v>131</v>
      </c>
      <c r="J29" s="13">
        <f>IF(OR($B29-J$5&gt;74, $B29-J$5=73, $B29-J$5=1, $B29-J$5&lt;0),"",ROUND(($B29-J$5)*'점수 계산기'!$C$27+J$5*'점수 계산기'!$C$29+'점수 계산기'!$C$32,0))</f>
        <v>131</v>
      </c>
      <c r="K29" s="13">
        <f>IF(OR($B29-K$5&gt;74, $B29-K$5=73, $B29-K$5=1, $B29-K$5&lt;0),"",ROUND(($B29-K$5)*'점수 계산기'!$C$27+K$5*'점수 계산기'!$C$29+'점수 계산기'!$C$32,0))</f>
        <v>131</v>
      </c>
      <c r="L29" s="13">
        <f>IF(OR($B29-L$5&gt;74, $B29-L$5=73, $B29-L$5=1, $B29-L$5&lt;0),"",ROUND(($B29-L$5)*'점수 계산기'!$C$27+L$5*'점수 계산기'!$C$29+'점수 계산기'!$C$32,0))</f>
        <v>131</v>
      </c>
      <c r="M29" s="13">
        <f>IF(OR($B29-M$5&gt;74, $B29-M$5=73, $B29-M$5=1, $B29-M$5&lt;0),"",ROUND(($B29-M$5)*'점수 계산기'!$C$27+M$5*'점수 계산기'!$C$29+'점수 계산기'!$C$32,0))</f>
        <v>131</v>
      </c>
      <c r="N29" s="13">
        <f>IF(OR($B29-N$5&gt;74, $B29-N$5=73, $B29-N$5=1, $B29-N$5&lt;0),"",ROUND(($B29-N$5)*'점수 계산기'!$C$27+N$5*'점수 계산기'!$C$29+'점수 계산기'!$C$32,0))</f>
        <v>131</v>
      </c>
      <c r="O29" s="13">
        <f>IF(OR($B29-O$5&gt;74, $B29-O$5=73, $B29-O$5=1, $B29-O$5&lt;0),"",ROUND(($B29-O$5)*'점수 계산기'!$C$27+O$5*'점수 계산기'!$C$29+'점수 계산기'!$C$32,0))</f>
        <v>131</v>
      </c>
      <c r="P29" s="13">
        <f>IF(OR($B29-P$5&gt;74, $B29-P$5=73, $B29-P$5=1, $B29-P$5&lt;0),"",ROUND(($B29-P$5)*'점수 계산기'!$C$27+P$5*'점수 계산기'!$C$29+'점수 계산기'!$C$32,0))</f>
        <v>131</v>
      </c>
      <c r="Q29" s="13">
        <f>IF(OR($B29-Q$5&gt;74, $B29-Q$5=73, $B29-Q$5=1, $B29-Q$5&lt;0),"",ROUND(($B29-Q$5)*'점수 계산기'!$C$27+Q$5*'점수 계산기'!$C$29+'점수 계산기'!$C$32,0))</f>
        <v>131</v>
      </c>
      <c r="R29" s="13">
        <f>IF(OR($B29-R$5&gt;74, $B29-R$5=73, $B29-R$5=1, $B29-R$5&lt;0),"",ROUND(($B29-R$5)*'점수 계산기'!$C$27+R$5*'점수 계산기'!$C$29+'점수 계산기'!$C$32,0))</f>
        <v>131</v>
      </c>
      <c r="S29" s="13">
        <f>IF(OR($B29-S$5&gt;74, $B29-S$5=73, $B29-S$5=1, $B29-S$5&lt;0),"",ROUND(($B29-S$5)*'점수 계산기'!$C$27+S$5*'점수 계산기'!$C$29+'점수 계산기'!$C$32,0))</f>
        <v>131</v>
      </c>
      <c r="T29" s="13">
        <f>IF(OR($B29-T$5&gt;74, $B29-T$5=73, $B29-T$5=1, $B29-T$5&lt;0),"",ROUND(($B29-T$5)*'점수 계산기'!$C$27+T$5*'점수 계산기'!$C$29+'점수 계산기'!$C$32,0))</f>
        <v>131</v>
      </c>
      <c r="U29" s="13">
        <f>IF(OR($B29-U$5&gt;74, $B29-U$5=73, $B29-U$5=1, $B29-U$5&lt;0),"",ROUND(($B29-U$5)*'점수 계산기'!$C$27+U$5*'점수 계산기'!$C$29+'점수 계산기'!$C$32,0))</f>
        <v>131</v>
      </c>
      <c r="V29" s="13">
        <f>IF(OR($B29-V$5&gt;74, $B29-V$5=73, $B29-V$5=1, $B29-V$5&lt;0),"",ROUND(($B29-V$5)*'점수 계산기'!$C$27+V$5*'점수 계산기'!$C$29+'점수 계산기'!$C$32,0))</f>
        <v>131</v>
      </c>
      <c r="W29" s="13">
        <f>IF(OR($B29-W$5&gt;74, $B29-W$5=73, $B29-W$5=1, $B29-W$5&lt;0),"",ROUND(($B29-W$5)*'점수 계산기'!$C$27+W$5*'점수 계산기'!$C$29+'점수 계산기'!$C$32,0))</f>
        <v>131</v>
      </c>
      <c r="X29" s="13" t="str">
        <f>IF(OR($B29-X$5&gt;74, $B29-X$5=73, $B29-X$5=1, $B29-X$5&lt;0),"",ROUND(($B29-X$5)*'점수 계산기'!$C$27+X$5*'점수 계산기'!$C$29+'점수 계산기'!$C$32,0))</f>
        <v/>
      </c>
      <c r="Y29" s="13">
        <f>IF(OR($B29-Y$5&gt;74, $B29-Y$5=73, $B29-Y$5=1, $B29-Y$5&lt;0),"",ROUND(($B29-Y$5)*'점수 계산기'!$C$27+Y$5*'점수 계산기'!$C$29+'점수 계산기'!$C$32,0))</f>
        <v>131</v>
      </c>
      <c r="Z29" s="13" t="str">
        <f>IF(OR($B29-Z$5&gt;74, $B29-Z$5=73, $B29-Z$5=1, $B29-Z$5&lt;0),"",ROUND(($B29-Z$5)*'점수 계산기'!$C$27+Z$5*'점수 계산기'!$C$29+'점수 계산기'!$C$32,0))</f>
        <v/>
      </c>
      <c r="AA29" s="14" t="str">
        <f>IF(OR($B29-AA$5&gt;74, $B29-AA$5=73, $B29-AA$5=1, $B29-AA$5&lt;0),"",ROUND(($B29-AA$5)*'점수 계산기'!$C$27+AA$5*'점수 계산기'!$C$29+'점수 계산기'!$C$32,0))</f>
        <v/>
      </c>
      <c r="AC29" s="195">
        <v>78</v>
      </c>
      <c r="AD29" s="195">
        <f t="shared" si="0"/>
        <v>131</v>
      </c>
      <c r="AE29" s="195" cm="1">
        <f t="array" ref="AE29">INDEX($AF$6:$AF$106, AC29, 1)</f>
        <v>87</v>
      </c>
      <c r="AF29" s="195">
        <f t="shared" si="1"/>
        <v>132</v>
      </c>
      <c r="AG29" s="195">
        <v>77</v>
      </c>
      <c r="AH29" s="195">
        <v>23</v>
      </c>
    </row>
    <row r="30" spans="1:34" ht="21" customHeight="1">
      <c r="A30" s="4"/>
      <c r="B30" s="30">
        <v>76</v>
      </c>
      <c r="C30" s="15">
        <f>IF(OR($B30-C$5&gt;74, $B30-C$5=73, $B30-C$5=1, $B30-C$5&lt;0),"",ROUND(($B30-C$5)*'점수 계산기'!$C$27+C$5*'점수 계산기'!$C$29+'점수 계산기'!$C$32,0))</f>
        <v>131</v>
      </c>
      <c r="D30" s="15">
        <f>IF(OR($B30-D$5&gt;74, $B30-D$5=73, $B30-D$5=1, $B30-D$5&lt;0),"",ROUND(($B30-D$5)*'점수 계산기'!$C$27+D$5*'점수 계산기'!$C$29+'점수 계산기'!$C$32,0))</f>
        <v>131</v>
      </c>
      <c r="E30" s="15">
        <f>IF(OR($B30-E$5&gt;74, $B30-E$5=73, $B30-E$5=1, $B30-E$5&lt;0),"",ROUND(($B30-E$5)*'점수 계산기'!$C$27+E$5*'점수 계산기'!$C$29+'점수 계산기'!$C$32,0))</f>
        <v>131</v>
      </c>
      <c r="F30" s="15">
        <f>IF(OR($B30-F$5&gt;74, $B30-F$5=73, $B30-F$5=1, $B30-F$5&lt;0),"",ROUND(($B30-F$5)*'점수 계산기'!$C$27+F$5*'점수 계산기'!$C$29+'점수 계산기'!$C$32,0))</f>
        <v>131</v>
      </c>
      <c r="G30" s="15">
        <f>IF(OR($B30-G$5&gt;74, $B30-G$5=73, $B30-G$5=1, $B30-G$5&lt;0),"",ROUND(($B30-G$5)*'점수 계산기'!$C$27+G$5*'점수 계산기'!$C$29+'점수 계산기'!$C$32,0))</f>
        <v>131</v>
      </c>
      <c r="H30" s="15">
        <f>IF(OR($B30-H$5&gt;74, $B30-H$5=73, $B30-H$5=1, $B30-H$5&lt;0),"",ROUND(($B30-H$5)*'점수 계산기'!$C$27+H$5*'점수 계산기'!$C$29+'점수 계산기'!$C$32,0))</f>
        <v>131</v>
      </c>
      <c r="I30" s="15">
        <f>IF(OR($B30-I$5&gt;74, $B30-I$5=73, $B30-I$5=1, $B30-I$5&lt;0),"",ROUND(($B30-I$5)*'점수 계산기'!$C$27+I$5*'점수 계산기'!$C$29+'점수 계산기'!$C$32,0))</f>
        <v>131</v>
      </c>
      <c r="J30" s="15">
        <f>IF(OR($B30-J$5&gt;74, $B30-J$5=73, $B30-J$5=1, $B30-J$5&lt;0),"",ROUND(($B30-J$5)*'점수 계산기'!$C$27+J$5*'점수 계산기'!$C$29+'점수 계산기'!$C$32,0))</f>
        <v>131</v>
      </c>
      <c r="K30" s="15">
        <f>IF(OR($B30-K$5&gt;74, $B30-K$5=73, $B30-K$5=1, $B30-K$5&lt;0),"",ROUND(($B30-K$5)*'점수 계산기'!$C$27+K$5*'점수 계산기'!$C$29+'점수 계산기'!$C$32,0))</f>
        <v>131</v>
      </c>
      <c r="L30" s="15">
        <f>IF(OR($B30-L$5&gt;74, $B30-L$5=73, $B30-L$5=1, $B30-L$5&lt;0),"",ROUND(($B30-L$5)*'점수 계산기'!$C$27+L$5*'점수 계산기'!$C$29+'점수 계산기'!$C$32,0))</f>
        <v>131</v>
      </c>
      <c r="M30" s="15">
        <f>IF(OR($B30-M$5&gt;74, $B30-M$5=73, $B30-M$5=1, $B30-M$5&lt;0),"",ROUND(($B30-M$5)*'점수 계산기'!$C$27+M$5*'점수 계산기'!$C$29+'점수 계산기'!$C$32,0))</f>
        <v>130</v>
      </c>
      <c r="N30" s="15">
        <f>IF(OR($B30-N$5&gt;74, $B30-N$5=73, $B30-N$5=1, $B30-N$5&lt;0),"",ROUND(($B30-N$5)*'점수 계산기'!$C$27+N$5*'점수 계산기'!$C$29+'점수 계산기'!$C$32,0))</f>
        <v>130</v>
      </c>
      <c r="O30" s="15">
        <f>IF(OR($B30-O$5&gt;74, $B30-O$5=73, $B30-O$5=1, $B30-O$5&lt;0),"",ROUND(($B30-O$5)*'점수 계산기'!$C$27+O$5*'점수 계산기'!$C$29+'점수 계산기'!$C$32,0))</f>
        <v>130</v>
      </c>
      <c r="P30" s="15">
        <f>IF(OR($B30-P$5&gt;74, $B30-P$5=73, $B30-P$5=1, $B30-P$5&lt;0),"",ROUND(($B30-P$5)*'점수 계산기'!$C$27+P$5*'점수 계산기'!$C$29+'점수 계산기'!$C$32,0))</f>
        <v>130</v>
      </c>
      <c r="Q30" s="15">
        <f>IF(OR($B30-Q$5&gt;74, $B30-Q$5=73, $B30-Q$5=1, $B30-Q$5&lt;0),"",ROUND(($B30-Q$5)*'점수 계산기'!$C$27+Q$5*'점수 계산기'!$C$29+'점수 계산기'!$C$32,0))</f>
        <v>130</v>
      </c>
      <c r="R30" s="15">
        <f>IF(OR($B30-R$5&gt;74, $B30-R$5=73, $B30-R$5=1, $B30-R$5&lt;0),"",ROUND(($B30-R$5)*'점수 계산기'!$C$27+R$5*'점수 계산기'!$C$29+'점수 계산기'!$C$32,0))</f>
        <v>130</v>
      </c>
      <c r="S30" s="15">
        <f>IF(OR($B30-S$5&gt;74, $B30-S$5=73, $B30-S$5=1, $B30-S$5&lt;0),"",ROUND(($B30-S$5)*'점수 계산기'!$C$27+S$5*'점수 계산기'!$C$29+'점수 계산기'!$C$32,0))</f>
        <v>130</v>
      </c>
      <c r="T30" s="15">
        <f>IF(OR($B30-T$5&gt;74, $B30-T$5=73, $B30-T$5=1, $B30-T$5&lt;0),"",ROUND(($B30-T$5)*'점수 계산기'!$C$27+T$5*'점수 계산기'!$C$29+'점수 계산기'!$C$32,0))</f>
        <v>130</v>
      </c>
      <c r="U30" s="15">
        <f>IF(OR($B30-U$5&gt;74, $B30-U$5=73, $B30-U$5=1, $B30-U$5&lt;0),"",ROUND(($B30-U$5)*'점수 계산기'!$C$27+U$5*'점수 계산기'!$C$29+'점수 계산기'!$C$32,0))</f>
        <v>130</v>
      </c>
      <c r="V30" s="15">
        <f>IF(OR($B30-V$5&gt;74, $B30-V$5=73, $B30-V$5=1, $B30-V$5&lt;0),"",ROUND(($B30-V$5)*'점수 계산기'!$C$27+V$5*'점수 계산기'!$C$29+'점수 계산기'!$C$32,0))</f>
        <v>130</v>
      </c>
      <c r="W30" s="15">
        <f>IF(OR($B30-W$5&gt;74, $B30-W$5=73, $B30-W$5=1, $B30-W$5&lt;0),"",ROUND(($B30-W$5)*'점수 계산기'!$C$27+W$5*'점수 계산기'!$C$29+'점수 계산기'!$C$32,0))</f>
        <v>130</v>
      </c>
      <c r="X30" s="15">
        <f>IF(OR($B30-X$5&gt;74, $B30-X$5=73, $B30-X$5=1, $B30-X$5&lt;0),"",ROUND(($B30-X$5)*'점수 계산기'!$C$27+X$5*'점수 계산기'!$C$29+'점수 계산기'!$C$32,0))</f>
        <v>130</v>
      </c>
      <c r="Y30" s="15" t="str">
        <f>IF(OR($B30-Y$5&gt;74, $B30-Y$5=73, $B30-Y$5=1, $B30-Y$5&lt;0),"",ROUND(($B30-Y$5)*'점수 계산기'!$C$27+Y$5*'점수 계산기'!$C$29+'점수 계산기'!$C$32,0))</f>
        <v/>
      </c>
      <c r="Z30" s="15">
        <f>IF(OR($B30-Z$5&gt;74, $B30-Z$5=73, $B30-Z$5=1, $B30-Z$5&lt;0),"",ROUND(($B30-Z$5)*'점수 계산기'!$C$27+Z$5*'점수 계산기'!$C$29+'점수 계산기'!$C$32,0))</f>
        <v>130</v>
      </c>
      <c r="AA30" s="16" t="str">
        <f>IF(OR($B30-AA$5&gt;74, $B30-AA$5=73, $B30-AA$5=1, $B30-AA$5&lt;0),"",ROUND(($B30-AA$5)*'점수 계산기'!$C$27+AA$5*'점수 계산기'!$C$29+'점수 계산기'!$C$32,0))</f>
        <v/>
      </c>
      <c r="AC30" s="195">
        <v>77</v>
      </c>
      <c r="AD30" s="195">
        <f t="shared" si="0"/>
        <v>130</v>
      </c>
      <c r="AE30" s="195" cm="1">
        <f t="array" ref="AE30">INDEX($AF$6:$AF$106, AC30, 1)</f>
        <v>88</v>
      </c>
      <c r="AF30" s="195">
        <f t="shared" si="1"/>
        <v>131</v>
      </c>
      <c r="AG30" s="195">
        <v>76</v>
      </c>
      <c r="AH30" s="195">
        <v>24</v>
      </c>
    </row>
    <row r="31" spans="1:34" ht="21" customHeight="1">
      <c r="A31" s="4"/>
      <c r="B31" s="30">
        <v>75</v>
      </c>
      <c r="C31" s="15">
        <f>IF(OR($B31-C$5&gt;74, $B31-C$5=73, $B31-C$5=1, $B31-C$5&lt;0),"",ROUND(($B31-C$5)*'점수 계산기'!$C$27+C$5*'점수 계산기'!$C$29+'점수 계산기'!$C$32,0))</f>
        <v>130</v>
      </c>
      <c r="D31" s="15">
        <f>IF(OR($B31-D$5&gt;74, $B31-D$5=73, $B31-D$5=1, $B31-D$5&lt;0),"",ROUND(($B31-D$5)*'점수 계산기'!$C$27+D$5*'점수 계산기'!$C$29+'점수 계산기'!$C$32,0))</f>
        <v>130</v>
      </c>
      <c r="E31" s="15">
        <f>IF(OR($B31-E$5&gt;74, $B31-E$5=73, $B31-E$5=1, $B31-E$5&lt;0),"",ROUND(($B31-E$5)*'점수 계산기'!$C$27+E$5*'점수 계산기'!$C$29+'점수 계산기'!$C$32,0))</f>
        <v>130</v>
      </c>
      <c r="F31" s="15">
        <f>IF(OR($B31-F$5&gt;74, $B31-F$5=73, $B31-F$5=1, $B31-F$5&lt;0),"",ROUND(($B31-F$5)*'점수 계산기'!$C$27+F$5*'점수 계산기'!$C$29+'점수 계산기'!$C$32,0))</f>
        <v>130</v>
      </c>
      <c r="G31" s="15">
        <f>IF(OR($B31-G$5&gt;74, $B31-G$5=73, $B31-G$5=1, $B31-G$5&lt;0),"",ROUND(($B31-G$5)*'점수 계산기'!$C$27+G$5*'점수 계산기'!$C$29+'점수 계산기'!$C$32,0))</f>
        <v>130</v>
      </c>
      <c r="H31" s="15">
        <f>IF(OR($B31-H$5&gt;74, $B31-H$5=73, $B31-H$5=1, $B31-H$5&lt;0),"",ROUND(($B31-H$5)*'점수 계산기'!$C$27+H$5*'점수 계산기'!$C$29+'점수 계산기'!$C$32,0))</f>
        <v>130</v>
      </c>
      <c r="I31" s="15">
        <f>IF(OR($B31-I$5&gt;74, $B31-I$5=73, $B31-I$5=1, $B31-I$5&lt;0),"",ROUND(($B31-I$5)*'점수 계산기'!$C$27+I$5*'점수 계산기'!$C$29+'점수 계산기'!$C$32,0))</f>
        <v>130</v>
      </c>
      <c r="J31" s="15">
        <f>IF(OR($B31-J$5&gt;74, $B31-J$5=73, $B31-J$5=1, $B31-J$5&lt;0),"",ROUND(($B31-J$5)*'점수 계산기'!$C$27+J$5*'점수 계산기'!$C$29+'점수 계산기'!$C$32,0))</f>
        <v>130</v>
      </c>
      <c r="K31" s="15">
        <f>IF(OR($B31-K$5&gt;74, $B31-K$5=73, $B31-K$5=1, $B31-K$5&lt;0),"",ROUND(($B31-K$5)*'점수 계산기'!$C$27+K$5*'점수 계산기'!$C$29+'점수 계산기'!$C$32,0))</f>
        <v>130</v>
      </c>
      <c r="L31" s="15">
        <f>IF(OR($B31-L$5&gt;74, $B31-L$5=73, $B31-L$5=1, $B31-L$5&lt;0),"",ROUND(($B31-L$5)*'점수 계산기'!$C$27+L$5*'점수 계산기'!$C$29+'점수 계산기'!$C$32,0))</f>
        <v>130</v>
      </c>
      <c r="M31" s="15">
        <f>IF(OR($B31-M$5&gt;74, $B31-M$5=73, $B31-M$5=1, $B31-M$5&lt;0),"",ROUND(($B31-M$5)*'점수 계산기'!$C$27+M$5*'점수 계산기'!$C$29+'점수 계산기'!$C$32,0))</f>
        <v>130</v>
      </c>
      <c r="N31" s="15">
        <f>IF(OR($B31-N$5&gt;74, $B31-N$5=73, $B31-N$5=1, $B31-N$5&lt;0),"",ROUND(($B31-N$5)*'점수 계산기'!$C$27+N$5*'점수 계산기'!$C$29+'점수 계산기'!$C$32,0))</f>
        <v>130</v>
      </c>
      <c r="O31" s="15">
        <f>IF(OR($B31-O$5&gt;74, $B31-O$5=73, $B31-O$5=1, $B31-O$5&lt;0),"",ROUND(($B31-O$5)*'점수 계산기'!$C$27+O$5*'점수 계산기'!$C$29+'점수 계산기'!$C$32,0))</f>
        <v>130</v>
      </c>
      <c r="P31" s="15">
        <f>IF(OR($B31-P$5&gt;74, $B31-P$5=73, $B31-P$5=1, $B31-P$5&lt;0),"",ROUND(($B31-P$5)*'점수 계산기'!$C$27+P$5*'점수 계산기'!$C$29+'점수 계산기'!$C$32,0))</f>
        <v>130</v>
      </c>
      <c r="Q31" s="15">
        <f>IF(OR($B31-Q$5&gt;74, $B31-Q$5=73, $B31-Q$5=1, $B31-Q$5&lt;0),"",ROUND(($B31-Q$5)*'점수 계산기'!$C$27+Q$5*'점수 계산기'!$C$29+'점수 계산기'!$C$32,0))</f>
        <v>130</v>
      </c>
      <c r="R31" s="15">
        <f>IF(OR($B31-R$5&gt;74, $B31-R$5=73, $B31-R$5=1, $B31-R$5&lt;0),"",ROUND(($B31-R$5)*'점수 계산기'!$C$27+R$5*'점수 계산기'!$C$29+'점수 계산기'!$C$32,0))</f>
        <v>130</v>
      </c>
      <c r="S31" s="15">
        <f>IF(OR($B31-S$5&gt;74, $B31-S$5=73, $B31-S$5=1, $B31-S$5&lt;0),"",ROUND(($B31-S$5)*'점수 계산기'!$C$27+S$5*'점수 계산기'!$C$29+'점수 계산기'!$C$32,0))</f>
        <v>129</v>
      </c>
      <c r="T31" s="15">
        <f>IF(OR($B31-T$5&gt;74, $B31-T$5=73, $B31-T$5=1, $B31-T$5&lt;0),"",ROUND(($B31-T$5)*'점수 계산기'!$C$27+T$5*'점수 계산기'!$C$29+'점수 계산기'!$C$32,0))</f>
        <v>129</v>
      </c>
      <c r="U31" s="15">
        <f>IF(OR($B31-U$5&gt;74, $B31-U$5=73, $B31-U$5=1, $B31-U$5&lt;0),"",ROUND(($B31-U$5)*'점수 계산기'!$C$27+U$5*'점수 계산기'!$C$29+'점수 계산기'!$C$32,0))</f>
        <v>129</v>
      </c>
      <c r="V31" s="15">
        <f>IF(OR($B31-V$5&gt;74, $B31-V$5=73, $B31-V$5=1, $B31-V$5&lt;0),"",ROUND(($B31-V$5)*'점수 계산기'!$C$27+V$5*'점수 계산기'!$C$29+'점수 계산기'!$C$32,0))</f>
        <v>129</v>
      </c>
      <c r="W31" s="15">
        <f>IF(OR($B31-W$5&gt;74, $B31-W$5=73, $B31-W$5=1, $B31-W$5&lt;0),"",ROUND(($B31-W$5)*'점수 계산기'!$C$27+W$5*'점수 계산기'!$C$29+'점수 계산기'!$C$32,0))</f>
        <v>129</v>
      </c>
      <c r="X31" s="15">
        <f>IF(OR($B31-X$5&gt;74, $B31-X$5=73, $B31-X$5=1, $B31-X$5&lt;0),"",ROUND(($B31-X$5)*'점수 계산기'!$C$27+X$5*'점수 계산기'!$C$29+'점수 계산기'!$C$32,0))</f>
        <v>129</v>
      </c>
      <c r="Y31" s="15">
        <f>IF(OR($B31-Y$5&gt;74, $B31-Y$5=73, $B31-Y$5=1, $B31-Y$5&lt;0),"",ROUND(($B31-Y$5)*'점수 계산기'!$C$27+Y$5*'점수 계산기'!$C$29+'점수 계산기'!$C$32,0))</f>
        <v>129</v>
      </c>
      <c r="Z31" s="15" t="str">
        <f>IF(OR($B31-Z$5&gt;74, $B31-Z$5=73, $B31-Z$5=1, $B31-Z$5&lt;0),"",ROUND(($B31-Z$5)*'점수 계산기'!$C$27+Z$5*'점수 계산기'!$C$29+'점수 계산기'!$C$32,0))</f>
        <v/>
      </c>
      <c r="AA31" s="16" t="str">
        <f>IF(OR($B31-AA$5&gt;74, $B31-AA$5=73, $B31-AA$5=1, $B31-AA$5&lt;0),"",ROUND(($B31-AA$5)*'점수 계산기'!$C$27+AA$5*'점수 계산기'!$C$29+'점수 계산기'!$C$32,0))</f>
        <v/>
      </c>
      <c r="AC31" s="195">
        <v>76</v>
      </c>
      <c r="AD31" s="195">
        <f t="shared" si="0"/>
        <v>129</v>
      </c>
      <c r="AE31" s="195" cm="1">
        <f t="array" ref="AE31">INDEX($AF$6:$AF$106, AC31, 1)</f>
        <v>88</v>
      </c>
      <c r="AF31" s="195">
        <f t="shared" si="1"/>
        <v>130</v>
      </c>
      <c r="AG31" s="195">
        <v>75</v>
      </c>
      <c r="AH31" s="195">
        <v>25</v>
      </c>
    </row>
    <row r="32" spans="1:34" ht="21" customHeight="1">
      <c r="A32" s="4"/>
      <c r="B32" s="30">
        <v>74</v>
      </c>
      <c r="C32" s="15">
        <f>IF(OR($B32-C$5&gt;74, $B32-C$5=73, $B32-C$5=1, $B32-C$5&lt;0),"",ROUND(($B32-C$5)*'점수 계산기'!$C$27+C$5*'점수 계산기'!$C$29+'점수 계산기'!$C$32,0))</f>
        <v>129</v>
      </c>
      <c r="D32" s="15">
        <f>IF(OR($B32-D$5&gt;74, $B32-D$5=73, $B32-D$5=1, $B32-D$5&lt;0),"",ROUND(($B32-D$5)*'점수 계산기'!$C$27+D$5*'점수 계산기'!$C$29+'점수 계산기'!$C$32,0))</f>
        <v>129</v>
      </c>
      <c r="E32" s="15">
        <f>IF(OR($B32-E$5&gt;74, $B32-E$5=73, $B32-E$5=1, $B32-E$5&lt;0),"",ROUND(($B32-E$5)*'점수 계산기'!$C$27+E$5*'점수 계산기'!$C$29+'점수 계산기'!$C$32,0))</f>
        <v>129</v>
      </c>
      <c r="F32" s="15">
        <f>IF(OR($B32-F$5&gt;74, $B32-F$5=73, $B32-F$5=1, $B32-F$5&lt;0),"",ROUND(($B32-F$5)*'점수 계산기'!$C$27+F$5*'점수 계산기'!$C$29+'점수 계산기'!$C$32,0))</f>
        <v>129</v>
      </c>
      <c r="G32" s="15">
        <f>IF(OR($B32-G$5&gt;74, $B32-G$5=73, $B32-G$5=1, $B32-G$5&lt;0),"",ROUND(($B32-G$5)*'점수 계산기'!$C$27+G$5*'점수 계산기'!$C$29+'점수 계산기'!$C$32,0))</f>
        <v>129</v>
      </c>
      <c r="H32" s="15">
        <f>IF(OR($B32-H$5&gt;74, $B32-H$5=73, $B32-H$5=1, $B32-H$5&lt;0),"",ROUND(($B32-H$5)*'점수 계산기'!$C$27+H$5*'점수 계산기'!$C$29+'점수 계산기'!$C$32,0))</f>
        <v>129</v>
      </c>
      <c r="I32" s="15">
        <f>IF(OR($B32-I$5&gt;74, $B32-I$5=73, $B32-I$5=1, $B32-I$5&lt;0),"",ROUND(($B32-I$5)*'점수 계산기'!$C$27+I$5*'점수 계산기'!$C$29+'점수 계산기'!$C$32,0))</f>
        <v>129</v>
      </c>
      <c r="J32" s="15">
        <f>IF(OR($B32-J$5&gt;74, $B32-J$5=73, $B32-J$5=1, $B32-J$5&lt;0),"",ROUND(($B32-J$5)*'점수 계산기'!$C$27+J$5*'점수 계산기'!$C$29+'점수 계산기'!$C$32,0))</f>
        <v>129</v>
      </c>
      <c r="K32" s="15">
        <f>IF(OR($B32-K$5&gt;74, $B32-K$5=73, $B32-K$5=1, $B32-K$5&lt;0),"",ROUND(($B32-K$5)*'점수 계산기'!$C$27+K$5*'점수 계산기'!$C$29+'점수 계산기'!$C$32,0))</f>
        <v>129</v>
      </c>
      <c r="L32" s="15">
        <f>IF(OR($B32-L$5&gt;74, $B32-L$5=73, $B32-L$5=1, $B32-L$5&lt;0),"",ROUND(($B32-L$5)*'점수 계산기'!$C$27+L$5*'점수 계산기'!$C$29+'점수 계산기'!$C$32,0))</f>
        <v>129</v>
      </c>
      <c r="M32" s="15">
        <f>IF(OR($B32-M$5&gt;74, $B32-M$5=73, $B32-M$5=1, $B32-M$5&lt;0),"",ROUND(($B32-M$5)*'점수 계산기'!$C$27+M$5*'점수 계산기'!$C$29+'점수 계산기'!$C$32,0))</f>
        <v>129</v>
      </c>
      <c r="N32" s="15">
        <f>IF(OR($B32-N$5&gt;74, $B32-N$5=73, $B32-N$5=1, $B32-N$5&lt;0),"",ROUND(($B32-N$5)*'점수 계산기'!$C$27+N$5*'점수 계산기'!$C$29+'점수 계산기'!$C$32,0))</f>
        <v>129</v>
      </c>
      <c r="O32" s="15">
        <f>IF(OR($B32-O$5&gt;74, $B32-O$5=73, $B32-O$5=1, $B32-O$5&lt;0),"",ROUND(($B32-O$5)*'점수 계산기'!$C$27+O$5*'점수 계산기'!$C$29+'점수 계산기'!$C$32,0))</f>
        <v>129</v>
      </c>
      <c r="P32" s="15">
        <f>IF(OR($B32-P$5&gt;74, $B32-P$5=73, $B32-P$5=1, $B32-P$5&lt;0),"",ROUND(($B32-P$5)*'점수 계산기'!$C$27+P$5*'점수 계산기'!$C$29+'점수 계산기'!$C$32,0))</f>
        <v>129</v>
      </c>
      <c r="Q32" s="15">
        <f>IF(OR($B32-Q$5&gt;74, $B32-Q$5=73, $B32-Q$5=1, $B32-Q$5&lt;0),"",ROUND(($B32-Q$5)*'점수 계산기'!$C$27+Q$5*'점수 계산기'!$C$29+'점수 계산기'!$C$32,0))</f>
        <v>129</v>
      </c>
      <c r="R32" s="15">
        <f>IF(OR($B32-R$5&gt;74, $B32-R$5=73, $B32-R$5=1, $B32-R$5&lt;0),"",ROUND(($B32-R$5)*'점수 계산기'!$C$27+R$5*'점수 계산기'!$C$29+'점수 계산기'!$C$32,0))</f>
        <v>129</v>
      </c>
      <c r="S32" s="15">
        <f>IF(OR($B32-S$5&gt;74, $B32-S$5=73, $B32-S$5=1, $B32-S$5&lt;0),"",ROUND(($B32-S$5)*'점수 계산기'!$C$27+S$5*'점수 계산기'!$C$29+'점수 계산기'!$C$32,0))</f>
        <v>129</v>
      </c>
      <c r="T32" s="15">
        <f>IF(OR($B32-T$5&gt;74, $B32-T$5=73, $B32-T$5=1, $B32-T$5&lt;0),"",ROUND(($B32-T$5)*'점수 계산기'!$C$27+T$5*'점수 계산기'!$C$29+'점수 계산기'!$C$32,0))</f>
        <v>129</v>
      </c>
      <c r="U32" s="15">
        <f>IF(OR($B32-U$5&gt;74, $B32-U$5=73, $B32-U$5=1, $B32-U$5&lt;0),"",ROUND(($B32-U$5)*'점수 계산기'!$C$27+U$5*'점수 계산기'!$C$29+'점수 계산기'!$C$32,0))</f>
        <v>129</v>
      </c>
      <c r="V32" s="15">
        <f>IF(OR($B32-V$5&gt;74, $B32-V$5=73, $B32-V$5=1, $B32-V$5&lt;0),"",ROUND(($B32-V$5)*'점수 계산기'!$C$27+V$5*'점수 계산기'!$C$29+'점수 계산기'!$C$32,0))</f>
        <v>129</v>
      </c>
      <c r="W32" s="15">
        <f>IF(OR($B32-W$5&gt;74, $B32-W$5=73, $B32-W$5=1, $B32-W$5&lt;0),"",ROUND(($B32-W$5)*'점수 계산기'!$C$27+W$5*'점수 계산기'!$C$29+'점수 계산기'!$C$32,0))</f>
        <v>129</v>
      </c>
      <c r="X32" s="15">
        <f>IF(OR($B32-X$5&gt;74, $B32-X$5=73, $B32-X$5=1, $B32-X$5&lt;0),"",ROUND(($B32-X$5)*'점수 계산기'!$C$27+X$5*'점수 계산기'!$C$29+'점수 계산기'!$C$32,0))</f>
        <v>129</v>
      </c>
      <c r="Y32" s="15">
        <f>IF(OR($B32-Y$5&gt;74, $B32-Y$5=73, $B32-Y$5=1, $B32-Y$5&lt;0),"",ROUND(($B32-Y$5)*'점수 계산기'!$C$27+Y$5*'점수 계산기'!$C$29+'점수 계산기'!$C$32,0))</f>
        <v>128</v>
      </c>
      <c r="Z32" s="15">
        <f>IF(OR($B32-Z$5&gt;74, $B32-Z$5=73, $B32-Z$5=1, $B32-Z$5&lt;0),"",ROUND(($B32-Z$5)*'점수 계산기'!$C$27+Z$5*'점수 계산기'!$C$29+'점수 계산기'!$C$32,0))</f>
        <v>128</v>
      </c>
      <c r="AA32" s="16">
        <f>IF(OR($B32-AA$5&gt;74, $B32-AA$5=73, $B32-AA$5=1, $B32-AA$5&lt;0),"",ROUND(($B32-AA$5)*'점수 계산기'!$C$27+AA$5*'점수 계산기'!$C$29+'점수 계산기'!$C$32,0))</f>
        <v>128</v>
      </c>
      <c r="AC32" s="195">
        <v>75</v>
      </c>
      <c r="AD32" s="195">
        <f t="shared" si="0"/>
        <v>128</v>
      </c>
      <c r="AE32" s="195" cm="1">
        <f t="array" ref="AE32">INDEX($AF$6:$AF$106, AC32, 1)</f>
        <v>89</v>
      </c>
      <c r="AF32" s="195">
        <f t="shared" si="1"/>
        <v>129</v>
      </c>
      <c r="AG32" s="195">
        <v>74</v>
      </c>
      <c r="AH32" s="195">
        <v>26</v>
      </c>
    </row>
    <row r="33" spans="1:34" ht="21" customHeight="1">
      <c r="A33" s="4"/>
      <c r="B33" s="30">
        <v>73</v>
      </c>
      <c r="C33" s="15">
        <f>IF(OR($B33-C$5&gt;74, $B33-C$5=73, $B33-C$5=1, $B33-C$5&lt;0),"",ROUND(($B33-C$5)*'점수 계산기'!$C$27+C$5*'점수 계산기'!$C$29+'점수 계산기'!$C$32,0))</f>
        <v>128</v>
      </c>
      <c r="D33" s="15">
        <f>IF(OR($B33-D$5&gt;74, $B33-D$5=73, $B33-D$5=1, $B33-D$5&lt;0),"",ROUND(($B33-D$5)*'점수 계산기'!$C$27+D$5*'점수 계산기'!$C$29+'점수 계산기'!$C$32,0))</f>
        <v>128</v>
      </c>
      <c r="E33" s="15">
        <f>IF(OR($B33-E$5&gt;74, $B33-E$5=73, $B33-E$5=1, $B33-E$5&lt;0),"",ROUND(($B33-E$5)*'점수 계산기'!$C$27+E$5*'점수 계산기'!$C$29+'점수 계산기'!$C$32,0))</f>
        <v>128</v>
      </c>
      <c r="F33" s="15">
        <f>IF(OR($B33-F$5&gt;74, $B33-F$5=73, $B33-F$5=1, $B33-F$5&lt;0),"",ROUND(($B33-F$5)*'점수 계산기'!$C$27+F$5*'점수 계산기'!$C$29+'점수 계산기'!$C$32,0))</f>
        <v>128</v>
      </c>
      <c r="G33" s="15">
        <f>IF(OR($B33-G$5&gt;74, $B33-G$5=73, $B33-G$5=1, $B33-G$5&lt;0),"",ROUND(($B33-G$5)*'점수 계산기'!$C$27+G$5*'점수 계산기'!$C$29+'점수 계산기'!$C$32,0))</f>
        <v>128</v>
      </c>
      <c r="H33" s="15">
        <f>IF(OR($B33-H$5&gt;74, $B33-H$5=73, $B33-H$5=1, $B33-H$5&lt;0),"",ROUND(($B33-H$5)*'점수 계산기'!$C$27+H$5*'점수 계산기'!$C$29+'점수 계산기'!$C$32,0))</f>
        <v>128</v>
      </c>
      <c r="I33" s="15">
        <f>IF(OR($B33-I$5&gt;74, $B33-I$5=73, $B33-I$5=1, $B33-I$5&lt;0),"",ROUND(($B33-I$5)*'점수 계산기'!$C$27+I$5*'점수 계산기'!$C$29+'점수 계산기'!$C$32,0))</f>
        <v>128</v>
      </c>
      <c r="J33" s="15">
        <f>IF(OR($B33-J$5&gt;74, $B33-J$5=73, $B33-J$5=1, $B33-J$5&lt;0),"",ROUND(($B33-J$5)*'점수 계산기'!$C$27+J$5*'점수 계산기'!$C$29+'점수 계산기'!$C$32,0))</f>
        <v>128</v>
      </c>
      <c r="K33" s="15">
        <f>IF(OR($B33-K$5&gt;74, $B33-K$5=73, $B33-K$5=1, $B33-K$5&lt;0),"",ROUND(($B33-K$5)*'점수 계산기'!$C$27+K$5*'점수 계산기'!$C$29+'점수 계산기'!$C$32,0))</f>
        <v>128</v>
      </c>
      <c r="L33" s="15">
        <f>IF(OR($B33-L$5&gt;74, $B33-L$5=73, $B33-L$5=1, $B33-L$5&lt;0),"",ROUND(($B33-L$5)*'점수 계산기'!$C$27+L$5*'점수 계산기'!$C$29+'점수 계산기'!$C$32,0))</f>
        <v>128</v>
      </c>
      <c r="M33" s="15">
        <f>IF(OR($B33-M$5&gt;74, $B33-M$5=73, $B33-M$5=1, $B33-M$5&lt;0),"",ROUND(($B33-M$5)*'점수 계산기'!$C$27+M$5*'점수 계산기'!$C$29+'점수 계산기'!$C$32,0))</f>
        <v>128</v>
      </c>
      <c r="N33" s="15">
        <f>IF(OR($B33-N$5&gt;74, $B33-N$5=73, $B33-N$5=1, $B33-N$5&lt;0),"",ROUND(($B33-N$5)*'점수 계산기'!$C$27+N$5*'점수 계산기'!$C$29+'점수 계산기'!$C$32,0))</f>
        <v>128</v>
      </c>
      <c r="O33" s="15">
        <f>IF(OR($B33-O$5&gt;74, $B33-O$5=73, $B33-O$5=1, $B33-O$5&lt;0),"",ROUND(($B33-O$5)*'점수 계산기'!$C$27+O$5*'점수 계산기'!$C$29+'점수 계산기'!$C$32,0))</f>
        <v>128</v>
      </c>
      <c r="P33" s="15">
        <f>IF(OR($B33-P$5&gt;74, $B33-P$5=73, $B33-P$5=1, $B33-P$5&lt;0),"",ROUND(($B33-P$5)*'점수 계산기'!$C$27+P$5*'점수 계산기'!$C$29+'점수 계산기'!$C$32,0))</f>
        <v>128</v>
      </c>
      <c r="Q33" s="15">
        <f>IF(OR($B33-Q$5&gt;74, $B33-Q$5=73, $B33-Q$5=1, $B33-Q$5&lt;0),"",ROUND(($B33-Q$5)*'점수 계산기'!$C$27+Q$5*'점수 계산기'!$C$29+'점수 계산기'!$C$32,0))</f>
        <v>128</v>
      </c>
      <c r="R33" s="15">
        <f>IF(OR($B33-R$5&gt;74, $B33-R$5=73, $B33-R$5=1, $B33-R$5&lt;0),"",ROUND(($B33-R$5)*'점수 계산기'!$C$27+R$5*'점수 계산기'!$C$29+'점수 계산기'!$C$32,0))</f>
        <v>128</v>
      </c>
      <c r="S33" s="15">
        <f>IF(OR($B33-S$5&gt;74, $B33-S$5=73, $B33-S$5=1, $B33-S$5&lt;0),"",ROUND(($B33-S$5)*'점수 계산기'!$C$27+S$5*'점수 계산기'!$C$29+'점수 계산기'!$C$32,0))</f>
        <v>128</v>
      </c>
      <c r="T33" s="15">
        <f>IF(OR($B33-T$5&gt;74, $B33-T$5=73, $B33-T$5=1, $B33-T$5&lt;0),"",ROUND(($B33-T$5)*'점수 계산기'!$C$27+T$5*'점수 계산기'!$C$29+'점수 계산기'!$C$32,0))</f>
        <v>128</v>
      </c>
      <c r="U33" s="15">
        <f>IF(OR($B33-U$5&gt;74, $B33-U$5=73, $B33-U$5=1, $B33-U$5&lt;0),"",ROUND(($B33-U$5)*'점수 계산기'!$C$27+U$5*'점수 계산기'!$C$29+'점수 계산기'!$C$32,0))</f>
        <v>128</v>
      </c>
      <c r="V33" s="15">
        <f>IF(OR($B33-V$5&gt;74, $B33-V$5=73, $B33-V$5=1, $B33-V$5&lt;0),"",ROUND(($B33-V$5)*'점수 계산기'!$C$27+V$5*'점수 계산기'!$C$29+'점수 계산기'!$C$32,0))</f>
        <v>128</v>
      </c>
      <c r="W33" s="15">
        <f>IF(OR($B33-W$5&gt;74, $B33-W$5=73, $B33-W$5=1, $B33-W$5&lt;0),"",ROUND(($B33-W$5)*'점수 계산기'!$C$27+W$5*'점수 계산기'!$C$29+'점수 계산기'!$C$32,0))</f>
        <v>128</v>
      </c>
      <c r="X33" s="15">
        <f>IF(OR($B33-X$5&gt;74, $B33-X$5=73, $B33-X$5=1, $B33-X$5&lt;0),"",ROUND(($B33-X$5)*'점수 계산기'!$C$27+X$5*'점수 계산기'!$C$29+'점수 계산기'!$C$32,0))</f>
        <v>128</v>
      </c>
      <c r="Y33" s="15">
        <f>IF(OR($B33-Y$5&gt;74, $B33-Y$5=73, $B33-Y$5=1, $B33-Y$5&lt;0),"",ROUND(($B33-Y$5)*'점수 계산기'!$C$27+Y$5*'점수 계산기'!$C$29+'점수 계산기'!$C$32,0))</f>
        <v>128</v>
      </c>
      <c r="Z33" s="15">
        <f>IF(OR($B33-Z$5&gt;74, $B33-Z$5=73, $B33-Z$5=1, $B33-Z$5&lt;0),"",ROUND(($B33-Z$5)*'점수 계산기'!$C$27+Z$5*'점수 계산기'!$C$29+'점수 계산기'!$C$32,0))</f>
        <v>128</v>
      </c>
      <c r="AA33" s="16" t="str">
        <f>IF(OR($B33-AA$5&gt;74, $B33-AA$5=73, $B33-AA$5=1, $B33-AA$5&lt;0),"",ROUND(($B33-AA$5)*'점수 계산기'!$C$27+AA$5*'점수 계산기'!$C$29+'점수 계산기'!$C$32,0))</f>
        <v/>
      </c>
      <c r="AC33" s="195">
        <v>74</v>
      </c>
      <c r="AD33" s="195">
        <f t="shared" si="0"/>
        <v>128</v>
      </c>
      <c r="AE33" s="195" cm="1">
        <f t="array" ref="AE33">INDEX($AF$6:$AF$106, AC33, 1)</f>
        <v>90</v>
      </c>
      <c r="AF33" s="195">
        <f t="shared" si="1"/>
        <v>128</v>
      </c>
      <c r="AG33" s="195">
        <v>73</v>
      </c>
      <c r="AH33" s="195">
        <v>27</v>
      </c>
    </row>
    <row r="34" spans="1:34" ht="21" customHeight="1">
      <c r="A34" s="4"/>
      <c r="B34" s="31">
        <v>72</v>
      </c>
      <c r="C34" s="17">
        <f>IF(OR($B34-C$5&gt;74, $B34-C$5=73, $B34-C$5=1, $B34-C$5&lt;0),"",ROUND(($B34-C$5)*'점수 계산기'!$C$27+C$5*'점수 계산기'!$C$29+'점수 계산기'!$C$32,0))</f>
        <v>127</v>
      </c>
      <c r="D34" s="17">
        <f>IF(OR($B34-D$5&gt;74, $B34-D$5=73, $B34-D$5=1, $B34-D$5&lt;0),"",ROUND(($B34-D$5)*'점수 계산기'!$C$27+D$5*'점수 계산기'!$C$29+'점수 계산기'!$C$32,0))</f>
        <v>127</v>
      </c>
      <c r="E34" s="17">
        <f>IF(OR($B34-E$5&gt;74, $B34-E$5=73, $B34-E$5=1, $B34-E$5&lt;0),"",ROUND(($B34-E$5)*'점수 계산기'!$C$27+E$5*'점수 계산기'!$C$29+'점수 계산기'!$C$32,0))</f>
        <v>127</v>
      </c>
      <c r="F34" s="17">
        <f>IF(OR($B34-F$5&gt;74, $B34-F$5=73, $B34-F$5=1, $B34-F$5&lt;0),"",ROUND(($B34-F$5)*'점수 계산기'!$C$27+F$5*'점수 계산기'!$C$29+'점수 계산기'!$C$32,0))</f>
        <v>127</v>
      </c>
      <c r="G34" s="17">
        <f>IF(OR($B34-G$5&gt;74, $B34-G$5=73, $B34-G$5=1, $B34-G$5&lt;0),"",ROUND(($B34-G$5)*'점수 계산기'!$C$27+G$5*'점수 계산기'!$C$29+'점수 계산기'!$C$32,0))</f>
        <v>127</v>
      </c>
      <c r="H34" s="17">
        <f>IF(OR($B34-H$5&gt;74, $B34-H$5=73, $B34-H$5=1, $B34-H$5&lt;0),"",ROUND(($B34-H$5)*'점수 계산기'!$C$27+H$5*'점수 계산기'!$C$29+'점수 계산기'!$C$32,0))</f>
        <v>127</v>
      </c>
      <c r="I34" s="17">
        <f>IF(OR($B34-I$5&gt;74, $B34-I$5=73, $B34-I$5=1, $B34-I$5&lt;0),"",ROUND(($B34-I$5)*'점수 계산기'!$C$27+I$5*'점수 계산기'!$C$29+'점수 계산기'!$C$32,0))</f>
        <v>127</v>
      </c>
      <c r="J34" s="17">
        <f>IF(OR($B34-J$5&gt;74, $B34-J$5=73, $B34-J$5=1, $B34-J$5&lt;0),"",ROUND(($B34-J$5)*'점수 계산기'!$C$27+J$5*'점수 계산기'!$C$29+'점수 계산기'!$C$32,0))</f>
        <v>127</v>
      </c>
      <c r="K34" s="17">
        <f>IF(OR($B34-K$5&gt;74, $B34-K$5=73, $B34-K$5=1, $B34-K$5&lt;0),"",ROUND(($B34-K$5)*'점수 계산기'!$C$27+K$5*'점수 계산기'!$C$29+'점수 계산기'!$C$32,0))</f>
        <v>127</v>
      </c>
      <c r="L34" s="17">
        <f>IF(OR($B34-L$5&gt;74, $B34-L$5=73, $B34-L$5=1, $B34-L$5&lt;0),"",ROUND(($B34-L$5)*'점수 계산기'!$C$27+L$5*'점수 계산기'!$C$29+'점수 계산기'!$C$32,0))</f>
        <v>127</v>
      </c>
      <c r="M34" s="17">
        <f>IF(OR($B34-M$5&gt;74, $B34-M$5=73, $B34-M$5=1, $B34-M$5&lt;0),"",ROUND(($B34-M$5)*'점수 계산기'!$C$27+M$5*'점수 계산기'!$C$29+'점수 계산기'!$C$32,0))</f>
        <v>127</v>
      </c>
      <c r="N34" s="17">
        <f>IF(OR($B34-N$5&gt;74, $B34-N$5=73, $B34-N$5=1, $B34-N$5&lt;0),"",ROUND(($B34-N$5)*'점수 계산기'!$C$27+N$5*'점수 계산기'!$C$29+'점수 계산기'!$C$32,0))</f>
        <v>127</v>
      </c>
      <c r="O34" s="17">
        <f>IF(OR($B34-O$5&gt;74, $B34-O$5=73, $B34-O$5=1, $B34-O$5&lt;0),"",ROUND(($B34-O$5)*'점수 계산기'!$C$27+O$5*'점수 계산기'!$C$29+'점수 계산기'!$C$32,0))</f>
        <v>127</v>
      </c>
      <c r="P34" s="17">
        <f>IF(OR($B34-P$5&gt;74, $B34-P$5=73, $B34-P$5=1, $B34-P$5&lt;0),"",ROUND(($B34-P$5)*'점수 계산기'!$C$27+P$5*'점수 계산기'!$C$29+'점수 계산기'!$C$32,0))</f>
        <v>127</v>
      </c>
      <c r="Q34" s="17">
        <f>IF(OR($B34-Q$5&gt;74, $B34-Q$5=73, $B34-Q$5=1, $B34-Q$5&lt;0),"",ROUND(($B34-Q$5)*'점수 계산기'!$C$27+Q$5*'점수 계산기'!$C$29+'점수 계산기'!$C$32,0))</f>
        <v>127</v>
      </c>
      <c r="R34" s="17">
        <f>IF(OR($B34-R$5&gt;74, $B34-R$5=73, $B34-R$5=1, $B34-R$5&lt;0),"",ROUND(($B34-R$5)*'점수 계산기'!$C$27+R$5*'점수 계산기'!$C$29+'점수 계산기'!$C$32,0))</f>
        <v>127</v>
      </c>
      <c r="S34" s="17">
        <f>IF(OR($B34-S$5&gt;74, $B34-S$5=73, $B34-S$5=1, $B34-S$5&lt;0),"",ROUND(($B34-S$5)*'점수 계산기'!$C$27+S$5*'점수 계산기'!$C$29+'점수 계산기'!$C$32,0))</f>
        <v>127</v>
      </c>
      <c r="T34" s="17">
        <f>IF(OR($B34-T$5&gt;74, $B34-T$5=73, $B34-T$5=1, $B34-T$5&lt;0),"",ROUND(($B34-T$5)*'점수 계산기'!$C$27+T$5*'점수 계산기'!$C$29+'점수 계산기'!$C$32,0))</f>
        <v>127</v>
      </c>
      <c r="U34" s="17">
        <f>IF(OR($B34-U$5&gt;74, $B34-U$5=73, $B34-U$5=1, $B34-U$5&lt;0),"",ROUND(($B34-U$5)*'점수 계산기'!$C$27+U$5*'점수 계산기'!$C$29+'점수 계산기'!$C$32,0))</f>
        <v>127</v>
      </c>
      <c r="V34" s="17">
        <f>IF(OR($B34-V$5&gt;74, $B34-V$5=73, $B34-V$5=1, $B34-V$5&lt;0),"",ROUND(($B34-V$5)*'점수 계산기'!$C$27+V$5*'점수 계산기'!$C$29+'점수 계산기'!$C$32,0))</f>
        <v>127</v>
      </c>
      <c r="W34" s="17">
        <f>IF(OR($B34-W$5&gt;74, $B34-W$5=73, $B34-W$5=1, $B34-W$5&lt;0),"",ROUND(($B34-W$5)*'점수 계산기'!$C$27+W$5*'점수 계산기'!$C$29+'점수 계산기'!$C$32,0))</f>
        <v>127</v>
      </c>
      <c r="X34" s="17">
        <f>IF(OR($B34-X$5&gt;74, $B34-X$5=73, $B34-X$5=1, $B34-X$5&lt;0),"",ROUND(($B34-X$5)*'점수 계산기'!$C$27+X$5*'점수 계산기'!$C$29+'점수 계산기'!$C$32,0))</f>
        <v>127</v>
      </c>
      <c r="Y34" s="17">
        <f>IF(OR($B34-Y$5&gt;74, $B34-Y$5=73, $B34-Y$5=1, $B34-Y$5&lt;0),"",ROUND(($B34-Y$5)*'점수 계산기'!$C$27+Y$5*'점수 계산기'!$C$29+'점수 계산기'!$C$32,0))</f>
        <v>127</v>
      </c>
      <c r="Z34" s="17">
        <f>IF(OR($B34-Z$5&gt;74, $B34-Z$5=73, $B34-Z$5=1, $B34-Z$5&lt;0),"",ROUND(($B34-Z$5)*'점수 계산기'!$C$27+Z$5*'점수 계산기'!$C$29+'점수 계산기'!$C$32,0))</f>
        <v>127</v>
      </c>
      <c r="AA34" s="18">
        <f>IF(OR($B34-AA$5&gt;74, $B34-AA$5=73, $B34-AA$5=1, $B34-AA$5&lt;0),"",ROUND(($B34-AA$5)*'점수 계산기'!$C$27+AA$5*'점수 계산기'!$C$29+'점수 계산기'!$C$32,0))</f>
        <v>127</v>
      </c>
      <c r="AC34" s="195">
        <v>73</v>
      </c>
      <c r="AD34" s="195">
        <f t="shared" si="0"/>
        <v>127</v>
      </c>
      <c r="AE34" s="195" cm="1">
        <f t="array" ref="AE34">INDEX($AF$6:$AF$106, AC34, 1)</f>
        <v>91</v>
      </c>
      <c r="AF34" s="195">
        <f t="shared" si="1"/>
        <v>127</v>
      </c>
      <c r="AG34" s="195">
        <v>72</v>
      </c>
      <c r="AH34" s="195">
        <v>28</v>
      </c>
    </row>
    <row r="35" spans="1:34" ht="21" customHeight="1">
      <c r="A35" s="4"/>
      <c r="B35" s="31">
        <v>71</v>
      </c>
      <c r="C35" s="17">
        <f>IF(OR($B35-C$5&gt;74, $B35-C$5=73, $B35-C$5=1, $B35-C$5&lt;0),"",ROUND(($B35-C$5)*'점수 계산기'!$C$27+C$5*'점수 계산기'!$C$29+'점수 계산기'!$C$32,0))</f>
        <v>127</v>
      </c>
      <c r="D35" s="17">
        <f>IF(OR($B35-D$5&gt;74, $B35-D$5=73, $B35-D$5=1, $B35-D$5&lt;0),"",ROUND(($B35-D$5)*'점수 계산기'!$C$27+D$5*'점수 계산기'!$C$29+'점수 계산기'!$C$32,0))</f>
        <v>127</v>
      </c>
      <c r="E35" s="17">
        <f>IF(OR($B35-E$5&gt;74, $B35-E$5=73, $B35-E$5=1, $B35-E$5&lt;0),"",ROUND(($B35-E$5)*'점수 계산기'!$C$27+E$5*'점수 계산기'!$C$29+'점수 계산기'!$C$32,0))</f>
        <v>127</v>
      </c>
      <c r="F35" s="17">
        <f>IF(OR($B35-F$5&gt;74, $B35-F$5=73, $B35-F$5=1, $B35-F$5&lt;0),"",ROUND(($B35-F$5)*'점수 계산기'!$C$27+F$5*'점수 계산기'!$C$29+'점수 계산기'!$C$32,0))</f>
        <v>127</v>
      </c>
      <c r="G35" s="17">
        <f>IF(OR($B35-G$5&gt;74, $B35-G$5=73, $B35-G$5=1, $B35-G$5&lt;0),"",ROUND(($B35-G$5)*'점수 계산기'!$C$27+G$5*'점수 계산기'!$C$29+'점수 계산기'!$C$32,0))</f>
        <v>127</v>
      </c>
      <c r="H35" s="17">
        <f>IF(OR($B35-H$5&gt;74, $B35-H$5=73, $B35-H$5=1, $B35-H$5&lt;0),"",ROUND(($B35-H$5)*'점수 계산기'!$C$27+H$5*'점수 계산기'!$C$29+'점수 계산기'!$C$32,0))</f>
        <v>126</v>
      </c>
      <c r="I35" s="17">
        <f>IF(OR($B35-I$5&gt;74, $B35-I$5=73, $B35-I$5=1, $B35-I$5&lt;0),"",ROUND(($B35-I$5)*'점수 계산기'!$C$27+I$5*'점수 계산기'!$C$29+'점수 계산기'!$C$32,0))</f>
        <v>126</v>
      </c>
      <c r="J35" s="17">
        <f>IF(OR($B35-J$5&gt;74, $B35-J$5=73, $B35-J$5=1, $B35-J$5&lt;0),"",ROUND(($B35-J$5)*'점수 계산기'!$C$27+J$5*'점수 계산기'!$C$29+'점수 계산기'!$C$32,0))</f>
        <v>126</v>
      </c>
      <c r="K35" s="17">
        <f>IF(OR($B35-K$5&gt;74, $B35-K$5=73, $B35-K$5=1, $B35-K$5&lt;0),"",ROUND(($B35-K$5)*'점수 계산기'!$C$27+K$5*'점수 계산기'!$C$29+'점수 계산기'!$C$32,0))</f>
        <v>126</v>
      </c>
      <c r="L35" s="17">
        <f>IF(OR($B35-L$5&gt;74, $B35-L$5=73, $B35-L$5=1, $B35-L$5&lt;0),"",ROUND(($B35-L$5)*'점수 계산기'!$C$27+L$5*'점수 계산기'!$C$29+'점수 계산기'!$C$32,0))</f>
        <v>126</v>
      </c>
      <c r="M35" s="17">
        <f>IF(OR($B35-M$5&gt;74, $B35-M$5=73, $B35-M$5=1, $B35-M$5&lt;0),"",ROUND(($B35-M$5)*'점수 계산기'!$C$27+M$5*'점수 계산기'!$C$29+'점수 계산기'!$C$32,0))</f>
        <v>126</v>
      </c>
      <c r="N35" s="17">
        <f>IF(OR($B35-N$5&gt;74, $B35-N$5=73, $B35-N$5=1, $B35-N$5&lt;0),"",ROUND(($B35-N$5)*'점수 계산기'!$C$27+N$5*'점수 계산기'!$C$29+'점수 계산기'!$C$32,0))</f>
        <v>126</v>
      </c>
      <c r="O35" s="17">
        <f>IF(OR($B35-O$5&gt;74, $B35-O$5=73, $B35-O$5=1, $B35-O$5&lt;0),"",ROUND(($B35-O$5)*'점수 계산기'!$C$27+O$5*'점수 계산기'!$C$29+'점수 계산기'!$C$32,0))</f>
        <v>126</v>
      </c>
      <c r="P35" s="17">
        <f>IF(OR($B35-P$5&gt;74, $B35-P$5=73, $B35-P$5=1, $B35-P$5&lt;0),"",ROUND(($B35-P$5)*'점수 계산기'!$C$27+P$5*'점수 계산기'!$C$29+'점수 계산기'!$C$32,0))</f>
        <v>126</v>
      </c>
      <c r="Q35" s="17">
        <f>IF(OR($B35-Q$5&gt;74, $B35-Q$5=73, $B35-Q$5=1, $B35-Q$5&lt;0),"",ROUND(($B35-Q$5)*'점수 계산기'!$C$27+Q$5*'점수 계산기'!$C$29+'점수 계산기'!$C$32,0))</f>
        <v>126</v>
      </c>
      <c r="R35" s="17">
        <f>IF(OR($B35-R$5&gt;74, $B35-R$5=73, $B35-R$5=1, $B35-R$5&lt;0),"",ROUND(($B35-R$5)*'점수 계산기'!$C$27+R$5*'점수 계산기'!$C$29+'점수 계산기'!$C$32,0))</f>
        <v>126</v>
      </c>
      <c r="S35" s="17">
        <f>IF(OR($B35-S$5&gt;74, $B35-S$5=73, $B35-S$5=1, $B35-S$5&lt;0),"",ROUND(($B35-S$5)*'점수 계산기'!$C$27+S$5*'점수 계산기'!$C$29+'점수 계산기'!$C$32,0))</f>
        <v>126</v>
      </c>
      <c r="T35" s="17">
        <f>IF(OR($B35-T$5&gt;74, $B35-T$5=73, $B35-T$5=1, $B35-T$5&lt;0),"",ROUND(($B35-T$5)*'점수 계산기'!$C$27+T$5*'점수 계산기'!$C$29+'점수 계산기'!$C$32,0))</f>
        <v>126</v>
      </c>
      <c r="U35" s="17">
        <f>IF(OR($B35-U$5&gt;74, $B35-U$5=73, $B35-U$5=1, $B35-U$5&lt;0),"",ROUND(($B35-U$5)*'점수 계산기'!$C$27+U$5*'점수 계산기'!$C$29+'점수 계산기'!$C$32,0))</f>
        <v>126</v>
      </c>
      <c r="V35" s="17">
        <f>IF(OR($B35-V$5&gt;74, $B35-V$5=73, $B35-V$5=1, $B35-V$5&lt;0),"",ROUND(($B35-V$5)*'점수 계산기'!$C$27+V$5*'점수 계산기'!$C$29+'점수 계산기'!$C$32,0))</f>
        <v>126</v>
      </c>
      <c r="W35" s="17">
        <f>IF(OR($B35-W$5&gt;74, $B35-W$5=73, $B35-W$5=1, $B35-W$5&lt;0),"",ROUND(($B35-W$5)*'점수 계산기'!$C$27+W$5*'점수 계산기'!$C$29+'점수 계산기'!$C$32,0))</f>
        <v>126</v>
      </c>
      <c r="X35" s="17">
        <f>IF(OR($B35-X$5&gt;74, $B35-X$5=73, $B35-X$5=1, $B35-X$5&lt;0),"",ROUND(($B35-X$5)*'점수 계산기'!$C$27+X$5*'점수 계산기'!$C$29+'점수 계산기'!$C$32,0))</f>
        <v>126</v>
      </c>
      <c r="Y35" s="17">
        <f>IF(OR($B35-Y$5&gt;74, $B35-Y$5=73, $B35-Y$5=1, $B35-Y$5&lt;0),"",ROUND(($B35-Y$5)*'점수 계산기'!$C$27+Y$5*'점수 계산기'!$C$29+'점수 계산기'!$C$32,0))</f>
        <v>126</v>
      </c>
      <c r="Z35" s="17">
        <f>IF(OR($B35-Z$5&gt;74, $B35-Z$5=73, $B35-Z$5=1, $B35-Z$5&lt;0),"",ROUND(($B35-Z$5)*'점수 계산기'!$C$27+Z$5*'점수 계산기'!$C$29+'점수 계산기'!$C$32,0))</f>
        <v>126</v>
      </c>
      <c r="AA35" s="18">
        <f>IF(OR($B35-AA$5&gt;74, $B35-AA$5=73, $B35-AA$5=1, $B35-AA$5&lt;0),"",ROUND(($B35-AA$5)*'점수 계산기'!$C$27+AA$5*'점수 계산기'!$C$29+'점수 계산기'!$C$32,0))</f>
        <v>126</v>
      </c>
      <c r="AC35" s="195">
        <v>72</v>
      </c>
      <c r="AD35" s="195">
        <f t="shared" si="0"/>
        <v>126</v>
      </c>
      <c r="AE35" s="195" cm="1">
        <f t="array" ref="AE35">INDEX($AF$6:$AF$106, AC35, 1)</f>
        <v>92</v>
      </c>
      <c r="AF35" s="195">
        <f t="shared" si="1"/>
        <v>127</v>
      </c>
      <c r="AG35" s="195">
        <v>71</v>
      </c>
      <c r="AH35" s="195">
        <v>29</v>
      </c>
    </row>
    <row r="36" spans="1:34" ht="21" customHeight="1">
      <c r="A36" s="4"/>
      <c r="B36" s="31">
        <v>70</v>
      </c>
      <c r="C36" s="17">
        <f>IF(OR($B36-C$5&gt;74, $B36-C$5=73, $B36-C$5=1, $B36-C$5&lt;0),"",ROUND(($B36-C$5)*'점수 계산기'!$C$27+C$5*'점수 계산기'!$C$29+'점수 계산기'!$C$32,0))</f>
        <v>126</v>
      </c>
      <c r="D36" s="17">
        <f>IF(OR($B36-D$5&gt;74, $B36-D$5=73, $B36-D$5=1, $B36-D$5&lt;0),"",ROUND(($B36-D$5)*'점수 계산기'!$C$27+D$5*'점수 계산기'!$C$29+'점수 계산기'!$C$32,0))</f>
        <v>126</v>
      </c>
      <c r="E36" s="17">
        <f>IF(OR($B36-E$5&gt;74, $B36-E$5=73, $B36-E$5=1, $B36-E$5&lt;0),"",ROUND(($B36-E$5)*'점수 계산기'!$C$27+E$5*'점수 계산기'!$C$29+'점수 계산기'!$C$32,0))</f>
        <v>126</v>
      </c>
      <c r="F36" s="17">
        <f>IF(OR($B36-F$5&gt;74, $B36-F$5=73, $B36-F$5=1, $B36-F$5&lt;0),"",ROUND(($B36-F$5)*'점수 계산기'!$C$27+F$5*'점수 계산기'!$C$29+'점수 계산기'!$C$32,0))</f>
        <v>126</v>
      </c>
      <c r="G36" s="17">
        <f>IF(OR($B36-G$5&gt;74, $B36-G$5=73, $B36-G$5=1, $B36-G$5&lt;0),"",ROUND(($B36-G$5)*'점수 계산기'!$C$27+G$5*'점수 계산기'!$C$29+'점수 계산기'!$C$32,0))</f>
        <v>126</v>
      </c>
      <c r="H36" s="17">
        <f>IF(OR($B36-H$5&gt;74, $B36-H$5=73, $B36-H$5=1, $B36-H$5&lt;0),"",ROUND(($B36-H$5)*'점수 계산기'!$C$27+H$5*'점수 계산기'!$C$29+'점수 계산기'!$C$32,0))</f>
        <v>126</v>
      </c>
      <c r="I36" s="17">
        <f>IF(OR($B36-I$5&gt;74, $B36-I$5=73, $B36-I$5=1, $B36-I$5&lt;0),"",ROUND(($B36-I$5)*'점수 계산기'!$C$27+I$5*'점수 계산기'!$C$29+'점수 계산기'!$C$32,0))</f>
        <v>126</v>
      </c>
      <c r="J36" s="17">
        <f>IF(OR($B36-J$5&gt;74, $B36-J$5=73, $B36-J$5=1, $B36-J$5&lt;0),"",ROUND(($B36-J$5)*'점수 계산기'!$C$27+J$5*'점수 계산기'!$C$29+'점수 계산기'!$C$32,0))</f>
        <v>126</v>
      </c>
      <c r="K36" s="17">
        <f>IF(OR($B36-K$5&gt;74, $B36-K$5=73, $B36-K$5=1, $B36-K$5&lt;0),"",ROUND(($B36-K$5)*'점수 계산기'!$C$27+K$5*'점수 계산기'!$C$29+'점수 계산기'!$C$32,0))</f>
        <v>126</v>
      </c>
      <c r="L36" s="17">
        <f>IF(OR($B36-L$5&gt;74, $B36-L$5=73, $B36-L$5=1, $B36-L$5&lt;0),"",ROUND(($B36-L$5)*'점수 계산기'!$C$27+L$5*'점수 계산기'!$C$29+'점수 계산기'!$C$32,0))</f>
        <v>126</v>
      </c>
      <c r="M36" s="17">
        <f>IF(OR($B36-M$5&gt;74, $B36-M$5=73, $B36-M$5=1, $B36-M$5&lt;0),"",ROUND(($B36-M$5)*'점수 계산기'!$C$27+M$5*'점수 계산기'!$C$29+'점수 계산기'!$C$32,0))</f>
        <v>126</v>
      </c>
      <c r="N36" s="17">
        <f>IF(OR($B36-N$5&gt;74, $B36-N$5=73, $B36-N$5=1, $B36-N$5&lt;0),"",ROUND(($B36-N$5)*'점수 계산기'!$C$27+N$5*'점수 계산기'!$C$29+'점수 계산기'!$C$32,0))</f>
        <v>125</v>
      </c>
      <c r="O36" s="17">
        <f>IF(OR($B36-O$5&gt;74, $B36-O$5=73, $B36-O$5=1, $B36-O$5&lt;0),"",ROUND(($B36-O$5)*'점수 계산기'!$C$27+O$5*'점수 계산기'!$C$29+'점수 계산기'!$C$32,0))</f>
        <v>125</v>
      </c>
      <c r="P36" s="17">
        <f>IF(OR($B36-P$5&gt;74, $B36-P$5=73, $B36-P$5=1, $B36-P$5&lt;0),"",ROUND(($B36-P$5)*'점수 계산기'!$C$27+P$5*'점수 계산기'!$C$29+'점수 계산기'!$C$32,0))</f>
        <v>125</v>
      </c>
      <c r="Q36" s="17">
        <f>IF(OR($B36-Q$5&gt;74, $B36-Q$5=73, $B36-Q$5=1, $B36-Q$5&lt;0),"",ROUND(($B36-Q$5)*'점수 계산기'!$C$27+Q$5*'점수 계산기'!$C$29+'점수 계산기'!$C$32,0))</f>
        <v>125</v>
      </c>
      <c r="R36" s="17">
        <f>IF(OR($B36-R$5&gt;74, $B36-R$5=73, $B36-R$5=1, $B36-R$5&lt;0),"",ROUND(($B36-R$5)*'점수 계산기'!$C$27+R$5*'점수 계산기'!$C$29+'점수 계산기'!$C$32,0))</f>
        <v>125</v>
      </c>
      <c r="S36" s="17">
        <f>IF(OR($B36-S$5&gt;74, $B36-S$5=73, $B36-S$5=1, $B36-S$5&lt;0),"",ROUND(($B36-S$5)*'점수 계산기'!$C$27+S$5*'점수 계산기'!$C$29+'점수 계산기'!$C$32,0))</f>
        <v>125</v>
      </c>
      <c r="T36" s="17">
        <f>IF(OR($B36-T$5&gt;74, $B36-T$5=73, $B36-T$5=1, $B36-T$5&lt;0),"",ROUND(($B36-T$5)*'점수 계산기'!$C$27+T$5*'점수 계산기'!$C$29+'점수 계산기'!$C$32,0))</f>
        <v>125</v>
      </c>
      <c r="U36" s="17">
        <f>IF(OR($B36-U$5&gt;74, $B36-U$5=73, $B36-U$5=1, $B36-U$5&lt;0),"",ROUND(($B36-U$5)*'점수 계산기'!$C$27+U$5*'점수 계산기'!$C$29+'점수 계산기'!$C$32,0))</f>
        <v>125</v>
      </c>
      <c r="V36" s="17">
        <f>IF(OR($B36-V$5&gt;74, $B36-V$5=73, $B36-V$5=1, $B36-V$5&lt;0),"",ROUND(($B36-V$5)*'점수 계산기'!$C$27+V$5*'점수 계산기'!$C$29+'점수 계산기'!$C$32,0))</f>
        <v>125</v>
      </c>
      <c r="W36" s="17">
        <f>IF(OR($B36-W$5&gt;74, $B36-W$5=73, $B36-W$5=1, $B36-W$5&lt;0),"",ROUND(($B36-W$5)*'점수 계산기'!$C$27+W$5*'점수 계산기'!$C$29+'점수 계산기'!$C$32,0))</f>
        <v>125</v>
      </c>
      <c r="X36" s="17">
        <f>IF(OR($B36-X$5&gt;74, $B36-X$5=73, $B36-X$5=1, $B36-X$5&lt;0),"",ROUND(($B36-X$5)*'점수 계산기'!$C$27+X$5*'점수 계산기'!$C$29+'점수 계산기'!$C$32,0))</f>
        <v>125</v>
      </c>
      <c r="Y36" s="17">
        <f>IF(OR($B36-Y$5&gt;74, $B36-Y$5=73, $B36-Y$5=1, $B36-Y$5&lt;0),"",ROUND(($B36-Y$5)*'점수 계산기'!$C$27+Y$5*'점수 계산기'!$C$29+'점수 계산기'!$C$32,0))</f>
        <v>125</v>
      </c>
      <c r="Z36" s="17">
        <f>IF(OR($B36-Z$5&gt;74, $B36-Z$5=73, $B36-Z$5=1, $B36-Z$5&lt;0),"",ROUND(($B36-Z$5)*'점수 계산기'!$C$27+Z$5*'점수 계산기'!$C$29+'점수 계산기'!$C$32,0))</f>
        <v>125</v>
      </c>
      <c r="AA36" s="18">
        <f>IF(OR($B36-AA$5&gt;74, $B36-AA$5=73, $B36-AA$5=1, $B36-AA$5&lt;0),"",ROUND(($B36-AA$5)*'점수 계산기'!$C$27+AA$5*'점수 계산기'!$C$29+'점수 계산기'!$C$32,0))</f>
        <v>125</v>
      </c>
      <c r="AC36" s="195">
        <v>71</v>
      </c>
      <c r="AD36" s="195">
        <f t="shared" si="0"/>
        <v>125</v>
      </c>
      <c r="AE36" s="195" cm="1">
        <f t="array" ref="AE36">INDEX($AF$6:$AF$106, AC36, 1)</f>
        <v>93</v>
      </c>
      <c r="AF36" s="195">
        <f t="shared" si="1"/>
        <v>126</v>
      </c>
      <c r="AG36" s="195">
        <v>70</v>
      </c>
      <c r="AH36" s="195">
        <v>30</v>
      </c>
    </row>
    <row r="37" spans="1:34" ht="21" customHeight="1">
      <c r="A37" s="4"/>
      <c r="B37" s="31">
        <v>69</v>
      </c>
      <c r="C37" s="17">
        <f>IF(OR($B37-C$5&gt;74, $B37-C$5=73, $B37-C$5=1, $B37-C$5&lt;0),"",ROUND(($B37-C$5)*'점수 계산기'!$C$27+C$5*'점수 계산기'!$C$29+'점수 계산기'!$C$32,0))</f>
        <v>125</v>
      </c>
      <c r="D37" s="17">
        <f>IF(OR($B37-D$5&gt;74, $B37-D$5=73, $B37-D$5=1, $B37-D$5&lt;0),"",ROUND(($B37-D$5)*'점수 계산기'!$C$27+D$5*'점수 계산기'!$C$29+'점수 계산기'!$C$32,0))</f>
        <v>125</v>
      </c>
      <c r="E37" s="17">
        <f>IF(OR($B37-E$5&gt;74, $B37-E$5=73, $B37-E$5=1, $B37-E$5&lt;0),"",ROUND(($B37-E$5)*'점수 계산기'!$C$27+E$5*'점수 계산기'!$C$29+'점수 계산기'!$C$32,0))</f>
        <v>125</v>
      </c>
      <c r="F37" s="17">
        <f>IF(OR($B37-F$5&gt;74, $B37-F$5=73, $B37-F$5=1, $B37-F$5&lt;0),"",ROUND(($B37-F$5)*'점수 계산기'!$C$27+F$5*'점수 계산기'!$C$29+'점수 계산기'!$C$32,0))</f>
        <v>125</v>
      </c>
      <c r="G37" s="17">
        <f>IF(OR($B37-G$5&gt;74, $B37-G$5=73, $B37-G$5=1, $B37-G$5&lt;0),"",ROUND(($B37-G$5)*'점수 계산기'!$C$27+G$5*'점수 계산기'!$C$29+'점수 계산기'!$C$32,0))</f>
        <v>125</v>
      </c>
      <c r="H37" s="17">
        <f>IF(OR($B37-H$5&gt;74, $B37-H$5=73, $B37-H$5=1, $B37-H$5&lt;0),"",ROUND(($B37-H$5)*'점수 계산기'!$C$27+H$5*'점수 계산기'!$C$29+'점수 계산기'!$C$32,0))</f>
        <v>125</v>
      </c>
      <c r="I37" s="17">
        <f>IF(OR($B37-I$5&gt;74, $B37-I$5=73, $B37-I$5=1, $B37-I$5&lt;0),"",ROUND(($B37-I$5)*'점수 계산기'!$C$27+I$5*'점수 계산기'!$C$29+'점수 계산기'!$C$32,0))</f>
        <v>125</v>
      </c>
      <c r="J37" s="17">
        <f>IF(OR($B37-J$5&gt;74, $B37-J$5=73, $B37-J$5=1, $B37-J$5&lt;0),"",ROUND(($B37-J$5)*'점수 계산기'!$C$27+J$5*'점수 계산기'!$C$29+'점수 계산기'!$C$32,0))</f>
        <v>125</v>
      </c>
      <c r="K37" s="17">
        <f>IF(OR($B37-K$5&gt;74, $B37-K$5=73, $B37-K$5=1, $B37-K$5&lt;0),"",ROUND(($B37-K$5)*'점수 계산기'!$C$27+K$5*'점수 계산기'!$C$29+'점수 계산기'!$C$32,0))</f>
        <v>125</v>
      </c>
      <c r="L37" s="17">
        <f>IF(OR($B37-L$5&gt;74, $B37-L$5=73, $B37-L$5=1, $B37-L$5&lt;0),"",ROUND(($B37-L$5)*'점수 계산기'!$C$27+L$5*'점수 계산기'!$C$29+'점수 계산기'!$C$32,0))</f>
        <v>125</v>
      </c>
      <c r="M37" s="17">
        <f>IF(OR($B37-M$5&gt;74, $B37-M$5=73, $B37-M$5=1, $B37-M$5&lt;0),"",ROUND(($B37-M$5)*'점수 계산기'!$C$27+M$5*'점수 계산기'!$C$29+'점수 계산기'!$C$32,0))</f>
        <v>125</v>
      </c>
      <c r="N37" s="17">
        <f>IF(OR($B37-N$5&gt;74, $B37-N$5=73, $B37-N$5=1, $B37-N$5&lt;0),"",ROUND(($B37-N$5)*'점수 계산기'!$C$27+N$5*'점수 계산기'!$C$29+'점수 계산기'!$C$32,0))</f>
        <v>125</v>
      </c>
      <c r="O37" s="17">
        <f>IF(OR($B37-O$5&gt;74, $B37-O$5=73, $B37-O$5=1, $B37-O$5&lt;0),"",ROUND(($B37-O$5)*'점수 계산기'!$C$27+O$5*'점수 계산기'!$C$29+'점수 계산기'!$C$32,0))</f>
        <v>125</v>
      </c>
      <c r="P37" s="17">
        <f>IF(OR($B37-P$5&gt;74, $B37-P$5=73, $B37-P$5=1, $B37-P$5&lt;0),"",ROUND(($B37-P$5)*'점수 계산기'!$C$27+P$5*'점수 계산기'!$C$29+'점수 계산기'!$C$32,0))</f>
        <v>125</v>
      </c>
      <c r="Q37" s="17">
        <f>IF(OR($B37-Q$5&gt;74, $B37-Q$5=73, $B37-Q$5=1, $B37-Q$5&lt;0),"",ROUND(($B37-Q$5)*'점수 계산기'!$C$27+Q$5*'점수 계산기'!$C$29+'점수 계산기'!$C$32,0))</f>
        <v>125</v>
      </c>
      <c r="R37" s="17">
        <f>IF(OR($B37-R$5&gt;74, $B37-R$5=73, $B37-R$5=1, $B37-R$5&lt;0),"",ROUND(($B37-R$5)*'점수 계산기'!$C$27+R$5*'점수 계산기'!$C$29+'점수 계산기'!$C$32,0))</f>
        <v>125</v>
      </c>
      <c r="S37" s="17">
        <f>IF(OR($B37-S$5&gt;74, $B37-S$5=73, $B37-S$5=1, $B37-S$5&lt;0),"",ROUND(($B37-S$5)*'점수 계산기'!$C$27+S$5*'점수 계산기'!$C$29+'점수 계산기'!$C$32,0))</f>
        <v>125</v>
      </c>
      <c r="T37" s="17">
        <f>IF(OR($B37-T$5&gt;74, $B37-T$5=73, $B37-T$5=1, $B37-T$5&lt;0),"",ROUND(($B37-T$5)*'점수 계산기'!$C$27+T$5*'점수 계산기'!$C$29+'점수 계산기'!$C$32,0))</f>
        <v>124</v>
      </c>
      <c r="U37" s="17">
        <f>IF(OR($B37-U$5&gt;74, $B37-U$5=73, $B37-U$5=1, $B37-U$5&lt;0),"",ROUND(($B37-U$5)*'점수 계산기'!$C$27+U$5*'점수 계산기'!$C$29+'점수 계산기'!$C$32,0))</f>
        <v>124</v>
      </c>
      <c r="V37" s="17">
        <f>IF(OR($B37-V$5&gt;74, $B37-V$5=73, $B37-V$5=1, $B37-V$5&lt;0),"",ROUND(($B37-V$5)*'점수 계산기'!$C$27+V$5*'점수 계산기'!$C$29+'점수 계산기'!$C$32,0))</f>
        <v>124</v>
      </c>
      <c r="W37" s="17">
        <f>IF(OR($B37-W$5&gt;74, $B37-W$5=73, $B37-W$5=1, $B37-W$5&lt;0),"",ROUND(($B37-W$5)*'점수 계산기'!$C$27+W$5*'점수 계산기'!$C$29+'점수 계산기'!$C$32,0))</f>
        <v>124</v>
      </c>
      <c r="X37" s="17">
        <f>IF(OR($B37-X$5&gt;74, $B37-X$5=73, $B37-X$5=1, $B37-X$5&lt;0),"",ROUND(($B37-X$5)*'점수 계산기'!$C$27+X$5*'점수 계산기'!$C$29+'점수 계산기'!$C$32,0))</f>
        <v>124</v>
      </c>
      <c r="Y37" s="17">
        <f>IF(OR($B37-Y$5&gt;74, $B37-Y$5=73, $B37-Y$5=1, $B37-Y$5&lt;0),"",ROUND(($B37-Y$5)*'점수 계산기'!$C$27+Y$5*'점수 계산기'!$C$29+'점수 계산기'!$C$32,0))</f>
        <v>124</v>
      </c>
      <c r="Z37" s="17">
        <f>IF(OR($B37-Z$5&gt;74, $B37-Z$5=73, $B37-Z$5=1, $B37-Z$5&lt;0),"",ROUND(($B37-Z$5)*'점수 계산기'!$C$27+Z$5*'점수 계산기'!$C$29+'점수 계산기'!$C$32,0))</f>
        <v>124</v>
      </c>
      <c r="AA37" s="18">
        <f>IF(OR($B37-AA$5&gt;74, $B37-AA$5=73, $B37-AA$5=1, $B37-AA$5&lt;0),"",ROUND(($B37-AA$5)*'점수 계산기'!$C$27+AA$5*'점수 계산기'!$C$29+'점수 계산기'!$C$32,0))</f>
        <v>124</v>
      </c>
      <c r="AC37" s="195">
        <v>70</v>
      </c>
      <c r="AD37" s="195">
        <f t="shared" si="0"/>
        <v>124</v>
      </c>
      <c r="AE37" s="195" cm="1">
        <f t="array" ref="AE37">INDEX($AF$6:$AF$106, AC37, 1)</f>
        <v>93</v>
      </c>
      <c r="AF37" s="195">
        <f t="shared" si="1"/>
        <v>125</v>
      </c>
      <c r="AG37" s="195">
        <v>69</v>
      </c>
      <c r="AH37" s="195">
        <v>31</v>
      </c>
    </row>
    <row r="38" spans="1:34" ht="21" customHeight="1">
      <c r="A38" s="4"/>
      <c r="B38" s="32">
        <v>68</v>
      </c>
      <c r="C38" s="19">
        <f>IF(OR($B38-C$5&gt;74, $B38-C$5=73, $B38-C$5=1, $B38-C$5&lt;0),"",ROUND(($B38-C$5)*'점수 계산기'!$C$27+C$5*'점수 계산기'!$C$29+'점수 계산기'!$C$32,0))</f>
        <v>124</v>
      </c>
      <c r="D38" s="19">
        <f>IF(OR($B38-D$5&gt;74, $B38-D$5=73, $B38-D$5=1, $B38-D$5&lt;0),"",ROUND(($B38-D$5)*'점수 계산기'!$C$27+D$5*'점수 계산기'!$C$29+'점수 계산기'!$C$32,0))</f>
        <v>124</v>
      </c>
      <c r="E38" s="19">
        <f>IF(OR($B38-E$5&gt;74, $B38-E$5=73, $B38-E$5=1, $B38-E$5&lt;0),"",ROUND(($B38-E$5)*'점수 계산기'!$C$27+E$5*'점수 계산기'!$C$29+'점수 계산기'!$C$32,0))</f>
        <v>124</v>
      </c>
      <c r="F38" s="19">
        <f>IF(OR($B38-F$5&gt;74, $B38-F$5=73, $B38-F$5=1, $B38-F$5&lt;0),"",ROUND(($B38-F$5)*'점수 계산기'!$C$27+F$5*'점수 계산기'!$C$29+'점수 계산기'!$C$32,0))</f>
        <v>124</v>
      </c>
      <c r="G38" s="19">
        <f>IF(OR($B38-G$5&gt;74, $B38-G$5=73, $B38-G$5=1, $B38-G$5&lt;0),"",ROUND(($B38-G$5)*'점수 계산기'!$C$27+G$5*'점수 계산기'!$C$29+'점수 계산기'!$C$32,0))</f>
        <v>124</v>
      </c>
      <c r="H38" s="19">
        <f>IF(OR($B38-H$5&gt;74, $B38-H$5=73, $B38-H$5=1, $B38-H$5&lt;0),"",ROUND(($B38-H$5)*'점수 계산기'!$C$27+H$5*'점수 계산기'!$C$29+'점수 계산기'!$C$32,0))</f>
        <v>124</v>
      </c>
      <c r="I38" s="19">
        <f>IF(OR($B38-I$5&gt;74, $B38-I$5=73, $B38-I$5=1, $B38-I$5&lt;0),"",ROUND(($B38-I$5)*'점수 계산기'!$C$27+I$5*'점수 계산기'!$C$29+'점수 계산기'!$C$32,0))</f>
        <v>124</v>
      </c>
      <c r="J38" s="19">
        <f>IF(OR($B38-J$5&gt;74, $B38-J$5=73, $B38-J$5=1, $B38-J$5&lt;0),"",ROUND(($B38-J$5)*'점수 계산기'!$C$27+J$5*'점수 계산기'!$C$29+'점수 계산기'!$C$32,0))</f>
        <v>124</v>
      </c>
      <c r="K38" s="19">
        <f>IF(OR($B38-K$5&gt;74, $B38-K$5=73, $B38-K$5=1, $B38-K$5&lt;0),"",ROUND(($B38-K$5)*'점수 계산기'!$C$27+K$5*'점수 계산기'!$C$29+'점수 계산기'!$C$32,0))</f>
        <v>124</v>
      </c>
      <c r="L38" s="19">
        <f>IF(OR($B38-L$5&gt;74, $B38-L$5=73, $B38-L$5=1, $B38-L$5&lt;0),"",ROUND(($B38-L$5)*'점수 계산기'!$C$27+L$5*'점수 계산기'!$C$29+'점수 계산기'!$C$32,0))</f>
        <v>124</v>
      </c>
      <c r="M38" s="19">
        <f>IF(OR($B38-M$5&gt;74, $B38-M$5=73, $B38-M$5=1, $B38-M$5&lt;0),"",ROUND(($B38-M$5)*'점수 계산기'!$C$27+M$5*'점수 계산기'!$C$29+'점수 계산기'!$C$32,0))</f>
        <v>124</v>
      </c>
      <c r="N38" s="19">
        <f>IF(OR($B38-N$5&gt;74, $B38-N$5=73, $B38-N$5=1, $B38-N$5&lt;0),"",ROUND(($B38-N$5)*'점수 계산기'!$C$27+N$5*'점수 계산기'!$C$29+'점수 계산기'!$C$32,0))</f>
        <v>124</v>
      </c>
      <c r="O38" s="19">
        <f>IF(OR($B38-O$5&gt;74, $B38-O$5=73, $B38-O$5=1, $B38-O$5&lt;0),"",ROUND(($B38-O$5)*'점수 계산기'!$C$27+O$5*'점수 계산기'!$C$29+'점수 계산기'!$C$32,0))</f>
        <v>124</v>
      </c>
      <c r="P38" s="19">
        <f>IF(OR($B38-P$5&gt;74, $B38-P$5=73, $B38-P$5=1, $B38-P$5&lt;0),"",ROUND(($B38-P$5)*'점수 계산기'!$C$27+P$5*'점수 계산기'!$C$29+'점수 계산기'!$C$32,0))</f>
        <v>124</v>
      </c>
      <c r="Q38" s="19">
        <f>IF(OR($B38-Q$5&gt;74, $B38-Q$5=73, $B38-Q$5=1, $B38-Q$5&lt;0),"",ROUND(($B38-Q$5)*'점수 계산기'!$C$27+Q$5*'점수 계산기'!$C$29+'점수 계산기'!$C$32,0))</f>
        <v>124</v>
      </c>
      <c r="R38" s="19">
        <f>IF(OR($B38-R$5&gt;74, $B38-R$5=73, $B38-R$5=1, $B38-R$5&lt;0),"",ROUND(($B38-R$5)*'점수 계산기'!$C$27+R$5*'점수 계산기'!$C$29+'점수 계산기'!$C$32,0))</f>
        <v>124</v>
      </c>
      <c r="S38" s="19">
        <f>IF(OR($B38-S$5&gt;74, $B38-S$5=73, $B38-S$5=1, $B38-S$5&lt;0),"",ROUND(($B38-S$5)*'점수 계산기'!$C$27+S$5*'점수 계산기'!$C$29+'점수 계산기'!$C$32,0))</f>
        <v>124</v>
      </c>
      <c r="T38" s="19">
        <f>IF(OR($B38-T$5&gt;74, $B38-T$5=73, $B38-T$5=1, $B38-T$5&lt;0),"",ROUND(($B38-T$5)*'점수 계산기'!$C$27+T$5*'점수 계산기'!$C$29+'점수 계산기'!$C$32,0))</f>
        <v>124</v>
      </c>
      <c r="U38" s="19">
        <f>IF(OR($B38-U$5&gt;74, $B38-U$5=73, $B38-U$5=1, $B38-U$5&lt;0),"",ROUND(($B38-U$5)*'점수 계산기'!$C$27+U$5*'점수 계산기'!$C$29+'점수 계산기'!$C$32,0))</f>
        <v>124</v>
      </c>
      <c r="V38" s="19">
        <f>IF(OR($B38-V$5&gt;74, $B38-V$5=73, $B38-V$5=1, $B38-V$5&lt;0),"",ROUND(($B38-V$5)*'점수 계산기'!$C$27+V$5*'점수 계산기'!$C$29+'점수 계산기'!$C$32,0))</f>
        <v>124</v>
      </c>
      <c r="W38" s="19">
        <f>IF(OR($B38-W$5&gt;74, $B38-W$5=73, $B38-W$5=1, $B38-W$5&lt;0),"",ROUND(($B38-W$5)*'점수 계산기'!$C$27+W$5*'점수 계산기'!$C$29+'점수 계산기'!$C$32,0))</f>
        <v>124</v>
      </c>
      <c r="X38" s="19">
        <f>IF(OR($B38-X$5&gt;74, $B38-X$5=73, $B38-X$5=1, $B38-X$5&lt;0),"",ROUND(($B38-X$5)*'점수 계산기'!$C$27+X$5*'점수 계산기'!$C$29+'점수 계산기'!$C$32,0))</f>
        <v>124</v>
      </c>
      <c r="Y38" s="19">
        <f>IF(OR($B38-Y$5&gt;74, $B38-Y$5=73, $B38-Y$5=1, $B38-Y$5&lt;0),"",ROUND(($B38-Y$5)*'점수 계산기'!$C$27+Y$5*'점수 계산기'!$C$29+'점수 계산기'!$C$32,0))</f>
        <v>123</v>
      </c>
      <c r="Z38" s="19">
        <f>IF(OR($B38-Z$5&gt;74, $B38-Z$5=73, $B38-Z$5=1, $B38-Z$5&lt;0),"",ROUND(($B38-Z$5)*'점수 계산기'!$C$27+Z$5*'점수 계산기'!$C$29+'점수 계산기'!$C$32,0))</f>
        <v>123</v>
      </c>
      <c r="AA38" s="20">
        <f>IF(OR($B38-AA$5&gt;74, $B38-AA$5=73, $B38-AA$5=1, $B38-AA$5&lt;0),"",ROUND(($B38-AA$5)*'점수 계산기'!$C$27+AA$5*'점수 계산기'!$C$29+'점수 계산기'!$C$32,0))</f>
        <v>123</v>
      </c>
      <c r="AC38" s="195">
        <v>69</v>
      </c>
      <c r="AD38" s="195">
        <f t="shared" si="0"/>
        <v>123</v>
      </c>
      <c r="AE38" s="195" cm="1">
        <f t="array" ref="AE38">INDEX($AF$6:$AF$106, AC38, 1)</f>
        <v>94</v>
      </c>
      <c r="AF38" s="195">
        <f t="shared" si="1"/>
        <v>124</v>
      </c>
      <c r="AG38" s="195">
        <v>68</v>
      </c>
      <c r="AH38" s="195">
        <v>32</v>
      </c>
    </row>
    <row r="39" spans="1:34" ht="21" customHeight="1">
      <c r="A39" s="4"/>
      <c r="B39" s="32">
        <v>67</v>
      </c>
      <c r="C39" s="19">
        <f>IF(OR($B39-C$5&gt;74, $B39-C$5=73, $B39-C$5=1, $B39-C$5&lt;0),"",ROUND(($B39-C$5)*'점수 계산기'!$C$27+C$5*'점수 계산기'!$C$29+'점수 계산기'!$C$32,0))</f>
        <v>123</v>
      </c>
      <c r="D39" s="19">
        <f>IF(OR($B39-D$5&gt;74, $B39-D$5=73, $B39-D$5=1, $B39-D$5&lt;0),"",ROUND(($B39-D$5)*'점수 계산기'!$C$27+D$5*'점수 계산기'!$C$29+'점수 계산기'!$C$32,0))</f>
        <v>123</v>
      </c>
      <c r="E39" s="19">
        <f>IF(OR($B39-E$5&gt;74, $B39-E$5=73, $B39-E$5=1, $B39-E$5&lt;0),"",ROUND(($B39-E$5)*'점수 계산기'!$C$27+E$5*'점수 계산기'!$C$29+'점수 계산기'!$C$32,0))</f>
        <v>123</v>
      </c>
      <c r="F39" s="19">
        <f>IF(OR($B39-F$5&gt;74, $B39-F$5=73, $B39-F$5=1, $B39-F$5&lt;0),"",ROUND(($B39-F$5)*'점수 계산기'!$C$27+F$5*'점수 계산기'!$C$29+'점수 계산기'!$C$32,0))</f>
        <v>123</v>
      </c>
      <c r="G39" s="19">
        <f>IF(OR($B39-G$5&gt;74, $B39-G$5=73, $B39-G$5=1, $B39-G$5&lt;0),"",ROUND(($B39-G$5)*'점수 계산기'!$C$27+G$5*'점수 계산기'!$C$29+'점수 계산기'!$C$32,0))</f>
        <v>123</v>
      </c>
      <c r="H39" s="19">
        <f>IF(OR($B39-H$5&gt;74, $B39-H$5=73, $B39-H$5=1, $B39-H$5&lt;0),"",ROUND(($B39-H$5)*'점수 계산기'!$C$27+H$5*'점수 계산기'!$C$29+'점수 계산기'!$C$32,0))</f>
        <v>123</v>
      </c>
      <c r="I39" s="19">
        <f>IF(OR($B39-I$5&gt;74, $B39-I$5=73, $B39-I$5=1, $B39-I$5&lt;0),"",ROUND(($B39-I$5)*'점수 계산기'!$C$27+I$5*'점수 계산기'!$C$29+'점수 계산기'!$C$32,0))</f>
        <v>123</v>
      </c>
      <c r="J39" s="19">
        <f>IF(OR($B39-J$5&gt;74, $B39-J$5=73, $B39-J$5=1, $B39-J$5&lt;0),"",ROUND(($B39-J$5)*'점수 계산기'!$C$27+J$5*'점수 계산기'!$C$29+'점수 계산기'!$C$32,0))</f>
        <v>123</v>
      </c>
      <c r="K39" s="19">
        <f>IF(OR($B39-K$5&gt;74, $B39-K$5=73, $B39-K$5=1, $B39-K$5&lt;0),"",ROUND(($B39-K$5)*'점수 계산기'!$C$27+K$5*'점수 계산기'!$C$29+'점수 계산기'!$C$32,0))</f>
        <v>123</v>
      </c>
      <c r="L39" s="19">
        <f>IF(OR($B39-L$5&gt;74, $B39-L$5=73, $B39-L$5=1, $B39-L$5&lt;0),"",ROUND(($B39-L$5)*'점수 계산기'!$C$27+L$5*'점수 계산기'!$C$29+'점수 계산기'!$C$32,0))</f>
        <v>123</v>
      </c>
      <c r="M39" s="19">
        <f>IF(OR($B39-M$5&gt;74, $B39-M$5=73, $B39-M$5=1, $B39-M$5&lt;0),"",ROUND(($B39-M$5)*'점수 계산기'!$C$27+M$5*'점수 계산기'!$C$29+'점수 계산기'!$C$32,0))</f>
        <v>123</v>
      </c>
      <c r="N39" s="19">
        <f>IF(OR($B39-N$5&gt;74, $B39-N$5=73, $B39-N$5=1, $B39-N$5&lt;0),"",ROUND(($B39-N$5)*'점수 계산기'!$C$27+N$5*'점수 계산기'!$C$29+'점수 계산기'!$C$32,0))</f>
        <v>123</v>
      </c>
      <c r="O39" s="19">
        <f>IF(OR($B39-O$5&gt;74, $B39-O$5=73, $B39-O$5=1, $B39-O$5&lt;0),"",ROUND(($B39-O$5)*'점수 계산기'!$C$27+O$5*'점수 계산기'!$C$29+'점수 계산기'!$C$32,0))</f>
        <v>123</v>
      </c>
      <c r="P39" s="19">
        <f>IF(OR($B39-P$5&gt;74, $B39-P$5=73, $B39-P$5=1, $B39-P$5&lt;0),"",ROUND(($B39-P$5)*'점수 계산기'!$C$27+P$5*'점수 계산기'!$C$29+'점수 계산기'!$C$32,0))</f>
        <v>123</v>
      </c>
      <c r="Q39" s="19">
        <f>IF(OR($B39-Q$5&gt;74, $B39-Q$5=73, $B39-Q$5=1, $B39-Q$5&lt;0),"",ROUND(($B39-Q$5)*'점수 계산기'!$C$27+Q$5*'점수 계산기'!$C$29+'점수 계산기'!$C$32,0))</f>
        <v>123</v>
      </c>
      <c r="R39" s="19">
        <f>IF(OR($B39-R$5&gt;74, $B39-R$5=73, $B39-R$5=1, $B39-R$5&lt;0),"",ROUND(($B39-R$5)*'점수 계산기'!$C$27+R$5*'점수 계산기'!$C$29+'점수 계산기'!$C$32,0))</f>
        <v>123</v>
      </c>
      <c r="S39" s="19">
        <f>IF(OR($B39-S$5&gt;74, $B39-S$5=73, $B39-S$5=1, $B39-S$5&lt;0),"",ROUND(($B39-S$5)*'점수 계산기'!$C$27+S$5*'점수 계산기'!$C$29+'점수 계산기'!$C$32,0))</f>
        <v>123</v>
      </c>
      <c r="T39" s="19">
        <f>IF(OR($B39-T$5&gt;74, $B39-T$5=73, $B39-T$5=1, $B39-T$5&lt;0),"",ROUND(($B39-T$5)*'점수 계산기'!$C$27+T$5*'점수 계산기'!$C$29+'점수 계산기'!$C$32,0))</f>
        <v>123</v>
      </c>
      <c r="U39" s="19">
        <f>IF(OR($B39-U$5&gt;74, $B39-U$5=73, $B39-U$5=1, $B39-U$5&lt;0),"",ROUND(($B39-U$5)*'점수 계산기'!$C$27+U$5*'점수 계산기'!$C$29+'점수 계산기'!$C$32,0))</f>
        <v>123</v>
      </c>
      <c r="V39" s="19">
        <f>IF(OR($B39-V$5&gt;74, $B39-V$5=73, $B39-V$5=1, $B39-V$5&lt;0),"",ROUND(($B39-V$5)*'점수 계산기'!$C$27+V$5*'점수 계산기'!$C$29+'점수 계산기'!$C$32,0))</f>
        <v>123</v>
      </c>
      <c r="W39" s="19">
        <f>IF(OR($B39-W$5&gt;74, $B39-W$5=73, $B39-W$5=1, $B39-W$5&lt;0),"",ROUND(($B39-W$5)*'점수 계산기'!$C$27+W$5*'점수 계산기'!$C$29+'점수 계산기'!$C$32,0))</f>
        <v>123</v>
      </c>
      <c r="X39" s="19">
        <f>IF(OR($B39-X$5&gt;74, $B39-X$5=73, $B39-X$5=1, $B39-X$5&lt;0),"",ROUND(($B39-X$5)*'점수 계산기'!$C$27+X$5*'점수 계산기'!$C$29+'점수 계산기'!$C$32,0))</f>
        <v>123</v>
      </c>
      <c r="Y39" s="19">
        <f>IF(OR($B39-Y$5&gt;74, $B39-Y$5=73, $B39-Y$5=1, $B39-Y$5&lt;0),"",ROUND(($B39-Y$5)*'점수 계산기'!$C$27+Y$5*'점수 계산기'!$C$29+'점수 계산기'!$C$32,0))</f>
        <v>123</v>
      </c>
      <c r="Z39" s="19">
        <f>IF(OR($B39-Z$5&gt;74, $B39-Z$5=73, $B39-Z$5=1, $B39-Z$5&lt;0),"",ROUND(($B39-Z$5)*'점수 계산기'!$C$27+Z$5*'점수 계산기'!$C$29+'점수 계산기'!$C$32,0))</f>
        <v>123</v>
      </c>
      <c r="AA39" s="20">
        <f>IF(OR($B39-AA$5&gt;74, $B39-AA$5=73, $B39-AA$5=1, $B39-AA$5&lt;0),"",ROUND(($B39-AA$5)*'점수 계산기'!$C$27+AA$5*'점수 계산기'!$C$29+'점수 계산기'!$C$32,0))</f>
        <v>123</v>
      </c>
      <c r="AC39" s="195">
        <v>68</v>
      </c>
      <c r="AD39" s="195">
        <f t="shared" si="0"/>
        <v>123</v>
      </c>
      <c r="AE39" s="195" cm="1">
        <f t="array" ref="AE39">INDEX($AF$6:$AF$106, AC39, 1)</f>
        <v>95</v>
      </c>
      <c r="AF39" s="195">
        <f t="shared" si="1"/>
        <v>123</v>
      </c>
      <c r="AG39" s="195">
        <v>67</v>
      </c>
      <c r="AH39" s="195">
        <v>33</v>
      </c>
    </row>
    <row r="40" spans="1:34" ht="21" customHeight="1">
      <c r="A40" s="4"/>
      <c r="B40" s="32">
        <v>66</v>
      </c>
      <c r="C40" s="19">
        <f>IF(OR($B40-C$5&gt;74, $B40-C$5=73, $B40-C$5=1, $B40-C$5&lt;0),"",ROUND(($B40-C$5)*'점수 계산기'!$C$27+C$5*'점수 계산기'!$C$29+'점수 계산기'!$C$32,0))</f>
        <v>123</v>
      </c>
      <c r="D40" s="19">
        <f>IF(OR($B40-D$5&gt;74, $B40-D$5=73, $B40-D$5=1, $B40-D$5&lt;0),"",ROUND(($B40-D$5)*'점수 계산기'!$C$27+D$5*'점수 계산기'!$C$29+'점수 계산기'!$C$32,0))</f>
        <v>122</v>
      </c>
      <c r="E40" s="19">
        <f>IF(OR($B40-E$5&gt;74, $B40-E$5=73, $B40-E$5=1, $B40-E$5&lt;0),"",ROUND(($B40-E$5)*'점수 계산기'!$C$27+E$5*'점수 계산기'!$C$29+'점수 계산기'!$C$32,0))</f>
        <v>122</v>
      </c>
      <c r="F40" s="19">
        <f>IF(OR($B40-F$5&gt;74, $B40-F$5=73, $B40-F$5=1, $B40-F$5&lt;0),"",ROUND(($B40-F$5)*'점수 계산기'!$C$27+F$5*'점수 계산기'!$C$29+'점수 계산기'!$C$32,0))</f>
        <v>122</v>
      </c>
      <c r="G40" s="19">
        <f>IF(OR($B40-G$5&gt;74, $B40-G$5=73, $B40-G$5=1, $B40-G$5&lt;0),"",ROUND(($B40-G$5)*'점수 계산기'!$C$27+G$5*'점수 계산기'!$C$29+'점수 계산기'!$C$32,0))</f>
        <v>122</v>
      </c>
      <c r="H40" s="19">
        <f>IF(OR($B40-H$5&gt;74, $B40-H$5=73, $B40-H$5=1, $B40-H$5&lt;0),"",ROUND(($B40-H$5)*'점수 계산기'!$C$27+H$5*'점수 계산기'!$C$29+'점수 계산기'!$C$32,0))</f>
        <v>122</v>
      </c>
      <c r="I40" s="19">
        <f>IF(OR($B40-I$5&gt;74, $B40-I$5=73, $B40-I$5=1, $B40-I$5&lt;0),"",ROUND(($B40-I$5)*'점수 계산기'!$C$27+I$5*'점수 계산기'!$C$29+'점수 계산기'!$C$32,0))</f>
        <v>122</v>
      </c>
      <c r="J40" s="19">
        <f>IF(OR($B40-J$5&gt;74, $B40-J$5=73, $B40-J$5=1, $B40-J$5&lt;0),"",ROUND(($B40-J$5)*'점수 계산기'!$C$27+J$5*'점수 계산기'!$C$29+'점수 계산기'!$C$32,0))</f>
        <v>122</v>
      </c>
      <c r="K40" s="19">
        <f>IF(OR($B40-K$5&gt;74, $B40-K$5=73, $B40-K$5=1, $B40-K$5&lt;0),"",ROUND(($B40-K$5)*'점수 계산기'!$C$27+K$5*'점수 계산기'!$C$29+'점수 계산기'!$C$32,0))</f>
        <v>122</v>
      </c>
      <c r="L40" s="19">
        <f>IF(OR($B40-L$5&gt;74, $B40-L$5=73, $B40-L$5=1, $B40-L$5&lt;0),"",ROUND(($B40-L$5)*'점수 계산기'!$C$27+L$5*'점수 계산기'!$C$29+'점수 계산기'!$C$32,0))</f>
        <v>122</v>
      </c>
      <c r="M40" s="19">
        <f>IF(OR($B40-M$5&gt;74, $B40-M$5=73, $B40-M$5=1, $B40-M$5&lt;0),"",ROUND(($B40-M$5)*'점수 계산기'!$C$27+M$5*'점수 계산기'!$C$29+'점수 계산기'!$C$32,0))</f>
        <v>122</v>
      </c>
      <c r="N40" s="19">
        <f>IF(OR($B40-N$5&gt;74, $B40-N$5=73, $B40-N$5=1, $B40-N$5&lt;0),"",ROUND(($B40-N$5)*'점수 계산기'!$C$27+N$5*'점수 계산기'!$C$29+'점수 계산기'!$C$32,0))</f>
        <v>122</v>
      </c>
      <c r="O40" s="19">
        <f>IF(OR($B40-O$5&gt;74, $B40-O$5=73, $B40-O$5=1, $B40-O$5&lt;0),"",ROUND(($B40-O$5)*'점수 계산기'!$C$27+O$5*'점수 계산기'!$C$29+'점수 계산기'!$C$32,0))</f>
        <v>122</v>
      </c>
      <c r="P40" s="19">
        <f>IF(OR($B40-P$5&gt;74, $B40-P$5=73, $B40-P$5=1, $B40-P$5&lt;0),"",ROUND(($B40-P$5)*'점수 계산기'!$C$27+P$5*'점수 계산기'!$C$29+'점수 계산기'!$C$32,0))</f>
        <v>122</v>
      </c>
      <c r="Q40" s="19">
        <f>IF(OR($B40-Q$5&gt;74, $B40-Q$5=73, $B40-Q$5=1, $B40-Q$5&lt;0),"",ROUND(($B40-Q$5)*'점수 계산기'!$C$27+Q$5*'점수 계산기'!$C$29+'점수 계산기'!$C$32,0))</f>
        <v>122</v>
      </c>
      <c r="R40" s="19">
        <f>IF(OR($B40-R$5&gt;74, $B40-R$5=73, $B40-R$5=1, $B40-R$5&lt;0),"",ROUND(($B40-R$5)*'점수 계산기'!$C$27+R$5*'점수 계산기'!$C$29+'점수 계산기'!$C$32,0))</f>
        <v>122</v>
      </c>
      <c r="S40" s="19">
        <f>IF(OR($B40-S$5&gt;74, $B40-S$5=73, $B40-S$5=1, $B40-S$5&lt;0),"",ROUND(($B40-S$5)*'점수 계산기'!$C$27+S$5*'점수 계산기'!$C$29+'점수 계산기'!$C$32,0))</f>
        <v>122</v>
      </c>
      <c r="T40" s="19">
        <f>IF(OR($B40-T$5&gt;74, $B40-T$5=73, $B40-T$5=1, $B40-T$5&lt;0),"",ROUND(($B40-T$5)*'점수 계산기'!$C$27+T$5*'점수 계산기'!$C$29+'점수 계산기'!$C$32,0))</f>
        <v>122</v>
      </c>
      <c r="U40" s="19">
        <f>IF(OR($B40-U$5&gt;74, $B40-U$5=73, $B40-U$5=1, $B40-U$5&lt;0),"",ROUND(($B40-U$5)*'점수 계산기'!$C$27+U$5*'점수 계산기'!$C$29+'점수 계산기'!$C$32,0))</f>
        <v>122</v>
      </c>
      <c r="V40" s="19">
        <f>IF(OR($B40-V$5&gt;74, $B40-V$5=73, $B40-V$5=1, $B40-V$5&lt;0),"",ROUND(($B40-V$5)*'점수 계산기'!$C$27+V$5*'점수 계산기'!$C$29+'점수 계산기'!$C$32,0))</f>
        <v>122</v>
      </c>
      <c r="W40" s="19">
        <f>IF(OR($B40-W$5&gt;74, $B40-W$5=73, $B40-W$5=1, $B40-W$5&lt;0),"",ROUND(($B40-W$5)*'점수 계산기'!$C$27+W$5*'점수 계산기'!$C$29+'점수 계산기'!$C$32,0))</f>
        <v>122</v>
      </c>
      <c r="X40" s="19">
        <f>IF(OR($B40-X$5&gt;74, $B40-X$5=73, $B40-X$5=1, $B40-X$5&lt;0),"",ROUND(($B40-X$5)*'점수 계산기'!$C$27+X$5*'점수 계산기'!$C$29+'점수 계산기'!$C$32,0))</f>
        <v>122</v>
      </c>
      <c r="Y40" s="19">
        <f>IF(OR($B40-Y$5&gt;74, $B40-Y$5=73, $B40-Y$5=1, $B40-Y$5&lt;0),"",ROUND(($B40-Y$5)*'점수 계산기'!$C$27+Y$5*'점수 계산기'!$C$29+'점수 계산기'!$C$32,0))</f>
        <v>122</v>
      </c>
      <c r="Z40" s="19">
        <f>IF(OR($B40-Z$5&gt;74, $B40-Z$5=73, $B40-Z$5=1, $B40-Z$5&lt;0),"",ROUND(($B40-Z$5)*'점수 계산기'!$C$27+Z$5*'점수 계산기'!$C$29+'점수 계산기'!$C$32,0))</f>
        <v>122</v>
      </c>
      <c r="AA40" s="20">
        <f>IF(OR($B40-AA$5&gt;74, $B40-AA$5=73, $B40-AA$5=1, $B40-AA$5&lt;0),"",ROUND(($B40-AA$5)*'점수 계산기'!$C$27+AA$5*'점수 계산기'!$C$29+'점수 계산기'!$C$32,0))</f>
        <v>122</v>
      </c>
      <c r="AC40" s="195">
        <v>67</v>
      </c>
      <c r="AD40" s="195">
        <f t="shared" si="0"/>
        <v>122</v>
      </c>
      <c r="AE40" s="195" cm="1">
        <f t="array" ref="AE40">INDEX($AF$6:$AF$106, AC40, 1)</f>
        <v>96</v>
      </c>
      <c r="AF40" s="195">
        <f t="shared" si="1"/>
        <v>123</v>
      </c>
      <c r="AG40" s="195">
        <v>66</v>
      </c>
      <c r="AH40" s="195">
        <v>34</v>
      </c>
    </row>
    <row r="41" spans="1:34" ht="21" customHeight="1">
      <c r="A41" s="4"/>
      <c r="B41" s="32">
        <v>65</v>
      </c>
      <c r="C41" s="19">
        <f>IF(OR($B41-C$5&gt;74, $B41-C$5=73, $B41-C$5=1, $B41-C$5&lt;0),"",ROUND(($B41-C$5)*'점수 계산기'!$C$27+C$5*'점수 계산기'!$C$29+'점수 계산기'!$C$32,0))</f>
        <v>122</v>
      </c>
      <c r="D41" s="19">
        <f>IF(OR($B41-D$5&gt;74, $B41-D$5=73, $B41-D$5=1, $B41-D$5&lt;0),"",ROUND(($B41-D$5)*'점수 계산기'!$C$27+D$5*'점수 계산기'!$C$29+'점수 계산기'!$C$32,0))</f>
        <v>122</v>
      </c>
      <c r="E41" s="19">
        <f>IF(OR($B41-E$5&gt;74, $B41-E$5=73, $B41-E$5=1, $B41-E$5&lt;0),"",ROUND(($B41-E$5)*'점수 계산기'!$C$27+E$5*'점수 계산기'!$C$29+'점수 계산기'!$C$32,0))</f>
        <v>122</v>
      </c>
      <c r="F41" s="19">
        <f>IF(OR($B41-F$5&gt;74, $B41-F$5=73, $B41-F$5=1, $B41-F$5&lt;0),"",ROUND(($B41-F$5)*'점수 계산기'!$C$27+F$5*'점수 계산기'!$C$29+'점수 계산기'!$C$32,0))</f>
        <v>122</v>
      </c>
      <c r="G41" s="19">
        <f>IF(OR($B41-G$5&gt;74, $B41-G$5=73, $B41-G$5=1, $B41-G$5&lt;0),"",ROUND(($B41-G$5)*'점수 계산기'!$C$27+G$5*'점수 계산기'!$C$29+'점수 계산기'!$C$32,0))</f>
        <v>122</v>
      </c>
      <c r="H41" s="19">
        <f>IF(OR($B41-H$5&gt;74, $B41-H$5=73, $B41-H$5=1, $B41-H$5&lt;0),"",ROUND(($B41-H$5)*'점수 계산기'!$C$27+H$5*'점수 계산기'!$C$29+'점수 계산기'!$C$32,0))</f>
        <v>121</v>
      </c>
      <c r="I41" s="19">
        <f>IF(OR($B41-I$5&gt;74, $B41-I$5=73, $B41-I$5=1, $B41-I$5&lt;0),"",ROUND(($B41-I$5)*'점수 계산기'!$C$27+I$5*'점수 계산기'!$C$29+'점수 계산기'!$C$32,0))</f>
        <v>121</v>
      </c>
      <c r="J41" s="19">
        <f>IF(OR($B41-J$5&gt;74, $B41-J$5=73, $B41-J$5=1, $B41-J$5&lt;0),"",ROUND(($B41-J$5)*'점수 계산기'!$C$27+J$5*'점수 계산기'!$C$29+'점수 계산기'!$C$32,0))</f>
        <v>121</v>
      </c>
      <c r="K41" s="19">
        <f>IF(OR($B41-K$5&gt;74, $B41-K$5=73, $B41-K$5=1, $B41-K$5&lt;0),"",ROUND(($B41-K$5)*'점수 계산기'!$C$27+K$5*'점수 계산기'!$C$29+'점수 계산기'!$C$32,0))</f>
        <v>121</v>
      </c>
      <c r="L41" s="19">
        <f>IF(OR($B41-L$5&gt;74, $B41-L$5=73, $B41-L$5=1, $B41-L$5&lt;0),"",ROUND(($B41-L$5)*'점수 계산기'!$C$27+L$5*'점수 계산기'!$C$29+'점수 계산기'!$C$32,0))</f>
        <v>121</v>
      </c>
      <c r="M41" s="19">
        <f>IF(OR($B41-M$5&gt;74, $B41-M$5=73, $B41-M$5=1, $B41-M$5&lt;0),"",ROUND(($B41-M$5)*'점수 계산기'!$C$27+M$5*'점수 계산기'!$C$29+'점수 계산기'!$C$32,0))</f>
        <v>121</v>
      </c>
      <c r="N41" s="19">
        <f>IF(OR($B41-N$5&gt;74, $B41-N$5=73, $B41-N$5=1, $B41-N$5&lt;0),"",ROUND(($B41-N$5)*'점수 계산기'!$C$27+N$5*'점수 계산기'!$C$29+'점수 계산기'!$C$32,0))</f>
        <v>121</v>
      </c>
      <c r="O41" s="19">
        <f>IF(OR($B41-O$5&gt;74, $B41-O$5=73, $B41-O$5=1, $B41-O$5&lt;0),"",ROUND(($B41-O$5)*'점수 계산기'!$C$27+O$5*'점수 계산기'!$C$29+'점수 계산기'!$C$32,0))</f>
        <v>121</v>
      </c>
      <c r="P41" s="19">
        <f>IF(OR($B41-P$5&gt;74, $B41-P$5=73, $B41-P$5=1, $B41-P$5&lt;0),"",ROUND(($B41-P$5)*'점수 계산기'!$C$27+P$5*'점수 계산기'!$C$29+'점수 계산기'!$C$32,0))</f>
        <v>121</v>
      </c>
      <c r="Q41" s="19">
        <f>IF(OR($B41-Q$5&gt;74, $B41-Q$5=73, $B41-Q$5=1, $B41-Q$5&lt;0),"",ROUND(($B41-Q$5)*'점수 계산기'!$C$27+Q$5*'점수 계산기'!$C$29+'점수 계산기'!$C$32,0))</f>
        <v>121</v>
      </c>
      <c r="R41" s="19">
        <f>IF(OR($B41-R$5&gt;74, $B41-R$5=73, $B41-R$5=1, $B41-R$5&lt;0),"",ROUND(($B41-R$5)*'점수 계산기'!$C$27+R$5*'점수 계산기'!$C$29+'점수 계산기'!$C$32,0))</f>
        <v>121</v>
      </c>
      <c r="S41" s="19">
        <f>IF(OR($B41-S$5&gt;74, $B41-S$5=73, $B41-S$5=1, $B41-S$5&lt;0),"",ROUND(($B41-S$5)*'점수 계산기'!$C$27+S$5*'점수 계산기'!$C$29+'점수 계산기'!$C$32,0))</f>
        <v>121</v>
      </c>
      <c r="T41" s="19">
        <f>IF(OR($B41-T$5&gt;74, $B41-T$5=73, $B41-T$5=1, $B41-T$5&lt;0),"",ROUND(($B41-T$5)*'점수 계산기'!$C$27+T$5*'점수 계산기'!$C$29+'점수 계산기'!$C$32,0))</f>
        <v>121</v>
      </c>
      <c r="U41" s="19">
        <f>IF(OR($B41-U$5&gt;74, $B41-U$5=73, $B41-U$5=1, $B41-U$5&lt;0),"",ROUND(($B41-U$5)*'점수 계산기'!$C$27+U$5*'점수 계산기'!$C$29+'점수 계산기'!$C$32,0))</f>
        <v>121</v>
      </c>
      <c r="V41" s="19">
        <f>IF(OR($B41-V$5&gt;74, $B41-V$5=73, $B41-V$5=1, $B41-V$5&lt;0),"",ROUND(($B41-V$5)*'점수 계산기'!$C$27+V$5*'점수 계산기'!$C$29+'점수 계산기'!$C$32,0))</f>
        <v>121</v>
      </c>
      <c r="W41" s="19">
        <f>IF(OR($B41-W$5&gt;74, $B41-W$5=73, $B41-W$5=1, $B41-W$5&lt;0),"",ROUND(($B41-W$5)*'점수 계산기'!$C$27+W$5*'점수 계산기'!$C$29+'점수 계산기'!$C$32,0))</f>
        <v>121</v>
      </c>
      <c r="X41" s="19">
        <f>IF(OR($B41-X$5&gt;74, $B41-X$5=73, $B41-X$5=1, $B41-X$5&lt;0),"",ROUND(($B41-X$5)*'점수 계산기'!$C$27+X$5*'점수 계산기'!$C$29+'점수 계산기'!$C$32,0))</f>
        <v>121</v>
      </c>
      <c r="Y41" s="19">
        <f>IF(OR($B41-Y$5&gt;74, $B41-Y$5=73, $B41-Y$5=1, $B41-Y$5&lt;0),"",ROUND(($B41-Y$5)*'점수 계산기'!$C$27+Y$5*'점수 계산기'!$C$29+'점수 계산기'!$C$32,0))</f>
        <v>121</v>
      </c>
      <c r="Z41" s="19">
        <f>IF(OR($B41-Z$5&gt;74, $B41-Z$5=73, $B41-Z$5=1, $B41-Z$5&lt;0),"",ROUND(($B41-Z$5)*'점수 계산기'!$C$27+Z$5*'점수 계산기'!$C$29+'점수 계산기'!$C$32,0))</f>
        <v>121</v>
      </c>
      <c r="AA41" s="20">
        <f>IF(OR($B41-AA$5&gt;74, $B41-AA$5=73, $B41-AA$5=1, $B41-AA$5&lt;0),"",ROUND(($B41-AA$5)*'점수 계산기'!$C$27+AA$5*'점수 계산기'!$C$29+'점수 계산기'!$C$32,0))</f>
        <v>121</v>
      </c>
      <c r="AC41" s="195">
        <v>66</v>
      </c>
      <c r="AD41" s="195">
        <f t="shared" si="0"/>
        <v>121</v>
      </c>
      <c r="AE41" s="195" cm="1">
        <f t="array" ref="AE41">INDEX($AF$6:$AF$106, AC41, 1)</f>
        <v>97</v>
      </c>
      <c r="AF41" s="195">
        <f t="shared" si="1"/>
        <v>122</v>
      </c>
      <c r="AG41" s="195">
        <v>65</v>
      </c>
      <c r="AH41" s="195">
        <v>35</v>
      </c>
    </row>
    <row r="42" spans="1:34" ht="21" customHeight="1">
      <c r="A42" s="4"/>
      <c r="B42" s="33">
        <v>64</v>
      </c>
      <c r="C42" s="21">
        <f>IF(OR($B42-C$5&gt;74, $B42-C$5=73, $B42-C$5=1, $B42-C$5&lt;0),"",ROUND(($B42-C$5)*'점수 계산기'!$C$27+C$5*'점수 계산기'!$C$29+'점수 계산기'!$C$32,0))</f>
        <v>121</v>
      </c>
      <c r="D42" s="21">
        <f>IF(OR($B42-D$5&gt;74, $B42-D$5=73, $B42-D$5=1, $B42-D$5&lt;0),"",ROUND(($B42-D$5)*'점수 계산기'!$C$27+D$5*'점수 계산기'!$C$29+'점수 계산기'!$C$32,0))</f>
        <v>121</v>
      </c>
      <c r="E42" s="21">
        <f>IF(OR($B42-E$5&gt;74, $B42-E$5=73, $B42-E$5=1, $B42-E$5&lt;0),"",ROUND(($B42-E$5)*'점수 계산기'!$C$27+E$5*'점수 계산기'!$C$29+'점수 계산기'!$C$32,0))</f>
        <v>121</v>
      </c>
      <c r="F42" s="21">
        <f>IF(OR($B42-F$5&gt;74, $B42-F$5=73, $B42-F$5=1, $B42-F$5&lt;0),"",ROUND(($B42-F$5)*'점수 계산기'!$C$27+F$5*'점수 계산기'!$C$29+'점수 계산기'!$C$32,0))</f>
        <v>121</v>
      </c>
      <c r="G42" s="21">
        <f>IF(OR($B42-G$5&gt;74, $B42-G$5=73, $B42-G$5=1, $B42-G$5&lt;0),"",ROUND(($B42-G$5)*'점수 계산기'!$C$27+G$5*'점수 계산기'!$C$29+'점수 계산기'!$C$32,0))</f>
        <v>121</v>
      </c>
      <c r="H42" s="21">
        <f>IF(OR($B42-H$5&gt;74, $B42-H$5=73, $B42-H$5=1, $B42-H$5&lt;0),"",ROUND(($B42-H$5)*'점수 계산기'!$C$27+H$5*'점수 계산기'!$C$29+'점수 계산기'!$C$32,0))</f>
        <v>121</v>
      </c>
      <c r="I42" s="21">
        <f>IF(OR($B42-I$5&gt;74, $B42-I$5=73, $B42-I$5=1, $B42-I$5&lt;0),"",ROUND(($B42-I$5)*'점수 계산기'!$C$27+I$5*'점수 계산기'!$C$29+'점수 계산기'!$C$32,0))</f>
        <v>121</v>
      </c>
      <c r="J42" s="21">
        <f>IF(OR($B42-J$5&gt;74, $B42-J$5=73, $B42-J$5=1, $B42-J$5&lt;0),"",ROUND(($B42-J$5)*'점수 계산기'!$C$27+J$5*'점수 계산기'!$C$29+'점수 계산기'!$C$32,0))</f>
        <v>121</v>
      </c>
      <c r="K42" s="21">
        <f>IF(OR($B42-K$5&gt;74, $B42-K$5=73, $B42-K$5=1, $B42-K$5&lt;0),"",ROUND(($B42-K$5)*'점수 계산기'!$C$27+K$5*'점수 계산기'!$C$29+'점수 계산기'!$C$32,0))</f>
        <v>121</v>
      </c>
      <c r="L42" s="21">
        <f>IF(OR($B42-L$5&gt;74, $B42-L$5=73, $B42-L$5=1, $B42-L$5&lt;0),"",ROUND(($B42-L$5)*'점수 계산기'!$C$27+L$5*'점수 계산기'!$C$29+'점수 계산기'!$C$32,0))</f>
        <v>121</v>
      </c>
      <c r="M42" s="21">
        <f>IF(OR($B42-M$5&gt;74, $B42-M$5=73, $B42-M$5=1, $B42-M$5&lt;0),"",ROUND(($B42-M$5)*'점수 계산기'!$C$27+M$5*'점수 계산기'!$C$29+'점수 계산기'!$C$32,0))</f>
        <v>121</v>
      </c>
      <c r="N42" s="21">
        <f>IF(OR($B42-N$5&gt;74, $B42-N$5=73, $B42-N$5=1, $B42-N$5&lt;0),"",ROUND(($B42-N$5)*'점수 계산기'!$C$27+N$5*'점수 계산기'!$C$29+'점수 계산기'!$C$32,0))</f>
        <v>120</v>
      </c>
      <c r="O42" s="21">
        <f>IF(OR($B42-O$5&gt;74, $B42-O$5=73, $B42-O$5=1, $B42-O$5&lt;0),"",ROUND(($B42-O$5)*'점수 계산기'!$C$27+O$5*'점수 계산기'!$C$29+'점수 계산기'!$C$32,0))</f>
        <v>120</v>
      </c>
      <c r="P42" s="21">
        <f>IF(OR($B42-P$5&gt;74, $B42-P$5=73, $B42-P$5=1, $B42-P$5&lt;0),"",ROUND(($B42-P$5)*'점수 계산기'!$C$27+P$5*'점수 계산기'!$C$29+'점수 계산기'!$C$32,0))</f>
        <v>120</v>
      </c>
      <c r="Q42" s="21">
        <f>IF(OR($B42-Q$5&gt;74, $B42-Q$5=73, $B42-Q$5=1, $B42-Q$5&lt;0),"",ROUND(($B42-Q$5)*'점수 계산기'!$C$27+Q$5*'점수 계산기'!$C$29+'점수 계산기'!$C$32,0))</f>
        <v>120</v>
      </c>
      <c r="R42" s="21">
        <f>IF(OR($B42-R$5&gt;74, $B42-R$5=73, $B42-R$5=1, $B42-R$5&lt;0),"",ROUND(($B42-R$5)*'점수 계산기'!$C$27+R$5*'점수 계산기'!$C$29+'점수 계산기'!$C$32,0))</f>
        <v>120</v>
      </c>
      <c r="S42" s="21">
        <f>IF(OR($B42-S$5&gt;74, $B42-S$5=73, $B42-S$5=1, $B42-S$5&lt;0),"",ROUND(($B42-S$5)*'점수 계산기'!$C$27+S$5*'점수 계산기'!$C$29+'점수 계산기'!$C$32,0))</f>
        <v>120</v>
      </c>
      <c r="T42" s="21">
        <f>IF(OR($B42-T$5&gt;74, $B42-T$5=73, $B42-T$5=1, $B42-T$5&lt;0),"",ROUND(($B42-T$5)*'점수 계산기'!$C$27+T$5*'점수 계산기'!$C$29+'점수 계산기'!$C$32,0))</f>
        <v>120</v>
      </c>
      <c r="U42" s="21">
        <f>IF(OR($B42-U$5&gt;74, $B42-U$5=73, $B42-U$5=1, $B42-U$5&lt;0),"",ROUND(($B42-U$5)*'점수 계산기'!$C$27+U$5*'점수 계산기'!$C$29+'점수 계산기'!$C$32,0))</f>
        <v>120</v>
      </c>
      <c r="V42" s="21">
        <f>IF(OR($B42-V$5&gt;74, $B42-V$5=73, $B42-V$5=1, $B42-V$5&lt;0),"",ROUND(($B42-V$5)*'점수 계산기'!$C$27+V$5*'점수 계산기'!$C$29+'점수 계산기'!$C$32,0))</f>
        <v>120</v>
      </c>
      <c r="W42" s="21">
        <f>IF(OR($B42-W$5&gt;74, $B42-W$5=73, $B42-W$5=1, $B42-W$5&lt;0),"",ROUND(($B42-W$5)*'점수 계산기'!$C$27+W$5*'점수 계산기'!$C$29+'점수 계산기'!$C$32,0))</f>
        <v>120</v>
      </c>
      <c r="X42" s="21">
        <f>IF(OR($B42-X$5&gt;74, $B42-X$5=73, $B42-X$5=1, $B42-X$5&lt;0),"",ROUND(($B42-X$5)*'점수 계산기'!$C$27+X$5*'점수 계산기'!$C$29+'점수 계산기'!$C$32,0))</f>
        <v>120</v>
      </c>
      <c r="Y42" s="21">
        <f>IF(OR($B42-Y$5&gt;74, $B42-Y$5=73, $B42-Y$5=1, $B42-Y$5&lt;0),"",ROUND(($B42-Y$5)*'점수 계산기'!$C$27+Y$5*'점수 계산기'!$C$29+'점수 계산기'!$C$32,0))</f>
        <v>120</v>
      </c>
      <c r="Z42" s="21">
        <f>IF(OR($B42-Z$5&gt;74, $B42-Z$5=73, $B42-Z$5=1, $B42-Z$5&lt;0),"",ROUND(($B42-Z$5)*'점수 계산기'!$C$27+Z$5*'점수 계산기'!$C$29+'점수 계산기'!$C$32,0))</f>
        <v>120</v>
      </c>
      <c r="AA42" s="22">
        <f>IF(OR($B42-AA$5&gt;74, $B42-AA$5=73, $B42-AA$5=1, $B42-AA$5&lt;0),"",ROUND(($B42-AA$5)*'점수 계산기'!$C$27+AA$5*'점수 계산기'!$C$29+'점수 계산기'!$C$32,0))</f>
        <v>120</v>
      </c>
      <c r="AC42" s="195">
        <v>65</v>
      </c>
      <c r="AD42" s="195">
        <f t="shared" si="0"/>
        <v>120</v>
      </c>
      <c r="AE42" s="195" cm="1">
        <f t="array" ref="AE42">INDEX($AF$6:$AF$106, AC42, 1)</f>
        <v>98</v>
      </c>
      <c r="AF42" s="195">
        <f t="shared" si="1"/>
        <v>121</v>
      </c>
      <c r="AG42" s="195">
        <v>64</v>
      </c>
      <c r="AH42" s="195">
        <v>36</v>
      </c>
    </row>
    <row r="43" spans="1:34" ht="21" customHeight="1">
      <c r="A43" s="4"/>
      <c r="B43" s="33">
        <v>63</v>
      </c>
      <c r="C43" s="21">
        <f>IF(OR($B43-C$5&gt;74, $B43-C$5=73, $B43-C$5=1, $B43-C$5&lt;0),"",ROUND(($B43-C$5)*'점수 계산기'!$C$27+C$5*'점수 계산기'!$C$29+'점수 계산기'!$C$32,0))</f>
        <v>120</v>
      </c>
      <c r="D43" s="21">
        <f>IF(OR($B43-D$5&gt;74, $B43-D$5=73, $B43-D$5=1, $B43-D$5&lt;0),"",ROUND(($B43-D$5)*'점수 계산기'!$C$27+D$5*'점수 계산기'!$C$29+'점수 계산기'!$C$32,0))</f>
        <v>120</v>
      </c>
      <c r="E43" s="21">
        <f>IF(OR($B43-E$5&gt;74, $B43-E$5=73, $B43-E$5=1, $B43-E$5&lt;0),"",ROUND(($B43-E$5)*'점수 계산기'!$C$27+E$5*'점수 계산기'!$C$29+'점수 계산기'!$C$32,0))</f>
        <v>120</v>
      </c>
      <c r="F43" s="21">
        <f>IF(OR($B43-F$5&gt;74, $B43-F$5=73, $B43-F$5=1, $B43-F$5&lt;0),"",ROUND(($B43-F$5)*'점수 계산기'!$C$27+F$5*'점수 계산기'!$C$29+'점수 계산기'!$C$32,0))</f>
        <v>120</v>
      </c>
      <c r="G43" s="21">
        <f>IF(OR($B43-G$5&gt;74, $B43-G$5=73, $B43-G$5=1, $B43-G$5&lt;0),"",ROUND(($B43-G$5)*'점수 계산기'!$C$27+G$5*'점수 계산기'!$C$29+'점수 계산기'!$C$32,0))</f>
        <v>120</v>
      </c>
      <c r="H43" s="21">
        <f>IF(OR($B43-H$5&gt;74, $B43-H$5=73, $B43-H$5=1, $B43-H$5&lt;0),"",ROUND(($B43-H$5)*'점수 계산기'!$C$27+H$5*'점수 계산기'!$C$29+'점수 계산기'!$C$32,0))</f>
        <v>120</v>
      </c>
      <c r="I43" s="21">
        <f>IF(OR($B43-I$5&gt;74, $B43-I$5=73, $B43-I$5=1, $B43-I$5&lt;0),"",ROUND(($B43-I$5)*'점수 계산기'!$C$27+I$5*'점수 계산기'!$C$29+'점수 계산기'!$C$32,0))</f>
        <v>120</v>
      </c>
      <c r="J43" s="21">
        <f>IF(OR($B43-J$5&gt;74, $B43-J$5=73, $B43-J$5=1, $B43-J$5&lt;0),"",ROUND(($B43-J$5)*'점수 계산기'!$C$27+J$5*'점수 계산기'!$C$29+'점수 계산기'!$C$32,0))</f>
        <v>120</v>
      </c>
      <c r="K43" s="21">
        <f>IF(OR($B43-K$5&gt;74, $B43-K$5=73, $B43-K$5=1, $B43-K$5&lt;0),"",ROUND(($B43-K$5)*'점수 계산기'!$C$27+K$5*'점수 계산기'!$C$29+'점수 계산기'!$C$32,0))</f>
        <v>120</v>
      </c>
      <c r="L43" s="21">
        <f>IF(OR($B43-L$5&gt;74, $B43-L$5=73, $B43-L$5=1, $B43-L$5&lt;0),"",ROUND(($B43-L$5)*'점수 계산기'!$C$27+L$5*'점수 계산기'!$C$29+'점수 계산기'!$C$32,0))</f>
        <v>120</v>
      </c>
      <c r="M43" s="21">
        <f>IF(OR($B43-M$5&gt;74, $B43-M$5=73, $B43-M$5=1, $B43-M$5&lt;0),"",ROUND(($B43-M$5)*'점수 계산기'!$C$27+M$5*'점수 계산기'!$C$29+'점수 계산기'!$C$32,0))</f>
        <v>120</v>
      </c>
      <c r="N43" s="21">
        <f>IF(OR($B43-N$5&gt;74, $B43-N$5=73, $B43-N$5=1, $B43-N$5&lt;0),"",ROUND(($B43-N$5)*'점수 계산기'!$C$27+N$5*'점수 계산기'!$C$29+'점수 계산기'!$C$32,0))</f>
        <v>120</v>
      </c>
      <c r="O43" s="21">
        <f>IF(OR($B43-O$5&gt;74, $B43-O$5=73, $B43-O$5=1, $B43-O$5&lt;0),"",ROUND(($B43-O$5)*'점수 계산기'!$C$27+O$5*'점수 계산기'!$C$29+'점수 계산기'!$C$32,0))</f>
        <v>120</v>
      </c>
      <c r="P43" s="21">
        <f>IF(OR($B43-P$5&gt;74, $B43-P$5=73, $B43-P$5=1, $B43-P$5&lt;0),"",ROUND(($B43-P$5)*'점수 계산기'!$C$27+P$5*'점수 계산기'!$C$29+'점수 계산기'!$C$32,0))</f>
        <v>120</v>
      </c>
      <c r="Q43" s="21">
        <f>IF(OR($B43-Q$5&gt;74, $B43-Q$5=73, $B43-Q$5=1, $B43-Q$5&lt;0),"",ROUND(($B43-Q$5)*'점수 계산기'!$C$27+Q$5*'점수 계산기'!$C$29+'점수 계산기'!$C$32,0))</f>
        <v>120</v>
      </c>
      <c r="R43" s="21">
        <f>IF(OR($B43-R$5&gt;74, $B43-R$5=73, $B43-R$5=1, $B43-R$5&lt;0),"",ROUND(($B43-R$5)*'점수 계산기'!$C$27+R$5*'점수 계산기'!$C$29+'점수 계산기'!$C$32,0))</f>
        <v>120</v>
      </c>
      <c r="S43" s="21">
        <f>IF(OR($B43-S$5&gt;74, $B43-S$5=73, $B43-S$5=1, $B43-S$5&lt;0),"",ROUND(($B43-S$5)*'점수 계산기'!$C$27+S$5*'점수 계산기'!$C$29+'점수 계산기'!$C$32,0))</f>
        <v>120</v>
      </c>
      <c r="T43" s="21">
        <f>IF(OR($B43-T$5&gt;74, $B43-T$5=73, $B43-T$5=1, $B43-T$5&lt;0),"",ROUND(($B43-T$5)*'점수 계산기'!$C$27+T$5*'점수 계산기'!$C$29+'점수 계산기'!$C$32,0))</f>
        <v>119</v>
      </c>
      <c r="U43" s="21">
        <f>IF(OR($B43-U$5&gt;74, $B43-U$5=73, $B43-U$5=1, $B43-U$5&lt;0),"",ROUND(($B43-U$5)*'점수 계산기'!$C$27+U$5*'점수 계산기'!$C$29+'점수 계산기'!$C$32,0))</f>
        <v>119</v>
      </c>
      <c r="V43" s="21">
        <f>IF(OR($B43-V$5&gt;74, $B43-V$5=73, $B43-V$5=1, $B43-V$5&lt;0),"",ROUND(($B43-V$5)*'점수 계산기'!$C$27+V$5*'점수 계산기'!$C$29+'점수 계산기'!$C$32,0))</f>
        <v>119</v>
      </c>
      <c r="W43" s="21">
        <f>IF(OR($B43-W$5&gt;74, $B43-W$5=73, $B43-W$5=1, $B43-W$5&lt;0),"",ROUND(($B43-W$5)*'점수 계산기'!$C$27+W$5*'점수 계산기'!$C$29+'점수 계산기'!$C$32,0))</f>
        <v>119</v>
      </c>
      <c r="X43" s="21">
        <f>IF(OR($B43-X$5&gt;74, $B43-X$5=73, $B43-X$5=1, $B43-X$5&lt;0),"",ROUND(($B43-X$5)*'점수 계산기'!$C$27+X$5*'점수 계산기'!$C$29+'점수 계산기'!$C$32,0))</f>
        <v>119</v>
      </c>
      <c r="Y43" s="21">
        <f>IF(OR($B43-Y$5&gt;74, $B43-Y$5=73, $B43-Y$5=1, $B43-Y$5&lt;0),"",ROUND(($B43-Y$5)*'점수 계산기'!$C$27+Y$5*'점수 계산기'!$C$29+'점수 계산기'!$C$32,0))</f>
        <v>119</v>
      </c>
      <c r="Z43" s="21">
        <f>IF(OR($B43-Z$5&gt;74, $B43-Z$5=73, $B43-Z$5=1, $B43-Z$5&lt;0),"",ROUND(($B43-Z$5)*'점수 계산기'!$C$27+Z$5*'점수 계산기'!$C$29+'점수 계산기'!$C$32,0))</f>
        <v>119</v>
      </c>
      <c r="AA43" s="22">
        <f>IF(OR($B43-AA$5&gt;74, $B43-AA$5=73, $B43-AA$5=1, $B43-AA$5&lt;0),"",ROUND(($B43-AA$5)*'점수 계산기'!$C$27+AA$5*'점수 계산기'!$C$29+'점수 계산기'!$C$32,0))</f>
        <v>119</v>
      </c>
      <c r="AC43" s="195">
        <v>64</v>
      </c>
      <c r="AD43" s="195">
        <f t="shared" si="0"/>
        <v>119</v>
      </c>
      <c r="AE43" s="195" cm="1">
        <f t="array" ref="AE43">INDEX($AF$6:$AF$106, AC43, 1)</f>
        <v>98</v>
      </c>
      <c r="AF43" s="195">
        <f t="shared" si="1"/>
        <v>120</v>
      </c>
      <c r="AG43" s="195">
        <v>63</v>
      </c>
      <c r="AH43" s="195">
        <v>37</v>
      </c>
    </row>
    <row r="44" spans="1:34" ht="21" customHeight="1">
      <c r="A44" s="4"/>
      <c r="B44" s="33">
        <v>62</v>
      </c>
      <c r="C44" s="21">
        <f>IF(OR($B44-C$5&gt;74, $B44-C$5=73, $B44-C$5=1, $B44-C$5&lt;0),"",ROUND(($B44-C$5)*'점수 계산기'!$C$27+C$5*'점수 계산기'!$C$29+'점수 계산기'!$C$32,0))</f>
        <v>119</v>
      </c>
      <c r="D44" s="21">
        <f>IF(OR($B44-D$5&gt;74, $B44-D$5=73, $B44-D$5=1, $B44-D$5&lt;0),"",ROUND(($B44-D$5)*'점수 계산기'!$C$27+D$5*'점수 계산기'!$C$29+'점수 계산기'!$C$32,0))</f>
        <v>119</v>
      </c>
      <c r="E44" s="21">
        <f>IF(OR($B44-E$5&gt;74, $B44-E$5=73, $B44-E$5=1, $B44-E$5&lt;0),"",ROUND(($B44-E$5)*'점수 계산기'!$C$27+E$5*'점수 계산기'!$C$29+'점수 계산기'!$C$32,0))</f>
        <v>119</v>
      </c>
      <c r="F44" s="21">
        <f>IF(OR($B44-F$5&gt;74, $B44-F$5=73, $B44-F$5=1, $B44-F$5&lt;0),"",ROUND(($B44-F$5)*'점수 계산기'!$C$27+F$5*'점수 계산기'!$C$29+'점수 계산기'!$C$32,0))</f>
        <v>119</v>
      </c>
      <c r="G44" s="21">
        <f>IF(OR($B44-G$5&gt;74, $B44-G$5=73, $B44-G$5=1, $B44-G$5&lt;0),"",ROUND(($B44-G$5)*'점수 계산기'!$C$27+G$5*'점수 계산기'!$C$29+'점수 계산기'!$C$32,0))</f>
        <v>119</v>
      </c>
      <c r="H44" s="21">
        <f>IF(OR($B44-H$5&gt;74, $B44-H$5=73, $B44-H$5=1, $B44-H$5&lt;0),"",ROUND(($B44-H$5)*'점수 계산기'!$C$27+H$5*'점수 계산기'!$C$29+'점수 계산기'!$C$32,0))</f>
        <v>119</v>
      </c>
      <c r="I44" s="21">
        <f>IF(OR($B44-I$5&gt;74, $B44-I$5=73, $B44-I$5=1, $B44-I$5&lt;0),"",ROUND(($B44-I$5)*'점수 계산기'!$C$27+I$5*'점수 계산기'!$C$29+'점수 계산기'!$C$32,0))</f>
        <v>119</v>
      </c>
      <c r="J44" s="21">
        <f>IF(OR($B44-J$5&gt;74, $B44-J$5=73, $B44-J$5=1, $B44-J$5&lt;0),"",ROUND(($B44-J$5)*'점수 계산기'!$C$27+J$5*'점수 계산기'!$C$29+'점수 계산기'!$C$32,0))</f>
        <v>119</v>
      </c>
      <c r="K44" s="21">
        <f>IF(OR($B44-K$5&gt;74, $B44-K$5=73, $B44-K$5=1, $B44-K$5&lt;0),"",ROUND(($B44-K$5)*'점수 계산기'!$C$27+K$5*'점수 계산기'!$C$29+'점수 계산기'!$C$32,0))</f>
        <v>119</v>
      </c>
      <c r="L44" s="21">
        <f>IF(OR($B44-L$5&gt;74, $B44-L$5=73, $B44-L$5=1, $B44-L$5&lt;0),"",ROUND(($B44-L$5)*'점수 계산기'!$C$27+L$5*'점수 계산기'!$C$29+'점수 계산기'!$C$32,0))</f>
        <v>119</v>
      </c>
      <c r="M44" s="21">
        <f>IF(OR($B44-M$5&gt;74, $B44-M$5=73, $B44-M$5=1, $B44-M$5&lt;0),"",ROUND(($B44-M$5)*'점수 계산기'!$C$27+M$5*'점수 계산기'!$C$29+'점수 계산기'!$C$32,0))</f>
        <v>119</v>
      </c>
      <c r="N44" s="21">
        <f>IF(OR($B44-N$5&gt;74, $B44-N$5=73, $B44-N$5=1, $B44-N$5&lt;0),"",ROUND(($B44-N$5)*'점수 계산기'!$C$27+N$5*'점수 계산기'!$C$29+'점수 계산기'!$C$32,0))</f>
        <v>119</v>
      </c>
      <c r="O44" s="21">
        <f>IF(OR($B44-O$5&gt;74, $B44-O$5=73, $B44-O$5=1, $B44-O$5&lt;0),"",ROUND(($B44-O$5)*'점수 계산기'!$C$27+O$5*'점수 계산기'!$C$29+'점수 계산기'!$C$32,0))</f>
        <v>119</v>
      </c>
      <c r="P44" s="21">
        <f>IF(OR($B44-P$5&gt;74, $B44-P$5=73, $B44-P$5=1, $B44-P$5&lt;0),"",ROUND(($B44-P$5)*'점수 계산기'!$C$27+P$5*'점수 계산기'!$C$29+'점수 계산기'!$C$32,0))</f>
        <v>119</v>
      </c>
      <c r="Q44" s="21">
        <f>IF(OR($B44-Q$5&gt;74, $B44-Q$5=73, $B44-Q$5=1, $B44-Q$5&lt;0),"",ROUND(($B44-Q$5)*'점수 계산기'!$C$27+Q$5*'점수 계산기'!$C$29+'점수 계산기'!$C$32,0))</f>
        <v>119</v>
      </c>
      <c r="R44" s="21">
        <f>IF(OR($B44-R$5&gt;74, $B44-R$5=73, $B44-R$5=1, $B44-R$5&lt;0),"",ROUND(($B44-R$5)*'점수 계산기'!$C$27+R$5*'점수 계산기'!$C$29+'점수 계산기'!$C$32,0))</f>
        <v>119</v>
      </c>
      <c r="S44" s="21">
        <f>IF(OR($B44-S$5&gt;74, $B44-S$5=73, $B44-S$5=1, $B44-S$5&lt;0),"",ROUND(($B44-S$5)*'점수 계산기'!$C$27+S$5*'점수 계산기'!$C$29+'점수 계산기'!$C$32,0))</f>
        <v>119</v>
      </c>
      <c r="T44" s="21">
        <f>IF(OR($B44-T$5&gt;74, $B44-T$5=73, $B44-T$5=1, $B44-T$5&lt;0),"",ROUND(($B44-T$5)*'점수 계산기'!$C$27+T$5*'점수 계산기'!$C$29+'점수 계산기'!$C$32,0))</f>
        <v>119</v>
      </c>
      <c r="U44" s="21">
        <f>IF(OR($B44-U$5&gt;74, $B44-U$5=73, $B44-U$5=1, $B44-U$5&lt;0),"",ROUND(($B44-U$5)*'점수 계산기'!$C$27+U$5*'점수 계산기'!$C$29+'점수 계산기'!$C$32,0))</f>
        <v>119</v>
      </c>
      <c r="V44" s="21">
        <f>IF(OR($B44-V$5&gt;74, $B44-V$5=73, $B44-V$5=1, $B44-V$5&lt;0),"",ROUND(($B44-V$5)*'점수 계산기'!$C$27+V$5*'점수 계산기'!$C$29+'점수 계산기'!$C$32,0))</f>
        <v>119</v>
      </c>
      <c r="W44" s="21">
        <f>IF(OR($B44-W$5&gt;74, $B44-W$5=73, $B44-W$5=1, $B44-W$5&lt;0),"",ROUND(($B44-W$5)*'점수 계산기'!$C$27+W$5*'점수 계산기'!$C$29+'점수 계산기'!$C$32,0))</f>
        <v>119</v>
      </c>
      <c r="X44" s="21">
        <f>IF(OR($B44-X$5&gt;74, $B44-X$5=73, $B44-X$5=1, $B44-X$5&lt;0),"",ROUND(($B44-X$5)*'점수 계산기'!$C$27+X$5*'점수 계산기'!$C$29+'점수 계산기'!$C$32,0))</f>
        <v>119</v>
      </c>
      <c r="Y44" s="21">
        <f>IF(OR($B44-Y$5&gt;74, $B44-Y$5=73, $B44-Y$5=1, $B44-Y$5&lt;0),"",ROUND(($B44-Y$5)*'점수 계산기'!$C$27+Y$5*'점수 계산기'!$C$29+'점수 계산기'!$C$32,0))</f>
        <v>119</v>
      </c>
      <c r="Z44" s="21">
        <f>IF(OR($B44-Z$5&gt;74, $B44-Z$5=73, $B44-Z$5=1, $B44-Z$5&lt;0),"",ROUND(($B44-Z$5)*'점수 계산기'!$C$27+Z$5*'점수 계산기'!$C$29+'점수 계산기'!$C$32,0))</f>
        <v>118</v>
      </c>
      <c r="AA44" s="22">
        <f>IF(OR($B44-AA$5&gt;74, $B44-AA$5=73, $B44-AA$5=1, $B44-AA$5&lt;0),"",ROUND(($B44-AA$5)*'점수 계산기'!$C$27+AA$5*'점수 계산기'!$C$29+'점수 계산기'!$C$32,0))</f>
        <v>118</v>
      </c>
      <c r="AC44" s="195">
        <v>63</v>
      </c>
      <c r="AD44" s="195">
        <f t="shared" si="0"/>
        <v>118</v>
      </c>
      <c r="AE44" s="195" cm="1">
        <f t="array" ref="AE44">INDEX($AF$6:$AF$106, AC44, 1)</f>
        <v>99</v>
      </c>
      <c r="AF44" s="195">
        <f t="shared" si="1"/>
        <v>119</v>
      </c>
      <c r="AG44" s="195">
        <v>62</v>
      </c>
      <c r="AH44" s="195">
        <v>38</v>
      </c>
    </row>
    <row r="45" spans="1:34" ht="21" customHeight="1">
      <c r="A45" s="4"/>
      <c r="B45" s="33">
        <v>61</v>
      </c>
      <c r="C45" s="21">
        <f>IF(OR($B45-C$5&gt;74, $B45-C$5=73, $B45-C$5=1, $B45-C$5&lt;0),"",ROUND(($B45-C$5)*'점수 계산기'!$C$27+C$5*'점수 계산기'!$C$29+'점수 계산기'!$C$32,0))</f>
        <v>118</v>
      </c>
      <c r="D45" s="21">
        <f>IF(OR($B45-D$5&gt;74, $B45-D$5=73, $B45-D$5=1, $B45-D$5&lt;0),"",ROUND(($B45-D$5)*'점수 계산기'!$C$27+D$5*'점수 계산기'!$C$29+'점수 계산기'!$C$32,0))</f>
        <v>118</v>
      </c>
      <c r="E45" s="21">
        <f>IF(OR($B45-E$5&gt;74, $B45-E$5=73, $B45-E$5=1, $B45-E$5&lt;0),"",ROUND(($B45-E$5)*'점수 계산기'!$C$27+E$5*'점수 계산기'!$C$29+'점수 계산기'!$C$32,0))</f>
        <v>118</v>
      </c>
      <c r="F45" s="21">
        <f>IF(OR($B45-F$5&gt;74, $B45-F$5=73, $B45-F$5=1, $B45-F$5&lt;0),"",ROUND(($B45-F$5)*'점수 계산기'!$C$27+F$5*'점수 계산기'!$C$29+'점수 계산기'!$C$32,0))</f>
        <v>118</v>
      </c>
      <c r="G45" s="21">
        <f>IF(OR($B45-G$5&gt;74, $B45-G$5=73, $B45-G$5=1, $B45-G$5&lt;0),"",ROUND(($B45-G$5)*'점수 계산기'!$C$27+G$5*'점수 계산기'!$C$29+'점수 계산기'!$C$32,0))</f>
        <v>118</v>
      </c>
      <c r="H45" s="21">
        <f>IF(OR($B45-H$5&gt;74, $B45-H$5=73, $B45-H$5=1, $B45-H$5&lt;0),"",ROUND(($B45-H$5)*'점수 계산기'!$C$27+H$5*'점수 계산기'!$C$29+'점수 계산기'!$C$32,0))</f>
        <v>118</v>
      </c>
      <c r="I45" s="21">
        <f>IF(OR($B45-I$5&gt;74, $B45-I$5=73, $B45-I$5=1, $B45-I$5&lt;0),"",ROUND(($B45-I$5)*'점수 계산기'!$C$27+I$5*'점수 계산기'!$C$29+'점수 계산기'!$C$32,0))</f>
        <v>118</v>
      </c>
      <c r="J45" s="21">
        <f>IF(OR($B45-J$5&gt;74, $B45-J$5=73, $B45-J$5=1, $B45-J$5&lt;0),"",ROUND(($B45-J$5)*'점수 계산기'!$C$27+J$5*'점수 계산기'!$C$29+'점수 계산기'!$C$32,0))</f>
        <v>118</v>
      </c>
      <c r="K45" s="21">
        <f>IF(OR($B45-K$5&gt;74, $B45-K$5=73, $B45-K$5=1, $B45-K$5&lt;0),"",ROUND(($B45-K$5)*'점수 계산기'!$C$27+K$5*'점수 계산기'!$C$29+'점수 계산기'!$C$32,0))</f>
        <v>118</v>
      </c>
      <c r="L45" s="21">
        <f>IF(OR($B45-L$5&gt;74, $B45-L$5=73, $B45-L$5=1, $B45-L$5&lt;0),"",ROUND(($B45-L$5)*'점수 계산기'!$C$27+L$5*'점수 계산기'!$C$29+'점수 계산기'!$C$32,0))</f>
        <v>118</v>
      </c>
      <c r="M45" s="21">
        <f>IF(OR($B45-M$5&gt;74, $B45-M$5=73, $B45-M$5=1, $B45-M$5&lt;0),"",ROUND(($B45-M$5)*'점수 계산기'!$C$27+M$5*'점수 계산기'!$C$29+'점수 계산기'!$C$32,0))</f>
        <v>118</v>
      </c>
      <c r="N45" s="21">
        <f>IF(OR($B45-N$5&gt;74, $B45-N$5=73, $B45-N$5=1, $B45-N$5&lt;0),"",ROUND(($B45-N$5)*'점수 계산기'!$C$27+N$5*'점수 계산기'!$C$29+'점수 계산기'!$C$32,0))</f>
        <v>118</v>
      </c>
      <c r="O45" s="21">
        <f>IF(OR($B45-O$5&gt;74, $B45-O$5=73, $B45-O$5=1, $B45-O$5&lt;0),"",ROUND(($B45-O$5)*'점수 계산기'!$C$27+O$5*'점수 계산기'!$C$29+'점수 계산기'!$C$32,0))</f>
        <v>118</v>
      </c>
      <c r="P45" s="21">
        <f>IF(OR($B45-P$5&gt;74, $B45-P$5=73, $B45-P$5=1, $B45-P$5&lt;0),"",ROUND(($B45-P$5)*'점수 계산기'!$C$27+P$5*'점수 계산기'!$C$29+'점수 계산기'!$C$32,0))</f>
        <v>118</v>
      </c>
      <c r="Q45" s="21">
        <f>IF(OR($B45-Q$5&gt;74, $B45-Q$5=73, $B45-Q$5=1, $B45-Q$5&lt;0),"",ROUND(($B45-Q$5)*'점수 계산기'!$C$27+Q$5*'점수 계산기'!$C$29+'점수 계산기'!$C$32,0))</f>
        <v>118</v>
      </c>
      <c r="R45" s="21">
        <f>IF(OR($B45-R$5&gt;74, $B45-R$5=73, $B45-R$5=1, $B45-R$5&lt;0),"",ROUND(($B45-R$5)*'점수 계산기'!$C$27+R$5*'점수 계산기'!$C$29+'점수 계산기'!$C$32,0))</f>
        <v>118</v>
      </c>
      <c r="S45" s="21">
        <f>IF(OR($B45-S$5&gt;74, $B45-S$5=73, $B45-S$5=1, $B45-S$5&lt;0),"",ROUND(($B45-S$5)*'점수 계산기'!$C$27+S$5*'점수 계산기'!$C$29+'점수 계산기'!$C$32,0))</f>
        <v>118</v>
      </c>
      <c r="T45" s="21">
        <f>IF(OR($B45-T$5&gt;74, $B45-T$5=73, $B45-T$5=1, $B45-T$5&lt;0),"",ROUND(($B45-T$5)*'점수 계산기'!$C$27+T$5*'점수 계산기'!$C$29+'점수 계산기'!$C$32,0))</f>
        <v>118</v>
      </c>
      <c r="U45" s="21">
        <f>IF(OR($B45-U$5&gt;74, $B45-U$5=73, $B45-U$5=1, $B45-U$5&lt;0),"",ROUND(($B45-U$5)*'점수 계산기'!$C$27+U$5*'점수 계산기'!$C$29+'점수 계산기'!$C$32,0))</f>
        <v>118</v>
      </c>
      <c r="V45" s="21">
        <f>IF(OR($B45-V$5&gt;74, $B45-V$5=73, $B45-V$5=1, $B45-V$5&lt;0),"",ROUND(($B45-V$5)*'점수 계산기'!$C$27+V$5*'점수 계산기'!$C$29+'점수 계산기'!$C$32,0))</f>
        <v>118</v>
      </c>
      <c r="W45" s="21">
        <f>IF(OR($B45-W$5&gt;74, $B45-W$5=73, $B45-W$5=1, $B45-W$5&lt;0),"",ROUND(($B45-W$5)*'점수 계산기'!$C$27+W$5*'점수 계산기'!$C$29+'점수 계산기'!$C$32,0))</f>
        <v>118</v>
      </c>
      <c r="X45" s="21">
        <f>IF(OR($B45-X$5&gt;74, $B45-X$5=73, $B45-X$5=1, $B45-X$5&lt;0),"",ROUND(($B45-X$5)*'점수 계산기'!$C$27+X$5*'점수 계산기'!$C$29+'점수 계산기'!$C$32,0))</f>
        <v>118</v>
      </c>
      <c r="Y45" s="21">
        <f>IF(OR($B45-Y$5&gt;74, $B45-Y$5=73, $B45-Y$5=1, $B45-Y$5&lt;0),"",ROUND(($B45-Y$5)*'점수 계산기'!$C$27+Y$5*'점수 계산기'!$C$29+'점수 계산기'!$C$32,0))</f>
        <v>118</v>
      </c>
      <c r="Z45" s="21">
        <f>IF(OR($B45-Z$5&gt;74, $B45-Z$5=73, $B45-Z$5=1, $B45-Z$5&lt;0),"",ROUND(($B45-Z$5)*'점수 계산기'!$C$27+Z$5*'점수 계산기'!$C$29+'점수 계산기'!$C$32,0))</f>
        <v>118</v>
      </c>
      <c r="AA45" s="22">
        <f>IF(OR($B45-AA$5&gt;74, $B45-AA$5=73, $B45-AA$5=1, $B45-AA$5&lt;0),"",ROUND(($B45-AA$5)*'점수 계산기'!$C$27+AA$5*'점수 계산기'!$C$29+'점수 계산기'!$C$32,0))</f>
        <v>118</v>
      </c>
      <c r="AC45" s="195">
        <v>62</v>
      </c>
      <c r="AD45" s="195">
        <f t="shared" si="0"/>
        <v>118</v>
      </c>
      <c r="AE45" s="195" cm="1">
        <f t="array" ref="AE45">INDEX($AF$6:$AF$106, AC45, 1)</f>
        <v>100</v>
      </c>
      <c r="AF45" s="195">
        <f t="shared" si="1"/>
        <v>118</v>
      </c>
      <c r="AG45" s="195">
        <v>61</v>
      </c>
      <c r="AH45" s="195">
        <v>39</v>
      </c>
    </row>
    <row r="46" spans="1:34" ht="21" customHeight="1">
      <c r="A46" s="4"/>
      <c r="B46" s="28">
        <v>60</v>
      </c>
      <c r="C46" s="13">
        <f>IF(OR($B46-C$5&gt;74, $B46-C$5=73, $B46-C$5=1, $B46-C$5&lt;0),"",ROUND(($B46-C$5)*'점수 계산기'!$C$27+C$5*'점수 계산기'!$C$29+'점수 계산기'!$C$32,0))</f>
        <v>118</v>
      </c>
      <c r="D46" s="13">
        <f>IF(OR($B46-D$5&gt;74, $B46-D$5=73, $B46-D$5=1, $B46-D$5&lt;0),"",ROUND(($B46-D$5)*'점수 계산기'!$C$27+D$5*'점수 계산기'!$C$29+'점수 계산기'!$C$32,0))</f>
        <v>117</v>
      </c>
      <c r="E46" s="13">
        <f>IF(OR($B46-E$5&gt;74, $B46-E$5=73, $B46-E$5=1, $B46-E$5&lt;0),"",ROUND(($B46-E$5)*'점수 계산기'!$C$27+E$5*'점수 계산기'!$C$29+'점수 계산기'!$C$32,0))</f>
        <v>117</v>
      </c>
      <c r="F46" s="13">
        <f>IF(OR($B46-F$5&gt;74, $B46-F$5=73, $B46-F$5=1, $B46-F$5&lt;0),"",ROUND(($B46-F$5)*'점수 계산기'!$C$27+F$5*'점수 계산기'!$C$29+'점수 계산기'!$C$32,0))</f>
        <v>117</v>
      </c>
      <c r="G46" s="13">
        <f>IF(OR($B46-G$5&gt;74, $B46-G$5=73, $B46-G$5=1, $B46-G$5&lt;0),"",ROUND(($B46-G$5)*'점수 계산기'!$C$27+G$5*'점수 계산기'!$C$29+'점수 계산기'!$C$32,0))</f>
        <v>117</v>
      </c>
      <c r="H46" s="13">
        <f>IF(OR($B46-H$5&gt;74, $B46-H$5=73, $B46-H$5=1, $B46-H$5&lt;0),"",ROUND(($B46-H$5)*'점수 계산기'!$C$27+H$5*'점수 계산기'!$C$29+'점수 계산기'!$C$32,0))</f>
        <v>117</v>
      </c>
      <c r="I46" s="13">
        <f>IF(OR($B46-I$5&gt;74, $B46-I$5=73, $B46-I$5=1, $B46-I$5&lt;0),"",ROUND(($B46-I$5)*'점수 계산기'!$C$27+I$5*'점수 계산기'!$C$29+'점수 계산기'!$C$32,0))</f>
        <v>117</v>
      </c>
      <c r="J46" s="13">
        <f>IF(OR($B46-J$5&gt;74, $B46-J$5=73, $B46-J$5=1, $B46-J$5&lt;0),"",ROUND(($B46-J$5)*'점수 계산기'!$C$27+J$5*'점수 계산기'!$C$29+'점수 계산기'!$C$32,0))</f>
        <v>117</v>
      </c>
      <c r="K46" s="13">
        <f>IF(OR($B46-K$5&gt;74, $B46-K$5=73, $B46-K$5=1, $B46-K$5&lt;0),"",ROUND(($B46-K$5)*'점수 계산기'!$C$27+K$5*'점수 계산기'!$C$29+'점수 계산기'!$C$32,0))</f>
        <v>117</v>
      </c>
      <c r="L46" s="13">
        <f>IF(OR($B46-L$5&gt;74, $B46-L$5=73, $B46-L$5=1, $B46-L$5&lt;0),"",ROUND(($B46-L$5)*'점수 계산기'!$C$27+L$5*'점수 계산기'!$C$29+'점수 계산기'!$C$32,0))</f>
        <v>117</v>
      </c>
      <c r="M46" s="13">
        <f>IF(OR($B46-M$5&gt;74, $B46-M$5=73, $B46-M$5=1, $B46-M$5&lt;0),"",ROUND(($B46-M$5)*'점수 계산기'!$C$27+M$5*'점수 계산기'!$C$29+'점수 계산기'!$C$32,0))</f>
        <v>117</v>
      </c>
      <c r="N46" s="13">
        <f>IF(OR($B46-N$5&gt;74, $B46-N$5=73, $B46-N$5=1, $B46-N$5&lt;0),"",ROUND(($B46-N$5)*'점수 계산기'!$C$27+N$5*'점수 계산기'!$C$29+'점수 계산기'!$C$32,0))</f>
        <v>117</v>
      </c>
      <c r="O46" s="13">
        <f>IF(OR($B46-O$5&gt;74, $B46-O$5=73, $B46-O$5=1, $B46-O$5&lt;0),"",ROUND(($B46-O$5)*'점수 계산기'!$C$27+O$5*'점수 계산기'!$C$29+'점수 계산기'!$C$32,0))</f>
        <v>117</v>
      </c>
      <c r="P46" s="13">
        <f>IF(OR($B46-P$5&gt;74, $B46-P$5=73, $B46-P$5=1, $B46-P$5&lt;0),"",ROUND(($B46-P$5)*'점수 계산기'!$C$27+P$5*'점수 계산기'!$C$29+'점수 계산기'!$C$32,0))</f>
        <v>117</v>
      </c>
      <c r="Q46" s="13">
        <f>IF(OR($B46-Q$5&gt;74, $B46-Q$5=73, $B46-Q$5=1, $B46-Q$5&lt;0),"",ROUND(($B46-Q$5)*'점수 계산기'!$C$27+Q$5*'점수 계산기'!$C$29+'점수 계산기'!$C$32,0))</f>
        <v>117</v>
      </c>
      <c r="R46" s="13">
        <f>IF(OR($B46-R$5&gt;74, $B46-R$5=73, $B46-R$5=1, $B46-R$5&lt;0),"",ROUND(($B46-R$5)*'점수 계산기'!$C$27+R$5*'점수 계산기'!$C$29+'점수 계산기'!$C$32,0))</f>
        <v>117</v>
      </c>
      <c r="S46" s="13">
        <f>IF(OR($B46-S$5&gt;74, $B46-S$5=73, $B46-S$5=1, $B46-S$5&lt;0),"",ROUND(($B46-S$5)*'점수 계산기'!$C$27+S$5*'점수 계산기'!$C$29+'점수 계산기'!$C$32,0))</f>
        <v>117</v>
      </c>
      <c r="T46" s="13">
        <f>IF(OR($B46-T$5&gt;74, $B46-T$5=73, $B46-T$5=1, $B46-T$5&lt;0),"",ROUND(($B46-T$5)*'점수 계산기'!$C$27+T$5*'점수 계산기'!$C$29+'점수 계산기'!$C$32,0))</f>
        <v>117</v>
      </c>
      <c r="U46" s="13">
        <f>IF(OR($B46-U$5&gt;74, $B46-U$5=73, $B46-U$5=1, $B46-U$5&lt;0),"",ROUND(($B46-U$5)*'점수 계산기'!$C$27+U$5*'점수 계산기'!$C$29+'점수 계산기'!$C$32,0))</f>
        <v>117</v>
      </c>
      <c r="V46" s="13">
        <f>IF(OR($B46-V$5&gt;74, $B46-V$5=73, $B46-V$5=1, $B46-V$5&lt;0),"",ROUND(($B46-V$5)*'점수 계산기'!$C$27+V$5*'점수 계산기'!$C$29+'점수 계산기'!$C$32,0))</f>
        <v>117</v>
      </c>
      <c r="W46" s="13">
        <f>IF(OR($B46-W$5&gt;74, $B46-W$5=73, $B46-W$5=1, $B46-W$5&lt;0),"",ROUND(($B46-W$5)*'점수 계산기'!$C$27+W$5*'점수 계산기'!$C$29+'점수 계산기'!$C$32,0))</f>
        <v>117</v>
      </c>
      <c r="X46" s="13">
        <f>IF(OR($B46-X$5&gt;74, $B46-X$5=73, $B46-X$5=1, $B46-X$5&lt;0),"",ROUND(($B46-X$5)*'점수 계산기'!$C$27+X$5*'점수 계산기'!$C$29+'점수 계산기'!$C$32,0))</f>
        <v>117</v>
      </c>
      <c r="Y46" s="13">
        <f>IF(OR($B46-Y$5&gt;74, $B46-Y$5=73, $B46-Y$5=1, $B46-Y$5&lt;0),"",ROUND(($B46-Y$5)*'점수 계산기'!$C$27+Y$5*'점수 계산기'!$C$29+'점수 계산기'!$C$32,0))</f>
        <v>117</v>
      </c>
      <c r="Z46" s="13">
        <f>IF(OR($B46-Z$5&gt;74, $B46-Z$5=73, $B46-Z$5=1, $B46-Z$5&lt;0),"",ROUND(($B46-Z$5)*'점수 계산기'!$C$27+Z$5*'점수 계산기'!$C$29+'점수 계산기'!$C$32,0))</f>
        <v>117</v>
      </c>
      <c r="AA46" s="14">
        <f>IF(OR($B46-AA$5&gt;74, $B46-AA$5=73, $B46-AA$5=1, $B46-AA$5&lt;0),"",ROUND(($B46-AA$5)*'점수 계산기'!$C$27+AA$5*'점수 계산기'!$C$29+'점수 계산기'!$C$32,0))</f>
        <v>117</v>
      </c>
      <c r="AC46" s="195">
        <v>61</v>
      </c>
      <c r="AD46" s="195">
        <f t="shared" si="0"/>
        <v>117</v>
      </c>
      <c r="AE46" s="195" cm="1">
        <f t="array" ref="AE46">INDEX($AF$6:$AF$106, AC46, 1)</f>
        <v>101</v>
      </c>
      <c r="AF46" s="195">
        <f t="shared" si="1"/>
        <v>118</v>
      </c>
      <c r="AG46" s="195">
        <v>60</v>
      </c>
      <c r="AH46" s="195">
        <v>40</v>
      </c>
    </row>
    <row r="47" spans="1:34" ht="21" customHeight="1">
      <c r="A47" s="4"/>
      <c r="B47" s="29">
        <v>59</v>
      </c>
      <c r="C47" s="13">
        <f>IF(OR($B47-C$5&gt;74, $B47-C$5=73, $B47-C$5=1, $B47-C$5&lt;0),"",ROUND(($B47-C$5)*'점수 계산기'!$C$27+C$5*'점수 계산기'!$C$29+'점수 계산기'!$C$32,0))</f>
        <v>117</v>
      </c>
      <c r="D47" s="13">
        <f>IF(OR($B47-D$5&gt;74, $B47-D$5=73, $B47-D$5=1, $B47-D$5&lt;0),"",ROUND(($B47-D$5)*'점수 계산기'!$C$27+D$5*'점수 계산기'!$C$29+'점수 계산기'!$C$32,0))</f>
        <v>117</v>
      </c>
      <c r="E47" s="13">
        <f>IF(OR($B47-E$5&gt;74, $B47-E$5=73, $B47-E$5=1, $B47-E$5&lt;0),"",ROUND(($B47-E$5)*'점수 계산기'!$C$27+E$5*'점수 계산기'!$C$29+'점수 계산기'!$C$32,0))</f>
        <v>117</v>
      </c>
      <c r="F47" s="13">
        <f>IF(OR($B47-F$5&gt;74, $B47-F$5=73, $B47-F$5=1, $B47-F$5&lt;0),"",ROUND(($B47-F$5)*'점수 계산기'!$C$27+F$5*'점수 계산기'!$C$29+'점수 계산기'!$C$32,0))</f>
        <v>117</v>
      </c>
      <c r="G47" s="13">
        <f>IF(OR($B47-G$5&gt;74, $B47-G$5=73, $B47-G$5=1, $B47-G$5&lt;0),"",ROUND(($B47-G$5)*'점수 계산기'!$C$27+G$5*'점수 계산기'!$C$29+'점수 계산기'!$C$32,0))</f>
        <v>117</v>
      </c>
      <c r="H47" s="13">
        <f>IF(OR($B47-H$5&gt;74, $B47-H$5=73, $B47-H$5=1, $B47-H$5&lt;0),"",ROUND(($B47-H$5)*'점수 계산기'!$C$27+H$5*'점수 계산기'!$C$29+'점수 계산기'!$C$32,0))</f>
        <v>117</v>
      </c>
      <c r="I47" s="13">
        <f>IF(OR($B47-I$5&gt;74, $B47-I$5=73, $B47-I$5=1, $B47-I$5&lt;0),"",ROUND(($B47-I$5)*'점수 계산기'!$C$27+I$5*'점수 계산기'!$C$29+'점수 계산기'!$C$32,0))</f>
        <v>116</v>
      </c>
      <c r="J47" s="13">
        <f>IF(OR($B47-J$5&gt;74, $B47-J$5=73, $B47-J$5=1, $B47-J$5&lt;0),"",ROUND(($B47-J$5)*'점수 계산기'!$C$27+J$5*'점수 계산기'!$C$29+'점수 계산기'!$C$32,0))</f>
        <v>116</v>
      </c>
      <c r="K47" s="13">
        <f>IF(OR($B47-K$5&gt;74, $B47-K$5=73, $B47-K$5=1, $B47-K$5&lt;0),"",ROUND(($B47-K$5)*'점수 계산기'!$C$27+K$5*'점수 계산기'!$C$29+'점수 계산기'!$C$32,0))</f>
        <v>116</v>
      </c>
      <c r="L47" s="13">
        <f>IF(OR($B47-L$5&gt;74, $B47-L$5=73, $B47-L$5=1, $B47-L$5&lt;0),"",ROUND(($B47-L$5)*'점수 계산기'!$C$27+L$5*'점수 계산기'!$C$29+'점수 계산기'!$C$32,0))</f>
        <v>116</v>
      </c>
      <c r="M47" s="13">
        <f>IF(OR($B47-M$5&gt;74, $B47-M$5=73, $B47-M$5=1, $B47-M$5&lt;0),"",ROUND(($B47-M$5)*'점수 계산기'!$C$27+M$5*'점수 계산기'!$C$29+'점수 계산기'!$C$32,0))</f>
        <v>116</v>
      </c>
      <c r="N47" s="13">
        <f>IF(OR($B47-N$5&gt;74, $B47-N$5=73, $B47-N$5=1, $B47-N$5&lt;0),"",ROUND(($B47-N$5)*'점수 계산기'!$C$27+N$5*'점수 계산기'!$C$29+'점수 계산기'!$C$32,0))</f>
        <v>116</v>
      </c>
      <c r="O47" s="13">
        <f>IF(OR($B47-O$5&gt;74, $B47-O$5=73, $B47-O$5=1, $B47-O$5&lt;0),"",ROUND(($B47-O$5)*'점수 계산기'!$C$27+O$5*'점수 계산기'!$C$29+'점수 계산기'!$C$32,0))</f>
        <v>116</v>
      </c>
      <c r="P47" s="13">
        <f>IF(OR($B47-P$5&gt;74, $B47-P$5=73, $B47-P$5=1, $B47-P$5&lt;0),"",ROUND(($B47-P$5)*'점수 계산기'!$C$27+P$5*'점수 계산기'!$C$29+'점수 계산기'!$C$32,0))</f>
        <v>116</v>
      </c>
      <c r="Q47" s="13">
        <f>IF(OR($B47-Q$5&gt;74, $B47-Q$5=73, $B47-Q$5=1, $B47-Q$5&lt;0),"",ROUND(($B47-Q$5)*'점수 계산기'!$C$27+Q$5*'점수 계산기'!$C$29+'점수 계산기'!$C$32,0))</f>
        <v>116</v>
      </c>
      <c r="R47" s="13">
        <f>IF(OR($B47-R$5&gt;74, $B47-R$5=73, $B47-R$5=1, $B47-R$5&lt;0),"",ROUND(($B47-R$5)*'점수 계산기'!$C$27+R$5*'점수 계산기'!$C$29+'점수 계산기'!$C$32,0))</f>
        <v>116</v>
      </c>
      <c r="S47" s="13">
        <f>IF(OR($B47-S$5&gt;74, $B47-S$5=73, $B47-S$5=1, $B47-S$5&lt;0),"",ROUND(($B47-S$5)*'점수 계산기'!$C$27+S$5*'점수 계산기'!$C$29+'점수 계산기'!$C$32,0))</f>
        <v>116</v>
      </c>
      <c r="T47" s="13">
        <f>IF(OR($B47-T$5&gt;74, $B47-T$5=73, $B47-T$5=1, $B47-T$5&lt;0),"",ROUND(($B47-T$5)*'점수 계산기'!$C$27+T$5*'점수 계산기'!$C$29+'점수 계산기'!$C$32,0))</f>
        <v>116</v>
      </c>
      <c r="U47" s="13">
        <f>IF(OR($B47-U$5&gt;74, $B47-U$5=73, $B47-U$5=1, $B47-U$5&lt;0),"",ROUND(($B47-U$5)*'점수 계산기'!$C$27+U$5*'점수 계산기'!$C$29+'점수 계산기'!$C$32,0))</f>
        <v>116</v>
      </c>
      <c r="V47" s="13">
        <f>IF(OR($B47-V$5&gt;74, $B47-V$5=73, $B47-V$5=1, $B47-V$5&lt;0),"",ROUND(($B47-V$5)*'점수 계산기'!$C$27+V$5*'점수 계산기'!$C$29+'점수 계산기'!$C$32,0))</f>
        <v>116</v>
      </c>
      <c r="W47" s="13">
        <f>IF(OR($B47-W$5&gt;74, $B47-W$5=73, $B47-W$5=1, $B47-W$5&lt;0),"",ROUND(($B47-W$5)*'점수 계산기'!$C$27+W$5*'점수 계산기'!$C$29+'점수 계산기'!$C$32,0))</f>
        <v>116</v>
      </c>
      <c r="X47" s="13">
        <f>IF(OR($B47-X$5&gt;74, $B47-X$5=73, $B47-X$5=1, $B47-X$5&lt;0),"",ROUND(($B47-X$5)*'점수 계산기'!$C$27+X$5*'점수 계산기'!$C$29+'점수 계산기'!$C$32,0))</f>
        <v>116</v>
      </c>
      <c r="Y47" s="13">
        <f>IF(OR($B47-Y$5&gt;74, $B47-Y$5=73, $B47-Y$5=1, $B47-Y$5&lt;0),"",ROUND(($B47-Y$5)*'점수 계산기'!$C$27+Y$5*'점수 계산기'!$C$29+'점수 계산기'!$C$32,0))</f>
        <v>116</v>
      </c>
      <c r="Z47" s="13">
        <f>IF(OR($B47-Z$5&gt;74, $B47-Z$5=73, $B47-Z$5=1, $B47-Z$5&lt;0),"",ROUND(($B47-Z$5)*'점수 계산기'!$C$27+Z$5*'점수 계산기'!$C$29+'점수 계산기'!$C$32,0))</f>
        <v>116</v>
      </c>
      <c r="AA47" s="14">
        <f>IF(OR($B47-AA$5&gt;74, $B47-AA$5=73, $B47-AA$5=1, $B47-AA$5&lt;0),"",ROUND(($B47-AA$5)*'점수 계산기'!$C$27+AA$5*'점수 계산기'!$C$29+'점수 계산기'!$C$32,0))</f>
        <v>116</v>
      </c>
      <c r="AC47" s="195">
        <v>60</v>
      </c>
      <c r="AD47" s="195">
        <f t="shared" si="0"/>
        <v>116</v>
      </c>
      <c r="AE47" s="195" cm="1">
        <f t="array" ref="AE47">INDEX($AF$6:$AF$106, AC47, 1)</f>
        <v>102</v>
      </c>
      <c r="AF47" s="195">
        <f t="shared" si="1"/>
        <v>117</v>
      </c>
      <c r="AG47" s="195">
        <v>59</v>
      </c>
      <c r="AH47" s="195">
        <v>41</v>
      </c>
    </row>
    <row r="48" spans="1:34" ht="21" customHeight="1">
      <c r="A48" s="4"/>
      <c r="B48" s="29">
        <v>58</v>
      </c>
      <c r="C48" s="13">
        <f>IF(OR($B48-C$5&gt;74, $B48-C$5=73, $B48-C$5=1, $B48-C$5&lt;0),"",ROUND(($B48-C$5)*'점수 계산기'!$C$27+C$5*'점수 계산기'!$C$29+'점수 계산기'!$C$32,0))</f>
        <v>116</v>
      </c>
      <c r="D48" s="13">
        <f>IF(OR($B48-D$5&gt;74, $B48-D$5=73, $B48-D$5=1, $B48-D$5&lt;0),"",ROUND(($B48-D$5)*'점수 계산기'!$C$27+D$5*'점수 계산기'!$C$29+'점수 계산기'!$C$32,0))</f>
        <v>116</v>
      </c>
      <c r="E48" s="13">
        <f>IF(OR($B48-E$5&gt;74, $B48-E$5=73, $B48-E$5=1, $B48-E$5&lt;0),"",ROUND(($B48-E$5)*'점수 계산기'!$C$27+E$5*'점수 계산기'!$C$29+'점수 계산기'!$C$32,0))</f>
        <v>116</v>
      </c>
      <c r="F48" s="13">
        <f>IF(OR($B48-F$5&gt;74, $B48-F$5=73, $B48-F$5=1, $B48-F$5&lt;0),"",ROUND(($B48-F$5)*'점수 계산기'!$C$27+F$5*'점수 계산기'!$C$29+'점수 계산기'!$C$32,0))</f>
        <v>116</v>
      </c>
      <c r="G48" s="13">
        <f>IF(OR($B48-G$5&gt;74, $B48-G$5=73, $B48-G$5=1, $B48-G$5&lt;0),"",ROUND(($B48-G$5)*'점수 계산기'!$C$27+G$5*'점수 계산기'!$C$29+'점수 계산기'!$C$32,0))</f>
        <v>116</v>
      </c>
      <c r="H48" s="13">
        <f>IF(OR($B48-H$5&gt;74, $B48-H$5=73, $B48-H$5=1, $B48-H$5&lt;0),"",ROUND(($B48-H$5)*'점수 계산기'!$C$27+H$5*'점수 계산기'!$C$29+'점수 계산기'!$C$32,0))</f>
        <v>116</v>
      </c>
      <c r="I48" s="13">
        <f>IF(OR($B48-I$5&gt;74, $B48-I$5=73, $B48-I$5=1, $B48-I$5&lt;0),"",ROUND(($B48-I$5)*'점수 계산기'!$C$27+I$5*'점수 계산기'!$C$29+'점수 계산기'!$C$32,0))</f>
        <v>116</v>
      </c>
      <c r="J48" s="13">
        <f>IF(OR($B48-J$5&gt;74, $B48-J$5=73, $B48-J$5=1, $B48-J$5&lt;0),"",ROUND(($B48-J$5)*'점수 계산기'!$C$27+J$5*'점수 계산기'!$C$29+'점수 계산기'!$C$32,0))</f>
        <v>116</v>
      </c>
      <c r="K48" s="13">
        <f>IF(OR($B48-K$5&gt;74, $B48-K$5=73, $B48-K$5=1, $B48-K$5&lt;0),"",ROUND(($B48-K$5)*'점수 계산기'!$C$27+K$5*'점수 계산기'!$C$29+'점수 계산기'!$C$32,0))</f>
        <v>116</v>
      </c>
      <c r="L48" s="13">
        <f>IF(OR($B48-L$5&gt;74, $B48-L$5=73, $B48-L$5=1, $B48-L$5&lt;0),"",ROUND(($B48-L$5)*'점수 계산기'!$C$27+L$5*'점수 계산기'!$C$29+'점수 계산기'!$C$32,0))</f>
        <v>116</v>
      </c>
      <c r="M48" s="13">
        <f>IF(OR($B48-M$5&gt;74, $B48-M$5=73, $B48-M$5=1, $B48-M$5&lt;0),"",ROUND(($B48-M$5)*'점수 계산기'!$C$27+M$5*'점수 계산기'!$C$29+'점수 계산기'!$C$32,0))</f>
        <v>116</v>
      </c>
      <c r="N48" s="13">
        <f>IF(OR($B48-N$5&gt;74, $B48-N$5=73, $B48-N$5=1, $B48-N$5&lt;0),"",ROUND(($B48-N$5)*'점수 계산기'!$C$27+N$5*'점수 계산기'!$C$29+'점수 계산기'!$C$32,0))</f>
        <v>116</v>
      </c>
      <c r="O48" s="13">
        <f>IF(OR($B48-O$5&gt;74, $B48-O$5=73, $B48-O$5=1, $B48-O$5&lt;0),"",ROUND(($B48-O$5)*'점수 계산기'!$C$27+O$5*'점수 계산기'!$C$29+'점수 계산기'!$C$32,0))</f>
        <v>115</v>
      </c>
      <c r="P48" s="13">
        <f>IF(OR($B48-P$5&gt;74, $B48-P$5=73, $B48-P$5=1, $B48-P$5&lt;0),"",ROUND(($B48-P$5)*'점수 계산기'!$C$27+P$5*'점수 계산기'!$C$29+'점수 계산기'!$C$32,0))</f>
        <v>115</v>
      </c>
      <c r="Q48" s="13">
        <f>IF(OR($B48-Q$5&gt;74, $B48-Q$5=73, $B48-Q$5=1, $B48-Q$5&lt;0),"",ROUND(($B48-Q$5)*'점수 계산기'!$C$27+Q$5*'점수 계산기'!$C$29+'점수 계산기'!$C$32,0))</f>
        <v>115</v>
      </c>
      <c r="R48" s="13">
        <f>IF(OR($B48-R$5&gt;74, $B48-R$5=73, $B48-R$5=1, $B48-R$5&lt;0),"",ROUND(($B48-R$5)*'점수 계산기'!$C$27+R$5*'점수 계산기'!$C$29+'점수 계산기'!$C$32,0))</f>
        <v>115</v>
      </c>
      <c r="S48" s="13">
        <f>IF(OR($B48-S$5&gt;74, $B48-S$5=73, $B48-S$5=1, $B48-S$5&lt;0),"",ROUND(($B48-S$5)*'점수 계산기'!$C$27+S$5*'점수 계산기'!$C$29+'점수 계산기'!$C$32,0))</f>
        <v>115</v>
      </c>
      <c r="T48" s="13">
        <f>IF(OR($B48-T$5&gt;74, $B48-T$5=73, $B48-T$5=1, $B48-T$5&lt;0),"",ROUND(($B48-T$5)*'점수 계산기'!$C$27+T$5*'점수 계산기'!$C$29+'점수 계산기'!$C$32,0))</f>
        <v>115</v>
      </c>
      <c r="U48" s="13">
        <f>IF(OR($B48-U$5&gt;74, $B48-U$5=73, $B48-U$5=1, $B48-U$5&lt;0),"",ROUND(($B48-U$5)*'점수 계산기'!$C$27+U$5*'점수 계산기'!$C$29+'점수 계산기'!$C$32,0))</f>
        <v>115</v>
      </c>
      <c r="V48" s="13">
        <f>IF(OR($B48-V$5&gt;74, $B48-V$5=73, $B48-V$5=1, $B48-V$5&lt;0),"",ROUND(($B48-V$5)*'점수 계산기'!$C$27+V$5*'점수 계산기'!$C$29+'점수 계산기'!$C$32,0))</f>
        <v>115</v>
      </c>
      <c r="W48" s="13">
        <f>IF(OR($B48-W$5&gt;74, $B48-W$5=73, $B48-W$5=1, $B48-W$5&lt;0),"",ROUND(($B48-W$5)*'점수 계산기'!$C$27+W$5*'점수 계산기'!$C$29+'점수 계산기'!$C$32,0))</f>
        <v>115</v>
      </c>
      <c r="X48" s="13">
        <f>IF(OR($B48-X$5&gt;74, $B48-X$5=73, $B48-X$5=1, $B48-X$5&lt;0),"",ROUND(($B48-X$5)*'점수 계산기'!$C$27+X$5*'점수 계산기'!$C$29+'점수 계산기'!$C$32,0))</f>
        <v>115</v>
      </c>
      <c r="Y48" s="13">
        <f>IF(OR($B48-Y$5&gt;74, $B48-Y$5=73, $B48-Y$5=1, $B48-Y$5&lt;0),"",ROUND(($B48-Y$5)*'점수 계산기'!$C$27+Y$5*'점수 계산기'!$C$29+'점수 계산기'!$C$32,0))</f>
        <v>115</v>
      </c>
      <c r="Z48" s="13">
        <f>IF(OR($B48-Z$5&gt;74, $B48-Z$5=73, $B48-Z$5=1, $B48-Z$5&lt;0),"",ROUND(($B48-Z$5)*'점수 계산기'!$C$27+Z$5*'점수 계산기'!$C$29+'점수 계산기'!$C$32,0))</f>
        <v>115</v>
      </c>
      <c r="AA48" s="14">
        <f>IF(OR($B48-AA$5&gt;74, $B48-AA$5=73, $B48-AA$5=1, $B48-AA$5&lt;0),"",ROUND(($B48-AA$5)*'점수 계산기'!$C$27+AA$5*'점수 계산기'!$C$29+'점수 계산기'!$C$32,0))</f>
        <v>115</v>
      </c>
      <c r="AC48" s="195">
        <v>59</v>
      </c>
      <c r="AD48" s="195">
        <f t="shared" si="0"/>
        <v>115</v>
      </c>
      <c r="AE48" s="195" cm="1">
        <f t="array" ref="AE48">INDEX($AF$6:$AF$106, AC48, 1)</f>
        <v>103</v>
      </c>
      <c r="AF48" s="195">
        <f t="shared" si="1"/>
        <v>116</v>
      </c>
      <c r="AG48" s="195">
        <v>58</v>
      </c>
      <c r="AH48" s="195">
        <v>42</v>
      </c>
    </row>
    <row r="49" spans="1:34" ht="21" customHeight="1">
      <c r="A49" s="4"/>
      <c r="B49" s="29">
        <v>57</v>
      </c>
      <c r="C49" s="13">
        <f>IF(OR($B49-C$5&gt;74, $B49-C$5=73, $B49-C$5=1, $B49-C$5&lt;0),"",ROUND(($B49-C$5)*'점수 계산기'!$C$27+C$5*'점수 계산기'!$C$29+'점수 계산기'!$C$32,0))</f>
        <v>115</v>
      </c>
      <c r="D49" s="13">
        <f>IF(OR($B49-D$5&gt;74, $B49-D$5=73, $B49-D$5=1, $B49-D$5&lt;0),"",ROUND(($B49-D$5)*'점수 계산기'!$C$27+D$5*'점수 계산기'!$C$29+'점수 계산기'!$C$32,0))</f>
        <v>115</v>
      </c>
      <c r="E49" s="13">
        <f>IF(OR($B49-E$5&gt;74, $B49-E$5=73, $B49-E$5=1, $B49-E$5&lt;0),"",ROUND(($B49-E$5)*'점수 계산기'!$C$27+E$5*'점수 계산기'!$C$29+'점수 계산기'!$C$32,0))</f>
        <v>115</v>
      </c>
      <c r="F49" s="13">
        <f>IF(OR($B49-F$5&gt;74, $B49-F$5=73, $B49-F$5=1, $B49-F$5&lt;0),"",ROUND(($B49-F$5)*'점수 계산기'!$C$27+F$5*'점수 계산기'!$C$29+'점수 계산기'!$C$32,0))</f>
        <v>115</v>
      </c>
      <c r="G49" s="13">
        <f>IF(OR($B49-G$5&gt;74, $B49-G$5=73, $B49-G$5=1, $B49-G$5&lt;0),"",ROUND(($B49-G$5)*'점수 계산기'!$C$27+G$5*'점수 계산기'!$C$29+'점수 계산기'!$C$32,0))</f>
        <v>115</v>
      </c>
      <c r="H49" s="13">
        <f>IF(OR($B49-H$5&gt;74, $B49-H$5=73, $B49-H$5=1, $B49-H$5&lt;0),"",ROUND(($B49-H$5)*'점수 계산기'!$C$27+H$5*'점수 계산기'!$C$29+'점수 계산기'!$C$32,0))</f>
        <v>115</v>
      </c>
      <c r="I49" s="13">
        <f>IF(OR($B49-I$5&gt;74, $B49-I$5=73, $B49-I$5=1, $B49-I$5&lt;0),"",ROUND(($B49-I$5)*'점수 계산기'!$C$27+I$5*'점수 계산기'!$C$29+'점수 계산기'!$C$32,0))</f>
        <v>115</v>
      </c>
      <c r="J49" s="13">
        <f>IF(OR($B49-J$5&gt;74, $B49-J$5=73, $B49-J$5=1, $B49-J$5&lt;0),"",ROUND(($B49-J$5)*'점수 계산기'!$C$27+J$5*'점수 계산기'!$C$29+'점수 계산기'!$C$32,0))</f>
        <v>115</v>
      </c>
      <c r="K49" s="13">
        <f>IF(OR($B49-K$5&gt;74, $B49-K$5=73, $B49-K$5=1, $B49-K$5&lt;0),"",ROUND(($B49-K$5)*'점수 계산기'!$C$27+K$5*'점수 계산기'!$C$29+'점수 계산기'!$C$32,0))</f>
        <v>115</v>
      </c>
      <c r="L49" s="13">
        <f>IF(OR($B49-L$5&gt;74, $B49-L$5=73, $B49-L$5=1, $B49-L$5&lt;0),"",ROUND(($B49-L$5)*'점수 계산기'!$C$27+L$5*'점수 계산기'!$C$29+'점수 계산기'!$C$32,0))</f>
        <v>115</v>
      </c>
      <c r="M49" s="13">
        <f>IF(OR($B49-M$5&gt;74, $B49-M$5=73, $B49-M$5=1, $B49-M$5&lt;0),"",ROUND(($B49-M$5)*'점수 계산기'!$C$27+M$5*'점수 계산기'!$C$29+'점수 계산기'!$C$32,0))</f>
        <v>115</v>
      </c>
      <c r="N49" s="13">
        <f>IF(OR($B49-N$5&gt;74, $B49-N$5=73, $B49-N$5=1, $B49-N$5&lt;0),"",ROUND(($B49-N$5)*'점수 계산기'!$C$27+N$5*'점수 계산기'!$C$29+'점수 계산기'!$C$32,0))</f>
        <v>115</v>
      </c>
      <c r="O49" s="13">
        <f>IF(OR($B49-O$5&gt;74, $B49-O$5=73, $B49-O$5=1, $B49-O$5&lt;0),"",ROUND(($B49-O$5)*'점수 계산기'!$C$27+O$5*'점수 계산기'!$C$29+'점수 계산기'!$C$32,0))</f>
        <v>115</v>
      </c>
      <c r="P49" s="13">
        <f>IF(OR($B49-P$5&gt;74, $B49-P$5=73, $B49-P$5=1, $B49-P$5&lt;0),"",ROUND(($B49-P$5)*'점수 계산기'!$C$27+P$5*'점수 계산기'!$C$29+'점수 계산기'!$C$32,0))</f>
        <v>115</v>
      </c>
      <c r="Q49" s="13">
        <f>IF(OR($B49-Q$5&gt;74, $B49-Q$5=73, $B49-Q$5=1, $B49-Q$5&lt;0),"",ROUND(($B49-Q$5)*'점수 계산기'!$C$27+Q$5*'점수 계산기'!$C$29+'점수 계산기'!$C$32,0))</f>
        <v>115</v>
      </c>
      <c r="R49" s="13">
        <f>IF(OR($B49-R$5&gt;74, $B49-R$5=73, $B49-R$5=1, $B49-R$5&lt;0),"",ROUND(($B49-R$5)*'점수 계산기'!$C$27+R$5*'점수 계산기'!$C$29+'점수 계산기'!$C$32,0))</f>
        <v>115</v>
      </c>
      <c r="S49" s="13">
        <f>IF(OR($B49-S$5&gt;74, $B49-S$5=73, $B49-S$5=1, $B49-S$5&lt;0),"",ROUND(($B49-S$5)*'점수 계산기'!$C$27+S$5*'점수 계산기'!$C$29+'점수 계산기'!$C$32,0))</f>
        <v>115</v>
      </c>
      <c r="T49" s="13">
        <f>IF(OR($B49-T$5&gt;74, $B49-T$5=73, $B49-T$5=1, $B49-T$5&lt;0),"",ROUND(($B49-T$5)*'점수 계산기'!$C$27+T$5*'점수 계산기'!$C$29+'점수 계산기'!$C$32,0))</f>
        <v>114</v>
      </c>
      <c r="U49" s="13">
        <f>IF(OR($B49-U$5&gt;74, $B49-U$5=73, $B49-U$5=1, $B49-U$5&lt;0),"",ROUND(($B49-U$5)*'점수 계산기'!$C$27+U$5*'점수 계산기'!$C$29+'점수 계산기'!$C$32,0))</f>
        <v>114</v>
      </c>
      <c r="V49" s="13">
        <f>IF(OR($B49-V$5&gt;74, $B49-V$5=73, $B49-V$5=1, $B49-V$5&lt;0),"",ROUND(($B49-V$5)*'점수 계산기'!$C$27+V$5*'점수 계산기'!$C$29+'점수 계산기'!$C$32,0))</f>
        <v>114</v>
      </c>
      <c r="W49" s="13">
        <f>IF(OR($B49-W$5&gt;74, $B49-W$5=73, $B49-W$5=1, $B49-W$5&lt;0),"",ROUND(($B49-W$5)*'점수 계산기'!$C$27+W$5*'점수 계산기'!$C$29+'점수 계산기'!$C$32,0))</f>
        <v>114</v>
      </c>
      <c r="X49" s="13">
        <f>IF(OR($B49-X$5&gt;74, $B49-X$5=73, $B49-X$5=1, $B49-X$5&lt;0),"",ROUND(($B49-X$5)*'점수 계산기'!$C$27+X$5*'점수 계산기'!$C$29+'점수 계산기'!$C$32,0))</f>
        <v>114</v>
      </c>
      <c r="Y49" s="13">
        <f>IF(OR($B49-Y$5&gt;74, $B49-Y$5=73, $B49-Y$5=1, $B49-Y$5&lt;0),"",ROUND(($B49-Y$5)*'점수 계산기'!$C$27+Y$5*'점수 계산기'!$C$29+'점수 계산기'!$C$32,0))</f>
        <v>114</v>
      </c>
      <c r="Z49" s="13">
        <f>IF(OR($B49-Z$5&gt;74, $B49-Z$5=73, $B49-Z$5=1, $B49-Z$5&lt;0),"",ROUND(($B49-Z$5)*'점수 계산기'!$C$27+Z$5*'점수 계산기'!$C$29+'점수 계산기'!$C$32,0))</f>
        <v>114</v>
      </c>
      <c r="AA49" s="14">
        <f>IF(OR($B49-AA$5&gt;74, $B49-AA$5=73, $B49-AA$5=1, $B49-AA$5&lt;0),"",ROUND(($B49-AA$5)*'점수 계산기'!$C$27+AA$5*'점수 계산기'!$C$29+'점수 계산기'!$C$32,0))</f>
        <v>114</v>
      </c>
      <c r="AC49" s="195">
        <v>58</v>
      </c>
      <c r="AD49" s="195">
        <f t="shared" si="0"/>
        <v>114</v>
      </c>
      <c r="AE49" s="195" cm="1">
        <f t="array" ref="AE49">INDEX($AF$6:$AF$106, AC49, 1)</f>
        <v>103</v>
      </c>
      <c r="AF49" s="195">
        <f t="shared" si="1"/>
        <v>115</v>
      </c>
      <c r="AG49" s="195">
        <v>57</v>
      </c>
      <c r="AH49" s="195">
        <v>43</v>
      </c>
    </row>
    <row r="50" spans="1:34" ht="21" customHeight="1">
      <c r="A50" s="4"/>
      <c r="B50" s="30">
        <v>56</v>
      </c>
      <c r="C50" s="15">
        <f>IF(OR($B50-C$5&gt;74, $B50-C$5=73, $B50-C$5=1, $B50-C$5&lt;0),"",ROUND(($B50-C$5)*'점수 계산기'!$C$27+C$5*'점수 계산기'!$C$29+'점수 계산기'!$C$32,0))</f>
        <v>114</v>
      </c>
      <c r="D50" s="15">
        <f>IF(OR($B50-D$5&gt;74, $B50-D$5=73, $B50-D$5=1, $B50-D$5&lt;0),"",ROUND(($B50-D$5)*'점수 계산기'!$C$27+D$5*'점수 계산기'!$C$29+'점수 계산기'!$C$32,0))</f>
        <v>114</v>
      </c>
      <c r="E50" s="15">
        <f>IF(OR($B50-E$5&gt;74, $B50-E$5=73, $B50-E$5=1, $B50-E$5&lt;0),"",ROUND(($B50-E$5)*'점수 계산기'!$C$27+E$5*'점수 계산기'!$C$29+'점수 계산기'!$C$32,0))</f>
        <v>114</v>
      </c>
      <c r="F50" s="15">
        <f>IF(OR($B50-F$5&gt;74, $B50-F$5=73, $B50-F$5=1, $B50-F$5&lt;0),"",ROUND(($B50-F$5)*'점수 계산기'!$C$27+F$5*'점수 계산기'!$C$29+'점수 계산기'!$C$32,0))</f>
        <v>114</v>
      </c>
      <c r="G50" s="15">
        <f>IF(OR($B50-G$5&gt;74, $B50-G$5=73, $B50-G$5=1, $B50-G$5&lt;0),"",ROUND(($B50-G$5)*'점수 계산기'!$C$27+G$5*'점수 계산기'!$C$29+'점수 계산기'!$C$32,0))</f>
        <v>114</v>
      </c>
      <c r="H50" s="15">
        <f>IF(OR($B50-H$5&gt;74, $B50-H$5=73, $B50-H$5=1, $B50-H$5&lt;0),"",ROUND(($B50-H$5)*'점수 계산기'!$C$27+H$5*'점수 계산기'!$C$29+'점수 계산기'!$C$32,0))</f>
        <v>114</v>
      </c>
      <c r="I50" s="15">
        <f>IF(OR($B50-I$5&gt;74, $B50-I$5=73, $B50-I$5=1, $B50-I$5&lt;0),"",ROUND(($B50-I$5)*'점수 계산기'!$C$27+I$5*'점수 계산기'!$C$29+'점수 계산기'!$C$32,0))</f>
        <v>114</v>
      </c>
      <c r="J50" s="15">
        <f>IF(OR($B50-J$5&gt;74, $B50-J$5=73, $B50-J$5=1, $B50-J$5&lt;0),"",ROUND(($B50-J$5)*'점수 계산기'!$C$27+J$5*'점수 계산기'!$C$29+'점수 계산기'!$C$32,0))</f>
        <v>114</v>
      </c>
      <c r="K50" s="15">
        <f>IF(OR($B50-K$5&gt;74, $B50-K$5=73, $B50-K$5=1, $B50-K$5&lt;0),"",ROUND(($B50-K$5)*'점수 계산기'!$C$27+K$5*'점수 계산기'!$C$29+'점수 계산기'!$C$32,0))</f>
        <v>114</v>
      </c>
      <c r="L50" s="15">
        <f>IF(OR($B50-L$5&gt;74, $B50-L$5=73, $B50-L$5=1, $B50-L$5&lt;0),"",ROUND(($B50-L$5)*'점수 계산기'!$C$27+L$5*'점수 계산기'!$C$29+'점수 계산기'!$C$32,0))</f>
        <v>114</v>
      </c>
      <c r="M50" s="15">
        <f>IF(OR($B50-M$5&gt;74, $B50-M$5=73, $B50-M$5=1, $B50-M$5&lt;0),"",ROUND(($B50-M$5)*'점수 계산기'!$C$27+M$5*'점수 계산기'!$C$29+'점수 계산기'!$C$32,0))</f>
        <v>114</v>
      </c>
      <c r="N50" s="15">
        <f>IF(OR($B50-N$5&gt;74, $B50-N$5=73, $B50-N$5=1, $B50-N$5&lt;0),"",ROUND(($B50-N$5)*'점수 계산기'!$C$27+N$5*'점수 계산기'!$C$29+'점수 계산기'!$C$32,0))</f>
        <v>114</v>
      </c>
      <c r="O50" s="15">
        <f>IF(OR($B50-O$5&gt;74, $B50-O$5=73, $B50-O$5=1, $B50-O$5&lt;0),"",ROUND(($B50-O$5)*'점수 계산기'!$C$27+O$5*'점수 계산기'!$C$29+'점수 계산기'!$C$32,0))</f>
        <v>114</v>
      </c>
      <c r="P50" s="15">
        <f>IF(OR($B50-P$5&gt;74, $B50-P$5=73, $B50-P$5=1, $B50-P$5&lt;0),"",ROUND(($B50-P$5)*'점수 계산기'!$C$27+P$5*'점수 계산기'!$C$29+'점수 계산기'!$C$32,0))</f>
        <v>114</v>
      </c>
      <c r="Q50" s="15">
        <f>IF(OR($B50-Q$5&gt;74, $B50-Q$5=73, $B50-Q$5=1, $B50-Q$5&lt;0),"",ROUND(($B50-Q$5)*'점수 계산기'!$C$27+Q$5*'점수 계산기'!$C$29+'점수 계산기'!$C$32,0))</f>
        <v>114</v>
      </c>
      <c r="R50" s="15">
        <f>IF(OR($B50-R$5&gt;74, $B50-R$5=73, $B50-R$5=1, $B50-R$5&lt;0),"",ROUND(($B50-R$5)*'점수 계산기'!$C$27+R$5*'점수 계산기'!$C$29+'점수 계산기'!$C$32,0))</f>
        <v>114</v>
      </c>
      <c r="S50" s="15">
        <f>IF(OR($B50-S$5&gt;74, $B50-S$5=73, $B50-S$5=1, $B50-S$5&lt;0),"",ROUND(($B50-S$5)*'점수 계산기'!$C$27+S$5*'점수 계산기'!$C$29+'점수 계산기'!$C$32,0))</f>
        <v>114</v>
      </c>
      <c r="T50" s="15">
        <f>IF(OR($B50-T$5&gt;74, $B50-T$5=73, $B50-T$5=1, $B50-T$5&lt;0),"",ROUND(($B50-T$5)*'점수 계산기'!$C$27+T$5*'점수 계산기'!$C$29+'점수 계산기'!$C$32,0))</f>
        <v>114</v>
      </c>
      <c r="U50" s="15">
        <f>IF(OR($B50-U$5&gt;74, $B50-U$5=73, $B50-U$5=1, $B50-U$5&lt;0),"",ROUND(($B50-U$5)*'점수 계산기'!$C$27+U$5*'점수 계산기'!$C$29+'점수 계산기'!$C$32,0))</f>
        <v>114</v>
      </c>
      <c r="V50" s="15">
        <f>IF(OR($B50-V$5&gt;74, $B50-V$5=73, $B50-V$5=1, $B50-V$5&lt;0),"",ROUND(($B50-V$5)*'점수 계산기'!$C$27+V$5*'점수 계산기'!$C$29+'점수 계산기'!$C$32,0))</f>
        <v>114</v>
      </c>
      <c r="W50" s="15">
        <f>IF(OR($B50-W$5&gt;74, $B50-W$5=73, $B50-W$5=1, $B50-W$5&lt;0),"",ROUND(($B50-W$5)*'점수 계산기'!$C$27+W$5*'점수 계산기'!$C$29+'점수 계산기'!$C$32,0))</f>
        <v>114</v>
      </c>
      <c r="X50" s="15">
        <f>IF(OR($B50-X$5&gt;74, $B50-X$5=73, $B50-X$5=1, $B50-X$5&lt;0),"",ROUND(($B50-X$5)*'점수 계산기'!$C$27+X$5*'점수 계산기'!$C$29+'점수 계산기'!$C$32,0))</f>
        <v>114</v>
      </c>
      <c r="Y50" s="15">
        <f>IF(OR($B50-Y$5&gt;74, $B50-Y$5=73, $B50-Y$5=1, $B50-Y$5&lt;0),"",ROUND(($B50-Y$5)*'점수 계산기'!$C$27+Y$5*'점수 계산기'!$C$29+'점수 계산기'!$C$32,0))</f>
        <v>114</v>
      </c>
      <c r="Z50" s="15">
        <f>IF(OR($B50-Z$5&gt;74, $B50-Z$5=73, $B50-Z$5=1, $B50-Z$5&lt;0),"",ROUND(($B50-Z$5)*'점수 계산기'!$C$27+Z$5*'점수 계산기'!$C$29+'점수 계산기'!$C$32,0))</f>
        <v>113</v>
      </c>
      <c r="AA50" s="16">
        <f>IF(OR($B50-AA$5&gt;74, $B50-AA$5=73, $B50-AA$5=1, $B50-AA$5&lt;0),"",ROUND(($B50-AA$5)*'점수 계산기'!$C$27+AA$5*'점수 계산기'!$C$29+'점수 계산기'!$C$32,0))</f>
        <v>113</v>
      </c>
      <c r="AC50" s="195">
        <v>57</v>
      </c>
      <c r="AD50" s="195">
        <f t="shared" si="0"/>
        <v>113</v>
      </c>
      <c r="AE50" s="195" cm="1">
        <f t="array" ref="AE50">INDEX($AF$6:$AF$106, AC50, 1)</f>
        <v>104</v>
      </c>
      <c r="AF50" s="195">
        <f t="shared" si="1"/>
        <v>114</v>
      </c>
      <c r="AG50" s="195">
        <v>56</v>
      </c>
      <c r="AH50" s="195">
        <v>44</v>
      </c>
    </row>
    <row r="51" spans="1:34" ht="21" customHeight="1">
      <c r="A51" s="4"/>
      <c r="B51" s="30">
        <v>55</v>
      </c>
      <c r="C51" s="15">
        <f>IF(OR($B51-C$5&gt;74, $B51-C$5=73, $B51-C$5=1, $B51-C$5&lt;0),"",ROUND(($B51-C$5)*'점수 계산기'!$C$27+C$5*'점수 계산기'!$C$29+'점수 계산기'!$C$32,0))</f>
        <v>113</v>
      </c>
      <c r="D51" s="15">
        <f>IF(OR($B51-D$5&gt;74, $B51-D$5=73, $B51-D$5=1, $B51-D$5&lt;0),"",ROUND(($B51-D$5)*'점수 계산기'!$C$27+D$5*'점수 계산기'!$C$29+'점수 계산기'!$C$32,0))</f>
        <v>113</v>
      </c>
      <c r="E51" s="15">
        <f>IF(OR($B51-E$5&gt;74, $B51-E$5=73, $B51-E$5=1, $B51-E$5&lt;0),"",ROUND(($B51-E$5)*'점수 계산기'!$C$27+E$5*'점수 계산기'!$C$29+'점수 계산기'!$C$32,0))</f>
        <v>113</v>
      </c>
      <c r="F51" s="15">
        <f>IF(OR($B51-F$5&gt;74, $B51-F$5=73, $B51-F$5=1, $B51-F$5&lt;0),"",ROUND(($B51-F$5)*'점수 계산기'!$C$27+F$5*'점수 계산기'!$C$29+'점수 계산기'!$C$32,0))</f>
        <v>113</v>
      </c>
      <c r="G51" s="15">
        <f>IF(OR($B51-G$5&gt;74, $B51-G$5=73, $B51-G$5=1, $B51-G$5&lt;0),"",ROUND(($B51-G$5)*'점수 계산기'!$C$27+G$5*'점수 계산기'!$C$29+'점수 계산기'!$C$32,0))</f>
        <v>113</v>
      </c>
      <c r="H51" s="15">
        <f>IF(OR($B51-H$5&gt;74, $B51-H$5=73, $B51-H$5=1, $B51-H$5&lt;0),"",ROUND(($B51-H$5)*'점수 계산기'!$C$27+H$5*'점수 계산기'!$C$29+'점수 계산기'!$C$32,0))</f>
        <v>113</v>
      </c>
      <c r="I51" s="15">
        <f>IF(OR($B51-I$5&gt;74, $B51-I$5=73, $B51-I$5=1, $B51-I$5&lt;0),"",ROUND(($B51-I$5)*'점수 계산기'!$C$27+I$5*'점수 계산기'!$C$29+'점수 계산기'!$C$32,0))</f>
        <v>113</v>
      </c>
      <c r="J51" s="15">
        <f>IF(OR($B51-J$5&gt;74, $B51-J$5=73, $B51-J$5=1, $B51-J$5&lt;0),"",ROUND(($B51-J$5)*'점수 계산기'!$C$27+J$5*'점수 계산기'!$C$29+'점수 계산기'!$C$32,0))</f>
        <v>113</v>
      </c>
      <c r="K51" s="15">
        <f>IF(OR($B51-K$5&gt;74, $B51-K$5=73, $B51-K$5=1, $B51-K$5&lt;0),"",ROUND(($B51-K$5)*'점수 계산기'!$C$27+K$5*'점수 계산기'!$C$29+'점수 계산기'!$C$32,0))</f>
        <v>113</v>
      </c>
      <c r="L51" s="15">
        <f>IF(OR($B51-L$5&gt;74, $B51-L$5=73, $B51-L$5=1, $B51-L$5&lt;0),"",ROUND(($B51-L$5)*'점수 계산기'!$C$27+L$5*'점수 계산기'!$C$29+'점수 계산기'!$C$32,0))</f>
        <v>113</v>
      </c>
      <c r="M51" s="15">
        <f>IF(OR($B51-M$5&gt;74, $B51-M$5=73, $B51-M$5=1, $B51-M$5&lt;0),"",ROUND(($B51-M$5)*'점수 계산기'!$C$27+M$5*'점수 계산기'!$C$29+'점수 계산기'!$C$32,0))</f>
        <v>113</v>
      </c>
      <c r="N51" s="15">
        <f>IF(OR($B51-N$5&gt;74, $B51-N$5=73, $B51-N$5=1, $B51-N$5&lt;0),"",ROUND(($B51-N$5)*'점수 계산기'!$C$27+N$5*'점수 계산기'!$C$29+'점수 계산기'!$C$32,0))</f>
        <v>113</v>
      </c>
      <c r="O51" s="15">
        <f>IF(OR($B51-O$5&gt;74, $B51-O$5=73, $B51-O$5=1, $B51-O$5&lt;0),"",ROUND(($B51-O$5)*'점수 계산기'!$C$27+O$5*'점수 계산기'!$C$29+'점수 계산기'!$C$32,0))</f>
        <v>113</v>
      </c>
      <c r="P51" s="15">
        <f>IF(OR($B51-P$5&gt;74, $B51-P$5=73, $B51-P$5=1, $B51-P$5&lt;0),"",ROUND(($B51-P$5)*'점수 계산기'!$C$27+P$5*'점수 계산기'!$C$29+'점수 계산기'!$C$32,0))</f>
        <v>113</v>
      </c>
      <c r="Q51" s="15">
        <f>IF(OR($B51-Q$5&gt;74, $B51-Q$5=73, $B51-Q$5=1, $B51-Q$5&lt;0),"",ROUND(($B51-Q$5)*'점수 계산기'!$C$27+Q$5*'점수 계산기'!$C$29+'점수 계산기'!$C$32,0))</f>
        <v>113</v>
      </c>
      <c r="R51" s="15">
        <f>IF(OR($B51-R$5&gt;74, $B51-R$5=73, $B51-R$5=1, $B51-R$5&lt;0),"",ROUND(($B51-R$5)*'점수 계산기'!$C$27+R$5*'점수 계산기'!$C$29+'점수 계산기'!$C$32,0))</f>
        <v>113</v>
      </c>
      <c r="S51" s="15">
        <f>IF(OR($B51-S$5&gt;74, $B51-S$5=73, $B51-S$5=1, $B51-S$5&lt;0),"",ROUND(($B51-S$5)*'점수 계산기'!$C$27+S$5*'점수 계산기'!$C$29+'점수 계산기'!$C$32,0))</f>
        <v>113</v>
      </c>
      <c r="T51" s="15">
        <f>IF(OR($B51-T$5&gt;74, $B51-T$5=73, $B51-T$5=1, $B51-T$5&lt;0),"",ROUND(($B51-T$5)*'점수 계산기'!$C$27+T$5*'점수 계산기'!$C$29+'점수 계산기'!$C$32,0))</f>
        <v>113</v>
      </c>
      <c r="U51" s="15">
        <f>IF(OR($B51-U$5&gt;74, $B51-U$5=73, $B51-U$5=1, $B51-U$5&lt;0),"",ROUND(($B51-U$5)*'점수 계산기'!$C$27+U$5*'점수 계산기'!$C$29+'점수 계산기'!$C$32,0))</f>
        <v>113</v>
      </c>
      <c r="V51" s="15">
        <f>IF(OR($B51-V$5&gt;74, $B51-V$5=73, $B51-V$5=1, $B51-V$5&lt;0),"",ROUND(($B51-V$5)*'점수 계산기'!$C$27+V$5*'점수 계산기'!$C$29+'점수 계산기'!$C$32,0))</f>
        <v>113</v>
      </c>
      <c r="W51" s="15">
        <f>IF(OR($B51-W$5&gt;74, $B51-W$5=73, $B51-W$5=1, $B51-W$5&lt;0),"",ROUND(($B51-W$5)*'점수 계산기'!$C$27+W$5*'점수 계산기'!$C$29+'점수 계산기'!$C$32,0))</f>
        <v>113</v>
      </c>
      <c r="X51" s="15">
        <f>IF(OR($B51-X$5&gt;74, $B51-X$5=73, $B51-X$5=1, $B51-X$5&lt;0),"",ROUND(($B51-X$5)*'점수 계산기'!$C$27+X$5*'점수 계산기'!$C$29+'점수 계산기'!$C$32,0))</f>
        <v>113</v>
      </c>
      <c r="Y51" s="15">
        <f>IF(OR($B51-Y$5&gt;74, $B51-Y$5=73, $B51-Y$5=1, $B51-Y$5&lt;0),"",ROUND(($B51-Y$5)*'점수 계산기'!$C$27+Y$5*'점수 계산기'!$C$29+'점수 계산기'!$C$32,0))</f>
        <v>113</v>
      </c>
      <c r="Z51" s="15">
        <f>IF(OR($B51-Z$5&gt;74, $B51-Z$5=73, $B51-Z$5=1, $B51-Z$5&lt;0),"",ROUND(($B51-Z$5)*'점수 계산기'!$C$27+Z$5*'점수 계산기'!$C$29+'점수 계산기'!$C$32,0))</f>
        <v>113</v>
      </c>
      <c r="AA51" s="16">
        <f>IF(OR($B51-AA$5&gt;74, $B51-AA$5=73, $B51-AA$5=1, $B51-AA$5&lt;0),"",ROUND(($B51-AA$5)*'점수 계산기'!$C$27+AA$5*'점수 계산기'!$C$29+'점수 계산기'!$C$32,0))</f>
        <v>113</v>
      </c>
      <c r="AC51" s="195">
        <v>56</v>
      </c>
      <c r="AD51" s="195">
        <f t="shared" si="0"/>
        <v>113</v>
      </c>
      <c r="AE51" s="195" cm="1">
        <f t="array" ref="AE51">INDEX($AF$6:$AF$106, AC51, 1)</f>
        <v>105</v>
      </c>
      <c r="AF51" s="195">
        <f t="shared" si="1"/>
        <v>113</v>
      </c>
      <c r="AG51" s="195">
        <v>55</v>
      </c>
      <c r="AH51" s="195">
        <v>45</v>
      </c>
    </row>
    <row r="52" spans="1:34" ht="21" customHeight="1">
      <c r="A52" s="4"/>
      <c r="B52" s="30">
        <v>54</v>
      </c>
      <c r="C52" s="15">
        <f>IF(OR($B52-C$5&gt;74, $B52-C$5=73, $B52-C$5=1, $B52-C$5&lt;0),"",ROUND(($B52-C$5)*'점수 계산기'!$C$27+C$5*'점수 계산기'!$C$29+'점수 계산기'!$C$32,0))</f>
        <v>113</v>
      </c>
      <c r="D52" s="15">
        <f>IF(OR($B52-D$5&gt;74, $B52-D$5=73, $B52-D$5=1, $B52-D$5&lt;0),"",ROUND(($B52-D$5)*'점수 계산기'!$C$27+D$5*'점수 계산기'!$C$29+'점수 계산기'!$C$32,0))</f>
        <v>112</v>
      </c>
      <c r="E52" s="15">
        <f>IF(OR($B52-E$5&gt;74, $B52-E$5=73, $B52-E$5=1, $B52-E$5&lt;0),"",ROUND(($B52-E$5)*'점수 계산기'!$C$27+E$5*'점수 계산기'!$C$29+'점수 계산기'!$C$32,0))</f>
        <v>112</v>
      </c>
      <c r="F52" s="15">
        <f>IF(OR($B52-F$5&gt;74, $B52-F$5=73, $B52-F$5=1, $B52-F$5&lt;0),"",ROUND(($B52-F$5)*'점수 계산기'!$C$27+F$5*'점수 계산기'!$C$29+'점수 계산기'!$C$32,0))</f>
        <v>112</v>
      </c>
      <c r="G52" s="15">
        <f>IF(OR($B52-G$5&gt;74, $B52-G$5=73, $B52-G$5=1, $B52-G$5&lt;0),"",ROUND(($B52-G$5)*'점수 계산기'!$C$27+G$5*'점수 계산기'!$C$29+'점수 계산기'!$C$32,0))</f>
        <v>112</v>
      </c>
      <c r="H52" s="15">
        <f>IF(OR($B52-H$5&gt;74, $B52-H$5=73, $B52-H$5=1, $B52-H$5&lt;0),"",ROUND(($B52-H$5)*'점수 계산기'!$C$27+H$5*'점수 계산기'!$C$29+'점수 계산기'!$C$32,0))</f>
        <v>112</v>
      </c>
      <c r="I52" s="15">
        <f>IF(OR($B52-I$5&gt;74, $B52-I$5=73, $B52-I$5=1, $B52-I$5&lt;0),"",ROUND(($B52-I$5)*'점수 계산기'!$C$27+I$5*'점수 계산기'!$C$29+'점수 계산기'!$C$32,0))</f>
        <v>112</v>
      </c>
      <c r="J52" s="15">
        <f>IF(OR($B52-J$5&gt;74, $B52-J$5=73, $B52-J$5=1, $B52-J$5&lt;0),"",ROUND(($B52-J$5)*'점수 계산기'!$C$27+J$5*'점수 계산기'!$C$29+'점수 계산기'!$C$32,0))</f>
        <v>112</v>
      </c>
      <c r="K52" s="15">
        <f>IF(OR($B52-K$5&gt;74, $B52-K$5=73, $B52-K$5=1, $B52-K$5&lt;0),"",ROUND(($B52-K$5)*'점수 계산기'!$C$27+K$5*'점수 계산기'!$C$29+'점수 계산기'!$C$32,0))</f>
        <v>112</v>
      </c>
      <c r="L52" s="15">
        <f>IF(OR($B52-L$5&gt;74, $B52-L$5=73, $B52-L$5=1, $B52-L$5&lt;0),"",ROUND(($B52-L$5)*'점수 계산기'!$C$27+L$5*'점수 계산기'!$C$29+'점수 계산기'!$C$32,0))</f>
        <v>112</v>
      </c>
      <c r="M52" s="15">
        <f>IF(OR($B52-M$5&gt;74, $B52-M$5=73, $B52-M$5=1, $B52-M$5&lt;0),"",ROUND(($B52-M$5)*'점수 계산기'!$C$27+M$5*'점수 계산기'!$C$29+'점수 계산기'!$C$32,0))</f>
        <v>112</v>
      </c>
      <c r="N52" s="15">
        <f>IF(OR($B52-N$5&gt;74, $B52-N$5=73, $B52-N$5=1, $B52-N$5&lt;0),"",ROUND(($B52-N$5)*'점수 계산기'!$C$27+N$5*'점수 계산기'!$C$29+'점수 계산기'!$C$32,0))</f>
        <v>112</v>
      </c>
      <c r="O52" s="15">
        <f>IF(OR($B52-O$5&gt;74, $B52-O$5=73, $B52-O$5=1, $B52-O$5&lt;0),"",ROUND(($B52-O$5)*'점수 계산기'!$C$27+O$5*'점수 계산기'!$C$29+'점수 계산기'!$C$32,0))</f>
        <v>112</v>
      </c>
      <c r="P52" s="15">
        <f>IF(OR($B52-P$5&gt;74, $B52-P$5=73, $B52-P$5=1, $B52-P$5&lt;0),"",ROUND(($B52-P$5)*'점수 계산기'!$C$27+P$5*'점수 계산기'!$C$29+'점수 계산기'!$C$32,0))</f>
        <v>112</v>
      </c>
      <c r="Q52" s="15">
        <f>IF(OR($B52-Q$5&gt;74, $B52-Q$5=73, $B52-Q$5=1, $B52-Q$5&lt;0),"",ROUND(($B52-Q$5)*'점수 계산기'!$C$27+Q$5*'점수 계산기'!$C$29+'점수 계산기'!$C$32,0))</f>
        <v>112</v>
      </c>
      <c r="R52" s="15">
        <f>IF(OR($B52-R$5&gt;74, $B52-R$5=73, $B52-R$5=1, $B52-R$5&lt;0),"",ROUND(($B52-R$5)*'점수 계산기'!$C$27+R$5*'점수 계산기'!$C$29+'점수 계산기'!$C$32,0))</f>
        <v>112</v>
      </c>
      <c r="S52" s="15">
        <f>IF(OR($B52-S$5&gt;74, $B52-S$5=73, $B52-S$5=1, $B52-S$5&lt;0),"",ROUND(($B52-S$5)*'점수 계산기'!$C$27+S$5*'점수 계산기'!$C$29+'점수 계산기'!$C$32,0))</f>
        <v>112</v>
      </c>
      <c r="T52" s="15">
        <f>IF(OR($B52-T$5&gt;74, $B52-T$5=73, $B52-T$5=1, $B52-T$5&lt;0),"",ROUND(($B52-T$5)*'점수 계산기'!$C$27+T$5*'점수 계산기'!$C$29+'점수 계산기'!$C$32,0))</f>
        <v>112</v>
      </c>
      <c r="U52" s="15">
        <f>IF(OR($B52-U$5&gt;74, $B52-U$5=73, $B52-U$5=1, $B52-U$5&lt;0),"",ROUND(($B52-U$5)*'점수 계산기'!$C$27+U$5*'점수 계산기'!$C$29+'점수 계산기'!$C$32,0))</f>
        <v>112</v>
      </c>
      <c r="V52" s="15">
        <f>IF(OR($B52-V$5&gt;74, $B52-V$5=73, $B52-V$5=1, $B52-V$5&lt;0),"",ROUND(($B52-V$5)*'점수 계산기'!$C$27+V$5*'점수 계산기'!$C$29+'점수 계산기'!$C$32,0))</f>
        <v>112</v>
      </c>
      <c r="W52" s="15">
        <f>IF(OR($B52-W$5&gt;74, $B52-W$5=73, $B52-W$5=1, $B52-W$5&lt;0),"",ROUND(($B52-W$5)*'점수 계산기'!$C$27+W$5*'점수 계산기'!$C$29+'점수 계산기'!$C$32,0))</f>
        <v>112</v>
      </c>
      <c r="X52" s="15">
        <f>IF(OR($B52-X$5&gt;74, $B52-X$5=73, $B52-X$5=1, $B52-X$5&lt;0),"",ROUND(($B52-X$5)*'점수 계산기'!$C$27+X$5*'점수 계산기'!$C$29+'점수 계산기'!$C$32,0))</f>
        <v>112</v>
      </c>
      <c r="Y52" s="15">
        <f>IF(OR($B52-Y$5&gt;74, $B52-Y$5=73, $B52-Y$5=1, $B52-Y$5&lt;0),"",ROUND(($B52-Y$5)*'점수 계산기'!$C$27+Y$5*'점수 계산기'!$C$29+'점수 계산기'!$C$32,0))</f>
        <v>112</v>
      </c>
      <c r="Z52" s="15">
        <f>IF(OR($B52-Z$5&gt;74, $B52-Z$5=73, $B52-Z$5=1, $B52-Z$5&lt;0),"",ROUND(($B52-Z$5)*'점수 계산기'!$C$27+Z$5*'점수 계산기'!$C$29+'점수 계산기'!$C$32,0))</f>
        <v>112</v>
      </c>
      <c r="AA52" s="16">
        <f>IF(OR($B52-AA$5&gt;74, $B52-AA$5=73, $B52-AA$5=1, $B52-AA$5&lt;0),"",ROUND(($B52-AA$5)*'점수 계산기'!$C$27+AA$5*'점수 계산기'!$C$29+'점수 계산기'!$C$32,0))</f>
        <v>112</v>
      </c>
      <c r="AC52" s="195">
        <v>55</v>
      </c>
      <c r="AD52" s="195">
        <f t="shared" si="0"/>
        <v>112</v>
      </c>
      <c r="AE52" s="195" cm="1">
        <f t="array" ref="AE52">INDEX($AF$6:$AF$106, AC52, 1)</f>
        <v>106</v>
      </c>
      <c r="AF52" s="195">
        <f t="shared" si="1"/>
        <v>113</v>
      </c>
      <c r="AG52" s="195">
        <v>54</v>
      </c>
      <c r="AH52" s="195">
        <v>46</v>
      </c>
    </row>
    <row r="53" spans="1:34" ht="21" customHeight="1">
      <c r="A53" s="4"/>
      <c r="B53" s="30">
        <v>53</v>
      </c>
      <c r="C53" s="15">
        <f>IF(OR($B53-C$5&gt;74, $B53-C$5=73, $B53-C$5=1, $B53-C$5&lt;0),"",ROUND(($B53-C$5)*'점수 계산기'!$C$27+C$5*'점수 계산기'!$C$29+'점수 계산기'!$C$32,0))</f>
        <v>112</v>
      </c>
      <c r="D53" s="15">
        <f>IF(OR($B53-D$5&gt;74, $B53-D$5=73, $B53-D$5=1, $B53-D$5&lt;0),"",ROUND(($B53-D$5)*'점수 계산기'!$C$27+D$5*'점수 계산기'!$C$29+'점수 계산기'!$C$32,0))</f>
        <v>112</v>
      </c>
      <c r="E53" s="15">
        <f>IF(OR($B53-E$5&gt;74, $B53-E$5=73, $B53-E$5=1, $B53-E$5&lt;0),"",ROUND(($B53-E$5)*'점수 계산기'!$C$27+E$5*'점수 계산기'!$C$29+'점수 계산기'!$C$32,0))</f>
        <v>112</v>
      </c>
      <c r="F53" s="15">
        <f>IF(OR($B53-F$5&gt;74, $B53-F$5=73, $B53-F$5=1, $B53-F$5&lt;0),"",ROUND(($B53-F$5)*'점수 계산기'!$C$27+F$5*'점수 계산기'!$C$29+'점수 계산기'!$C$32,0))</f>
        <v>112</v>
      </c>
      <c r="G53" s="15">
        <f>IF(OR($B53-G$5&gt;74, $B53-G$5=73, $B53-G$5=1, $B53-G$5&lt;0),"",ROUND(($B53-G$5)*'점수 계산기'!$C$27+G$5*'점수 계산기'!$C$29+'점수 계산기'!$C$32,0))</f>
        <v>112</v>
      </c>
      <c r="H53" s="15">
        <f>IF(OR($B53-H$5&gt;74, $B53-H$5=73, $B53-H$5=1, $B53-H$5&lt;0),"",ROUND(($B53-H$5)*'점수 계산기'!$C$27+H$5*'점수 계산기'!$C$29+'점수 계산기'!$C$32,0))</f>
        <v>112</v>
      </c>
      <c r="I53" s="15">
        <f>IF(OR($B53-I$5&gt;74, $B53-I$5=73, $B53-I$5=1, $B53-I$5&lt;0),"",ROUND(($B53-I$5)*'점수 계산기'!$C$27+I$5*'점수 계산기'!$C$29+'점수 계산기'!$C$32,0))</f>
        <v>111</v>
      </c>
      <c r="J53" s="15">
        <f>IF(OR($B53-J$5&gt;74, $B53-J$5=73, $B53-J$5=1, $B53-J$5&lt;0),"",ROUND(($B53-J$5)*'점수 계산기'!$C$27+J$5*'점수 계산기'!$C$29+'점수 계산기'!$C$32,0))</f>
        <v>111</v>
      </c>
      <c r="K53" s="15">
        <f>IF(OR($B53-K$5&gt;74, $B53-K$5=73, $B53-K$5=1, $B53-K$5&lt;0),"",ROUND(($B53-K$5)*'점수 계산기'!$C$27+K$5*'점수 계산기'!$C$29+'점수 계산기'!$C$32,0))</f>
        <v>111</v>
      </c>
      <c r="L53" s="15">
        <f>IF(OR($B53-L$5&gt;74, $B53-L$5=73, $B53-L$5=1, $B53-L$5&lt;0),"",ROUND(($B53-L$5)*'점수 계산기'!$C$27+L$5*'점수 계산기'!$C$29+'점수 계산기'!$C$32,0))</f>
        <v>111</v>
      </c>
      <c r="M53" s="15">
        <f>IF(OR($B53-M$5&gt;74, $B53-M$5=73, $B53-M$5=1, $B53-M$5&lt;0),"",ROUND(($B53-M$5)*'점수 계산기'!$C$27+M$5*'점수 계산기'!$C$29+'점수 계산기'!$C$32,0))</f>
        <v>111</v>
      </c>
      <c r="N53" s="15">
        <f>IF(OR($B53-N$5&gt;74, $B53-N$5=73, $B53-N$5=1, $B53-N$5&lt;0),"",ROUND(($B53-N$5)*'점수 계산기'!$C$27+N$5*'점수 계산기'!$C$29+'점수 계산기'!$C$32,0))</f>
        <v>111</v>
      </c>
      <c r="O53" s="15">
        <f>IF(OR($B53-O$5&gt;74, $B53-O$5=73, $B53-O$5=1, $B53-O$5&lt;0),"",ROUND(($B53-O$5)*'점수 계산기'!$C$27+O$5*'점수 계산기'!$C$29+'점수 계산기'!$C$32,0))</f>
        <v>111</v>
      </c>
      <c r="P53" s="15">
        <f>IF(OR($B53-P$5&gt;74, $B53-P$5=73, $B53-P$5=1, $B53-P$5&lt;0),"",ROUND(($B53-P$5)*'점수 계산기'!$C$27+P$5*'점수 계산기'!$C$29+'점수 계산기'!$C$32,0))</f>
        <v>111</v>
      </c>
      <c r="Q53" s="15">
        <f>IF(OR($B53-Q$5&gt;74, $B53-Q$5=73, $B53-Q$5=1, $B53-Q$5&lt;0),"",ROUND(($B53-Q$5)*'점수 계산기'!$C$27+Q$5*'점수 계산기'!$C$29+'점수 계산기'!$C$32,0))</f>
        <v>111</v>
      </c>
      <c r="R53" s="15">
        <f>IF(OR($B53-R$5&gt;74, $B53-R$5=73, $B53-R$5=1, $B53-R$5&lt;0),"",ROUND(($B53-R$5)*'점수 계산기'!$C$27+R$5*'점수 계산기'!$C$29+'점수 계산기'!$C$32,0))</f>
        <v>111</v>
      </c>
      <c r="S53" s="15">
        <f>IF(OR($B53-S$5&gt;74, $B53-S$5=73, $B53-S$5=1, $B53-S$5&lt;0),"",ROUND(($B53-S$5)*'점수 계산기'!$C$27+S$5*'점수 계산기'!$C$29+'점수 계산기'!$C$32,0))</f>
        <v>111</v>
      </c>
      <c r="T53" s="15">
        <f>IF(OR($B53-T$5&gt;74, $B53-T$5=73, $B53-T$5=1, $B53-T$5&lt;0),"",ROUND(($B53-T$5)*'점수 계산기'!$C$27+T$5*'점수 계산기'!$C$29+'점수 계산기'!$C$32,0))</f>
        <v>111</v>
      </c>
      <c r="U53" s="15">
        <f>IF(OR($B53-U$5&gt;74, $B53-U$5=73, $B53-U$5=1, $B53-U$5&lt;0),"",ROUND(($B53-U$5)*'점수 계산기'!$C$27+U$5*'점수 계산기'!$C$29+'점수 계산기'!$C$32,0))</f>
        <v>111</v>
      </c>
      <c r="V53" s="15">
        <f>IF(OR($B53-V$5&gt;74, $B53-V$5=73, $B53-V$5=1, $B53-V$5&lt;0),"",ROUND(($B53-V$5)*'점수 계산기'!$C$27+V$5*'점수 계산기'!$C$29+'점수 계산기'!$C$32,0))</f>
        <v>111</v>
      </c>
      <c r="W53" s="15">
        <f>IF(OR($B53-W$5&gt;74, $B53-W$5=73, $B53-W$5=1, $B53-W$5&lt;0),"",ROUND(($B53-W$5)*'점수 계산기'!$C$27+W$5*'점수 계산기'!$C$29+'점수 계산기'!$C$32,0))</f>
        <v>111</v>
      </c>
      <c r="X53" s="15">
        <f>IF(OR($B53-X$5&gt;74, $B53-X$5=73, $B53-X$5=1, $B53-X$5&lt;0),"",ROUND(($B53-X$5)*'점수 계산기'!$C$27+X$5*'점수 계산기'!$C$29+'점수 계산기'!$C$32,0))</f>
        <v>111</v>
      </c>
      <c r="Y53" s="15">
        <f>IF(OR($B53-Y$5&gt;74, $B53-Y$5=73, $B53-Y$5=1, $B53-Y$5&lt;0),"",ROUND(($B53-Y$5)*'점수 계산기'!$C$27+Y$5*'점수 계산기'!$C$29+'점수 계산기'!$C$32,0))</f>
        <v>111</v>
      </c>
      <c r="Z53" s="15">
        <f>IF(OR($B53-Z$5&gt;74, $B53-Z$5=73, $B53-Z$5=1, $B53-Z$5&lt;0),"",ROUND(($B53-Z$5)*'점수 계산기'!$C$27+Z$5*'점수 계산기'!$C$29+'점수 계산기'!$C$32,0))</f>
        <v>111</v>
      </c>
      <c r="AA53" s="16">
        <f>IF(OR($B53-AA$5&gt;74, $B53-AA$5=73, $B53-AA$5=1, $B53-AA$5&lt;0),"",ROUND(($B53-AA$5)*'점수 계산기'!$C$27+AA$5*'점수 계산기'!$C$29+'점수 계산기'!$C$32,0))</f>
        <v>111</v>
      </c>
      <c r="AC53" s="195">
        <v>54</v>
      </c>
      <c r="AD53" s="195">
        <f t="shared" si="0"/>
        <v>111</v>
      </c>
      <c r="AE53" s="195" cm="1">
        <f t="array" ref="AE53">INDEX($AF$6:$AF$106, AC53, 1)</f>
        <v>107</v>
      </c>
      <c r="AF53" s="195">
        <f t="shared" si="1"/>
        <v>112</v>
      </c>
      <c r="AG53" s="195">
        <v>53</v>
      </c>
      <c r="AH53" s="195">
        <v>47</v>
      </c>
    </row>
    <row r="54" spans="1:34" ht="21" customHeight="1">
      <c r="A54" s="4"/>
      <c r="B54" s="31">
        <v>52</v>
      </c>
      <c r="C54" s="17">
        <f>IF(OR($B54-C$5&gt;74, $B54-C$5=73, $B54-C$5=1, $B54-C$5&lt;0),"",ROUND(($B54-C$5)*'점수 계산기'!$C$27+C$5*'점수 계산기'!$C$29+'점수 계산기'!$C$32,0))</f>
        <v>111</v>
      </c>
      <c r="D54" s="17">
        <f>IF(OR($B54-D$5&gt;74, $B54-D$5=73, $B54-D$5=1, $B54-D$5&lt;0),"",ROUND(($B54-D$5)*'점수 계산기'!$C$27+D$5*'점수 계산기'!$C$29+'점수 계산기'!$C$32,0))</f>
        <v>111</v>
      </c>
      <c r="E54" s="17">
        <f>IF(OR($B54-E$5&gt;74, $B54-E$5=73, $B54-E$5=1, $B54-E$5&lt;0),"",ROUND(($B54-E$5)*'점수 계산기'!$C$27+E$5*'점수 계산기'!$C$29+'점수 계산기'!$C$32,0))</f>
        <v>111</v>
      </c>
      <c r="F54" s="17">
        <f>IF(OR($B54-F$5&gt;74, $B54-F$5=73, $B54-F$5=1, $B54-F$5&lt;0),"",ROUND(($B54-F$5)*'점수 계산기'!$C$27+F$5*'점수 계산기'!$C$29+'점수 계산기'!$C$32,0))</f>
        <v>111</v>
      </c>
      <c r="G54" s="17">
        <f>IF(OR($B54-G$5&gt;74, $B54-G$5=73, $B54-G$5=1, $B54-G$5&lt;0),"",ROUND(($B54-G$5)*'점수 계산기'!$C$27+G$5*'점수 계산기'!$C$29+'점수 계산기'!$C$32,0))</f>
        <v>111</v>
      </c>
      <c r="H54" s="17">
        <f>IF(OR($B54-H$5&gt;74, $B54-H$5=73, $B54-H$5=1, $B54-H$5&lt;0),"",ROUND(($B54-H$5)*'점수 계산기'!$C$27+H$5*'점수 계산기'!$C$29+'점수 계산기'!$C$32,0))</f>
        <v>111</v>
      </c>
      <c r="I54" s="17">
        <f>IF(OR($B54-I$5&gt;74, $B54-I$5=73, $B54-I$5=1, $B54-I$5&lt;0),"",ROUND(($B54-I$5)*'점수 계산기'!$C$27+I$5*'점수 계산기'!$C$29+'점수 계산기'!$C$32,0))</f>
        <v>111</v>
      </c>
      <c r="J54" s="17">
        <f>IF(OR($B54-J$5&gt;74, $B54-J$5=73, $B54-J$5=1, $B54-J$5&lt;0),"",ROUND(($B54-J$5)*'점수 계산기'!$C$27+J$5*'점수 계산기'!$C$29+'점수 계산기'!$C$32,0))</f>
        <v>111</v>
      </c>
      <c r="K54" s="17">
        <f>IF(OR($B54-K$5&gt;74, $B54-K$5=73, $B54-K$5=1, $B54-K$5&lt;0),"",ROUND(($B54-K$5)*'점수 계산기'!$C$27+K$5*'점수 계산기'!$C$29+'점수 계산기'!$C$32,0))</f>
        <v>111</v>
      </c>
      <c r="L54" s="17">
        <f>IF(OR($B54-L$5&gt;74, $B54-L$5=73, $B54-L$5=1, $B54-L$5&lt;0),"",ROUND(($B54-L$5)*'점수 계산기'!$C$27+L$5*'점수 계산기'!$C$29+'점수 계산기'!$C$32,0))</f>
        <v>111</v>
      </c>
      <c r="M54" s="17">
        <f>IF(OR($B54-M$5&gt;74, $B54-M$5=73, $B54-M$5=1, $B54-M$5&lt;0),"",ROUND(($B54-M$5)*'점수 계산기'!$C$27+M$5*'점수 계산기'!$C$29+'점수 계산기'!$C$32,0))</f>
        <v>111</v>
      </c>
      <c r="N54" s="17">
        <f>IF(OR($B54-N$5&gt;74, $B54-N$5=73, $B54-N$5=1, $B54-N$5&lt;0),"",ROUND(($B54-N$5)*'점수 계산기'!$C$27+N$5*'점수 계산기'!$C$29+'점수 계산기'!$C$32,0))</f>
        <v>111</v>
      </c>
      <c r="O54" s="17">
        <f>IF(OR($B54-O$5&gt;74, $B54-O$5=73, $B54-O$5=1, $B54-O$5&lt;0),"",ROUND(($B54-O$5)*'점수 계산기'!$C$27+O$5*'점수 계산기'!$C$29+'점수 계산기'!$C$32,0))</f>
        <v>110</v>
      </c>
      <c r="P54" s="17">
        <f>IF(OR($B54-P$5&gt;74, $B54-P$5=73, $B54-P$5=1, $B54-P$5&lt;0),"",ROUND(($B54-P$5)*'점수 계산기'!$C$27+P$5*'점수 계산기'!$C$29+'점수 계산기'!$C$32,0))</f>
        <v>110</v>
      </c>
      <c r="Q54" s="17">
        <f>IF(OR($B54-Q$5&gt;74, $B54-Q$5=73, $B54-Q$5=1, $B54-Q$5&lt;0),"",ROUND(($B54-Q$5)*'점수 계산기'!$C$27+Q$5*'점수 계산기'!$C$29+'점수 계산기'!$C$32,0))</f>
        <v>110</v>
      </c>
      <c r="R54" s="17">
        <f>IF(OR($B54-R$5&gt;74, $B54-R$5=73, $B54-R$5=1, $B54-R$5&lt;0),"",ROUND(($B54-R$5)*'점수 계산기'!$C$27+R$5*'점수 계산기'!$C$29+'점수 계산기'!$C$32,0))</f>
        <v>110</v>
      </c>
      <c r="S54" s="17">
        <f>IF(OR($B54-S$5&gt;74, $B54-S$5=73, $B54-S$5=1, $B54-S$5&lt;0),"",ROUND(($B54-S$5)*'점수 계산기'!$C$27+S$5*'점수 계산기'!$C$29+'점수 계산기'!$C$32,0))</f>
        <v>110</v>
      </c>
      <c r="T54" s="17">
        <f>IF(OR($B54-T$5&gt;74, $B54-T$5=73, $B54-T$5=1, $B54-T$5&lt;0),"",ROUND(($B54-T$5)*'점수 계산기'!$C$27+T$5*'점수 계산기'!$C$29+'점수 계산기'!$C$32,0))</f>
        <v>110</v>
      </c>
      <c r="U54" s="17">
        <f>IF(OR($B54-U$5&gt;74, $B54-U$5=73, $B54-U$5=1, $B54-U$5&lt;0),"",ROUND(($B54-U$5)*'점수 계산기'!$C$27+U$5*'점수 계산기'!$C$29+'점수 계산기'!$C$32,0))</f>
        <v>110</v>
      </c>
      <c r="V54" s="17">
        <f>IF(OR($B54-V$5&gt;74, $B54-V$5=73, $B54-V$5=1, $B54-V$5&lt;0),"",ROUND(($B54-V$5)*'점수 계산기'!$C$27+V$5*'점수 계산기'!$C$29+'점수 계산기'!$C$32,0))</f>
        <v>110</v>
      </c>
      <c r="W54" s="17">
        <f>IF(OR($B54-W$5&gt;74, $B54-W$5=73, $B54-W$5=1, $B54-W$5&lt;0),"",ROUND(($B54-W$5)*'점수 계산기'!$C$27+W$5*'점수 계산기'!$C$29+'점수 계산기'!$C$32,0))</f>
        <v>110</v>
      </c>
      <c r="X54" s="17">
        <f>IF(OR($B54-X$5&gt;74, $B54-X$5=73, $B54-X$5=1, $B54-X$5&lt;0),"",ROUND(($B54-X$5)*'점수 계산기'!$C$27+X$5*'점수 계산기'!$C$29+'점수 계산기'!$C$32,0))</f>
        <v>110</v>
      </c>
      <c r="Y54" s="17">
        <f>IF(OR($B54-Y$5&gt;74, $B54-Y$5=73, $B54-Y$5=1, $B54-Y$5&lt;0),"",ROUND(($B54-Y$5)*'점수 계산기'!$C$27+Y$5*'점수 계산기'!$C$29+'점수 계산기'!$C$32,0))</f>
        <v>110</v>
      </c>
      <c r="Z54" s="17">
        <f>IF(OR($B54-Z$5&gt;74, $B54-Z$5=73, $B54-Z$5=1, $B54-Z$5&lt;0),"",ROUND(($B54-Z$5)*'점수 계산기'!$C$27+Z$5*'점수 계산기'!$C$29+'점수 계산기'!$C$32,0))</f>
        <v>110</v>
      </c>
      <c r="AA54" s="18">
        <f>IF(OR($B54-AA$5&gt;74, $B54-AA$5=73, $B54-AA$5=1, $B54-AA$5&lt;0),"",ROUND(($B54-AA$5)*'점수 계산기'!$C$27+AA$5*'점수 계산기'!$C$29+'점수 계산기'!$C$32,0))</f>
        <v>110</v>
      </c>
      <c r="AC54" s="195">
        <v>53</v>
      </c>
      <c r="AD54" s="195">
        <f t="shared" si="0"/>
        <v>110</v>
      </c>
      <c r="AE54" s="195" cm="1">
        <f t="array" ref="AE54">INDEX($AF$6:$AF$106, AC54, 1)</f>
        <v>108</v>
      </c>
      <c r="AF54" s="195">
        <f t="shared" si="1"/>
        <v>111</v>
      </c>
      <c r="AG54" s="195">
        <v>52</v>
      </c>
      <c r="AH54" s="195">
        <v>48</v>
      </c>
    </row>
    <row r="55" spans="1:34" ht="21" customHeight="1">
      <c r="A55" s="4"/>
      <c r="B55" s="31">
        <v>51</v>
      </c>
      <c r="C55" s="17">
        <f>IF(OR($B55-C$5&gt;74, $B55-C$5=73, $B55-C$5=1, $B55-C$5&lt;0),"",ROUND(($B55-C$5)*'점수 계산기'!$C$27+C$5*'점수 계산기'!$C$29+'점수 계산기'!$C$32,0))</f>
        <v>110</v>
      </c>
      <c r="D55" s="17">
        <f>IF(OR($B55-D$5&gt;74, $B55-D$5=73, $B55-D$5=1, $B55-D$5&lt;0),"",ROUND(($B55-D$5)*'점수 계산기'!$C$27+D$5*'점수 계산기'!$C$29+'점수 계산기'!$C$32,0))</f>
        <v>110</v>
      </c>
      <c r="E55" s="17">
        <f>IF(OR($B55-E$5&gt;74, $B55-E$5=73, $B55-E$5=1, $B55-E$5&lt;0),"",ROUND(($B55-E$5)*'점수 계산기'!$C$27+E$5*'점수 계산기'!$C$29+'점수 계산기'!$C$32,0))</f>
        <v>110</v>
      </c>
      <c r="F55" s="17">
        <f>IF(OR($B55-F$5&gt;74, $B55-F$5=73, $B55-F$5=1, $B55-F$5&lt;0),"",ROUND(($B55-F$5)*'점수 계산기'!$C$27+F$5*'점수 계산기'!$C$29+'점수 계산기'!$C$32,0))</f>
        <v>110</v>
      </c>
      <c r="G55" s="17">
        <f>IF(OR($B55-G$5&gt;74, $B55-G$5=73, $B55-G$5=1, $B55-G$5&lt;0),"",ROUND(($B55-G$5)*'점수 계산기'!$C$27+G$5*'점수 계산기'!$C$29+'점수 계산기'!$C$32,0))</f>
        <v>110</v>
      </c>
      <c r="H55" s="17">
        <f>IF(OR($B55-H$5&gt;74, $B55-H$5=73, $B55-H$5=1, $B55-H$5&lt;0),"",ROUND(($B55-H$5)*'점수 계산기'!$C$27+H$5*'점수 계산기'!$C$29+'점수 계산기'!$C$32,0))</f>
        <v>110</v>
      </c>
      <c r="I55" s="17">
        <f>IF(OR($B55-I$5&gt;74, $B55-I$5=73, $B55-I$5=1, $B55-I$5&lt;0),"",ROUND(($B55-I$5)*'점수 계산기'!$C$27+I$5*'점수 계산기'!$C$29+'점수 계산기'!$C$32,0))</f>
        <v>110</v>
      </c>
      <c r="J55" s="17">
        <f>IF(OR($B55-J$5&gt;74, $B55-J$5=73, $B55-J$5=1, $B55-J$5&lt;0),"",ROUND(($B55-J$5)*'점수 계산기'!$C$27+J$5*'점수 계산기'!$C$29+'점수 계산기'!$C$32,0))</f>
        <v>110</v>
      </c>
      <c r="K55" s="17">
        <f>IF(OR($B55-K$5&gt;74, $B55-K$5=73, $B55-K$5=1, $B55-K$5&lt;0),"",ROUND(($B55-K$5)*'점수 계산기'!$C$27+K$5*'점수 계산기'!$C$29+'점수 계산기'!$C$32,0))</f>
        <v>110</v>
      </c>
      <c r="L55" s="17">
        <f>IF(OR($B55-L$5&gt;74, $B55-L$5=73, $B55-L$5=1, $B55-L$5&lt;0),"",ROUND(($B55-L$5)*'점수 계산기'!$C$27+L$5*'점수 계산기'!$C$29+'점수 계산기'!$C$32,0))</f>
        <v>110</v>
      </c>
      <c r="M55" s="17">
        <f>IF(OR($B55-M$5&gt;74, $B55-M$5=73, $B55-M$5=1, $B55-M$5&lt;0),"",ROUND(($B55-M$5)*'점수 계산기'!$C$27+M$5*'점수 계산기'!$C$29+'점수 계산기'!$C$32,0))</f>
        <v>110</v>
      </c>
      <c r="N55" s="17">
        <f>IF(OR($B55-N$5&gt;74, $B55-N$5=73, $B55-N$5=1, $B55-N$5&lt;0),"",ROUND(($B55-N$5)*'점수 계산기'!$C$27+N$5*'점수 계산기'!$C$29+'점수 계산기'!$C$32,0))</f>
        <v>110</v>
      </c>
      <c r="O55" s="17">
        <f>IF(OR($B55-O$5&gt;74, $B55-O$5=73, $B55-O$5=1, $B55-O$5&lt;0),"",ROUND(($B55-O$5)*'점수 계산기'!$C$27+O$5*'점수 계산기'!$C$29+'점수 계산기'!$C$32,0))</f>
        <v>110</v>
      </c>
      <c r="P55" s="17">
        <f>IF(OR($B55-P$5&gt;74, $B55-P$5=73, $B55-P$5=1, $B55-P$5&lt;0),"",ROUND(($B55-P$5)*'점수 계산기'!$C$27+P$5*'점수 계산기'!$C$29+'점수 계산기'!$C$32,0))</f>
        <v>110</v>
      </c>
      <c r="Q55" s="17">
        <f>IF(OR($B55-Q$5&gt;74, $B55-Q$5=73, $B55-Q$5=1, $B55-Q$5&lt;0),"",ROUND(($B55-Q$5)*'점수 계산기'!$C$27+Q$5*'점수 계산기'!$C$29+'점수 계산기'!$C$32,0))</f>
        <v>110</v>
      </c>
      <c r="R55" s="17">
        <f>IF(OR($B55-R$5&gt;74, $B55-R$5=73, $B55-R$5=1, $B55-R$5&lt;0),"",ROUND(($B55-R$5)*'점수 계산기'!$C$27+R$5*'점수 계산기'!$C$29+'점수 계산기'!$C$32,0))</f>
        <v>110</v>
      </c>
      <c r="S55" s="17">
        <f>IF(OR($B55-S$5&gt;74, $B55-S$5=73, $B55-S$5=1, $B55-S$5&lt;0),"",ROUND(($B55-S$5)*'점수 계산기'!$C$27+S$5*'점수 계산기'!$C$29+'점수 계산기'!$C$32,0))</f>
        <v>110</v>
      </c>
      <c r="T55" s="17">
        <f>IF(OR($B55-T$5&gt;74, $B55-T$5=73, $B55-T$5=1, $B55-T$5&lt;0),"",ROUND(($B55-T$5)*'점수 계산기'!$C$27+T$5*'점수 계산기'!$C$29+'점수 계산기'!$C$32,0))</f>
        <v>110</v>
      </c>
      <c r="U55" s="17">
        <f>IF(OR($B55-U$5&gt;74, $B55-U$5=73, $B55-U$5=1, $B55-U$5&lt;0),"",ROUND(($B55-U$5)*'점수 계산기'!$C$27+U$5*'점수 계산기'!$C$29+'점수 계산기'!$C$32,0))</f>
        <v>109</v>
      </c>
      <c r="V55" s="17">
        <f>IF(OR($B55-V$5&gt;74, $B55-V$5=73, $B55-V$5=1, $B55-V$5&lt;0),"",ROUND(($B55-V$5)*'점수 계산기'!$C$27+V$5*'점수 계산기'!$C$29+'점수 계산기'!$C$32,0))</f>
        <v>109</v>
      </c>
      <c r="W55" s="17">
        <f>IF(OR($B55-W$5&gt;74, $B55-W$5=73, $B55-W$5=1, $B55-W$5&lt;0),"",ROUND(($B55-W$5)*'점수 계산기'!$C$27+W$5*'점수 계산기'!$C$29+'점수 계산기'!$C$32,0))</f>
        <v>109</v>
      </c>
      <c r="X55" s="17">
        <f>IF(OR($B55-X$5&gt;74, $B55-X$5=73, $B55-X$5=1, $B55-X$5&lt;0),"",ROUND(($B55-X$5)*'점수 계산기'!$C$27+X$5*'점수 계산기'!$C$29+'점수 계산기'!$C$32,0))</f>
        <v>109</v>
      </c>
      <c r="Y55" s="17">
        <f>IF(OR($B55-Y$5&gt;74, $B55-Y$5=73, $B55-Y$5=1, $B55-Y$5&lt;0),"",ROUND(($B55-Y$5)*'점수 계산기'!$C$27+Y$5*'점수 계산기'!$C$29+'점수 계산기'!$C$32,0))</f>
        <v>109</v>
      </c>
      <c r="Z55" s="17">
        <f>IF(OR($B55-Z$5&gt;74, $B55-Z$5=73, $B55-Z$5=1, $B55-Z$5&lt;0),"",ROUND(($B55-Z$5)*'점수 계산기'!$C$27+Z$5*'점수 계산기'!$C$29+'점수 계산기'!$C$32,0))</f>
        <v>109</v>
      </c>
      <c r="AA55" s="18">
        <f>IF(OR($B55-AA$5&gt;74, $B55-AA$5=73, $B55-AA$5=1, $B55-AA$5&lt;0),"",ROUND(($B55-AA$5)*'점수 계산기'!$C$27+AA$5*'점수 계산기'!$C$29+'점수 계산기'!$C$32,0))</f>
        <v>109</v>
      </c>
      <c r="AC55" s="195">
        <v>52</v>
      </c>
      <c r="AD55" s="195">
        <f t="shared" si="0"/>
        <v>109</v>
      </c>
      <c r="AE55" s="195" cm="1">
        <f t="array" ref="AE55">INDEX($AF$6:$AF$106, AC55, 1)</f>
        <v>108</v>
      </c>
      <c r="AF55" s="195">
        <f t="shared" si="1"/>
        <v>110</v>
      </c>
      <c r="AG55" s="195">
        <v>51</v>
      </c>
      <c r="AH55" s="195">
        <v>49</v>
      </c>
    </row>
    <row r="56" spans="1:34" ht="21" customHeight="1">
      <c r="A56" s="4"/>
      <c r="B56" s="31">
        <v>50</v>
      </c>
      <c r="C56" s="17">
        <f>IF(OR($B56-C$5&gt;74, $B56-C$5=73, $B56-C$5=1, $B56-C$5&lt;0),"",ROUND(($B56-C$5)*'점수 계산기'!$C$27+C$5*'점수 계산기'!$C$29+'점수 계산기'!$C$32,0))</f>
        <v>109</v>
      </c>
      <c r="D56" s="17">
        <f>IF(OR($B56-D$5&gt;74, $B56-D$5=73, $B56-D$5=1, $B56-D$5&lt;0),"",ROUND(($B56-D$5)*'점수 계산기'!$C$27+D$5*'점수 계산기'!$C$29+'점수 계산기'!$C$32,0))</f>
        <v>109</v>
      </c>
      <c r="E56" s="17">
        <f>IF(OR($B56-E$5&gt;74, $B56-E$5=73, $B56-E$5=1, $B56-E$5&lt;0),"",ROUND(($B56-E$5)*'점수 계산기'!$C$27+E$5*'점수 계산기'!$C$29+'점수 계산기'!$C$32,0))</f>
        <v>109</v>
      </c>
      <c r="F56" s="17">
        <f>IF(OR($B56-F$5&gt;74, $B56-F$5=73, $B56-F$5=1, $B56-F$5&lt;0),"",ROUND(($B56-F$5)*'점수 계산기'!$C$27+F$5*'점수 계산기'!$C$29+'점수 계산기'!$C$32,0))</f>
        <v>109</v>
      </c>
      <c r="G56" s="17">
        <f>IF(OR($B56-G$5&gt;74, $B56-G$5=73, $B56-G$5=1, $B56-G$5&lt;0),"",ROUND(($B56-G$5)*'점수 계산기'!$C$27+G$5*'점수 계산기'!$C$29+'점수 계산기'!$C$32,0))</f>
        <v>109</v>
      </c>
      <c r="H56" s="17">
        <f>IF(OR($B56-H$5&gt;74, $B56-H$5=73, $B56-H$5=1, $B56-H$5&lt;0),"",ROUND(($B56-H$5)*'점수 계산기'!$C$27+H$5*'점수 계산기'!$C$29+'점수 계산기'!$C$32,0))</f>
        <v>109</v>
      </c>
      <c r="I56" s="17">
        <f>IF(OR($B56-I$5&gt;74, $B56-I$5=73, $B56-I$5=1, $B56-I$5&lt;0),"",ROUND(($B56-I$5)*'점수 계산기'!$C$27+I$5*'점수 계산기'!$C$29+'점수 계산기'!$C$32,0))</f>
        <v>109</v>
      </c>
      <c r="J56" s="17">
        <f>IF(OR($B56-J$5&gt;74, $B56-J$5=73, $B56-J$5=1, $B56-J$5&lt;0),"",ROUND(($B56-J$5)*'점수 계산기'!$C$27+J$5*'점수 계산기'!$C$29+'점수 계산기'!$C$32,0))</f>
        <v>109</v>
      </c>
      <c r="K56" s="17">
        <f>IF(OR($B56-K$5&gt;74, $B56-K$5=73, $B56-K$5=1, $B56-K$5&lt;0),"",ROUND(($B56-K$5)*'점수 계산기'!$C$27+K$5*'점수 계산기'!$C$29+'점수 계산기'!$C$32,0))</f>
        <v>109</v>
      </c>
      <c r="L56" s="17">
        <f>IF(OR($B56-L$5&gt;74, $B56-L$5=73, $B56-L$5=1, $B56-L$5&lt;0),"",ROUND(($B56-L$5)*'점수 계산기'!$C$27+L$5*'점수 계산기'!$C$29+'점수 계산기'!$C$32,0))</f>
        <v>109</v>
      </c>
      <c r="M56" s="17">
        <f>IF(OR($B56-M$5&gt;74, $B56-M$5=73, $B56-M$5=1, $B56-M$5&lt;0),"",ROUND(($B56-M$5)*'점수 계산기'!$C$27+M$5*'점수 계산기'!$C$29+'점수 계산기'!$C$32,0))</f>
        <v>109</v>
      </c>
      <c r="N56" s="17">
        <f>IF(OR($B56-N$5&gt;74, $B56-N$5=73, $B56-N$5=1, $B56-N$5&lt;0),"",ROUND(($B56-N$5)*'점수 계산기'!$C$27+N$5*'점수 계산기'!$C$29+'점수 계산기'!$C$32,0))</f>
        <v>109</v>
      </c>
      <c r="O56" s="17">
        <f>IF(OR($B56-O$5&gt;74, $B56-O$5=73, $B56-O$5=1, $B56-O$5&lt;0),"",ROUND(($B56-O$5)*'점수 계산기'!$C$27+O$5*'점수 계산기'!$C$29+'점수 계산기'!$C$32,0))</f>
        <v>109</v>
      </c>
      <c r="P56" s="17">
        <f>IF(OR($B56-P$5&gt;74, $B56-P$5=73, $B56-P$5=1, $B56-P$5&lt;0),"",ROUND(($B56-P$5)*'점수 계산기'!$C$27+P$5*'점수 계산기'!$C$29+'점수 계산기'!$C$32,0))</f>
        <v>109</v>
      </c>
      <c r="Q56" s="17">
        <f>IF(OR($B56-Q$5&gt;74, $B56-Q$5=73, $B56-Q$5=1, $B56-Q$5&lt;0),"",ROUND(($B56-Q$5)*'점수 계산기'!$C$27+Q$5*'점수 계산기'!$C$29+'점수 계산기'!$C$32,0))</f>
        <v>109</v>
      </c>
      <c r="R56" s="17">
        <f>IF(OR($B56-R$5&gt;74, $B56-R$5=73, $B56-R$5=1, $B56-R$5&lt;0),"",ROUND(($B56-R$5)*'점수 계산기'!$C$27+R$5*'점수 계산기'!$C$29+'점수 계산기'!$C$32,0))</f>
        <v>109</v>
      </c>
      <c r="S56" s="17">
        <f>IF(OR($B56-S$5&gt;74, $B56-S$5=73, $B56-S$5=1, $B56-S$5&lt;0),"",ROUND(($B56-S$5)*'점수 계산기'!$C$27+S$5*'점수 계산기'!$C$29+'점수 계산기'!$C$32,0))</f>
        <v>109</v>
      </c>
      <c r="T56" s="17">
        <f>IF(OR($B56-T$5&gt;74, $B56-T$5=73, $B56-T$5=1, $B56-T$5&lt;0),"",ROUND(($B56-T$5)*'점수 계산기'!$C$27+T$5*'점수 계산기'!$C$29+'점수 계산기'!$C$32,0))</f>
        <v>109</v>
      </c>
      <c r="U56" s="17">
        <f>IF(OR($B56-U$5&gt;74, $B56-U$5=73, $B56-U$5=1, $B56-U$5&lt;0),"",ROUND(($B56-U$5)*'점수 계산기'!$C$27+U$5*'점수 계산기'!$C$29+'점수 계산기'!$C$32,0))</f>
        <v>109</v>
      </c>
      <c r="V56" s="17">
        <f>IF(OR($B56-V$5&gt;74, $B56-V$5=73, $B56-V$5=1, $B56-V$5&lt;0),"",ROUND(($B56-V$5)*'점수 계산기'!$C$27+V$5*'점수 계산기'!$C$29+'점수 계산기'!$C$32,0))</f>
        <v>109</v>
      </c>
      <c r="W56" s="17">
        <f>IF(OR($B56-W$5&gt;74, $B56-W$5=73, $B56-W$5=1, $B56-W$5&lt;0),"",ROUND(($B56-W$5)*'점수 계산기'!$C$27+W$5*'점수 계산기'!$C$29+'점수 계산기'!$C$32,0))</f>
        <v>109</v>
      </c>
      <c r="X56" s="17">
        <f>IF(OR($B56-X$5&gt;74, $B56-X$5=73, $B56-X$5=1, $B56-X$5&lt;0),"",ROUND(($B56-X$5)*'점수 계산기'!$C$27+X$5*'점수 계산기'!$C$29+'점수 계산기'!$C$32,0))</f>
        <v>109</v>
      </c>
      <c r="Y56" s="17">
        <f>IF(OR($B56-Y$5&gt;74, $B56-Y$5=73, $B56-Y$5=1, $B56-Y$5&lt;0),"",ROUND(($B56-Y$5)*'점수 계산기'!$C$27+Y$5*'점수 계산기'!$C$29+'점수 계산기'!$C$32,0))</f>
        <v>109</v>
      </c>
      <c r="Z56" s="17">
        <f>IF(OR($B56-Z$5&gt;74, $B56-Z$5=73, $B56-Z$5=1, $B56-Z$5&lt;0),"",ROUND(($B56-Z$5)*'점수 계산기'!$C$27+Z$5*'점수 계산기'!$C$29+'점수 계산기'!$C$32,0))</f>
        <v>109</v>
      </c>
      <c r="AA56" s="18">
        <f>IF(OR($B56-AA$5&gt;74, $B56-AA$5=73, $B56-AA$5=1, $B56-AA$5&lt;0),"",ROUND(($B56-AA$5)*'점수 계산기'!$C$27+AA$5*'점수 계산기'!$C$29+'점수 계산기'!$C$32,0))</f>
        <v>108</v>
      </c>
      <c r="AC56" s="195">
        <v>51</v>
      </c>
      <c r="AD56" s="195">
        <f t="shared" si="0"/>
        <v>108</v>
      </c>
      <c r="AE56" s="195" cm="1">
        <f t="array" ref="AE56">INDEX($AF$6:$AF$106, AC56, 1)</f>
        <v>109</v>
      </c>
      <c r="AF56" s="195">
        <f t="shared" si="1"/>
        <v>109</v>
      </c>
      <c r="AG56" s="195">
        <v>50</v>
      </c>
      <c r="AH56" s="195">
        <v>50</v>
      </c>
    </row>
    <row r="57" spans="1:34" ht="21" customHeight="1">
      <c r="A57" s="4"/>
      <c r="B57" s="31">
        <v>49</v>
      </c>
      <c r="C57" s="17">
        <f>IF(OR($B57-C$5&gt;74, $B57-C$5=73, $B57-C$5=1, $B57-C$5&lt;0),"",ROUND(($B57-C$5)*'점수 계산기'!$C$27+C$5*'점수 계산기'!$C$29+'점수 계산기'!$C$32,0))</f>
        <v>108</v>
      </c>
      <c r="D57" s="17">
        <f>IF(OR($B57-D$5&gt;74, $B57-D$5=73, $B57-D$5=1, $B57-D$5&lt;0),"",ROUND(($B57-D$5)*'점수 계산기'!$C$27+D$5*'점수 계산기'!$C$29+'점수 계산기'!$C$32,0))</f>
        <v>108</v>
      </c>
      <c r="E57" s="17">
        <f>IF(OR($B57-E$5&gt;74, $B57-E$5=73, $B57-E$5=1, $B57-E$5&lt;0),"",ROUND(($B57-E$5)*'점수 계산기'!$C$27+E$5*'점수 계산기'!$C$29+'점수 계산기'!$C$32,0))</f>
        <v>108</v>
      </c>
      <c r="F57" s="17">
        <f>IF(OR($B57-F$5&gt;74, $B57-F$5=73, $B57-F$5=1, $B57-F$5&lt;0),"",ROUND(($B57-F$5)*'점수 계산기'!$C$27+F$5*'점수 계산기'!$C$29+'점수 계산기'!$C$32,0))</f>
        <v>108</v>
      </c>
      <c r="G57" s="17">
        <f>IF(OR($B57-G$5&gt;74, $B57-G$5=73, $B57-G$5=1, $B57-G$5&lt;0),"",ROUND(($B57-G$5)*'점수 계산기'!$C$27+G$5*'점수 계산기'!$C$29+'점수 계산기'!$C$32,0))</f>
        <v>108</v>
      </c>
      <c r="H57" s="17">
        <f>IF(OR($B57-H$5&gt;74, $B57-H$5=73, $B57-H$5=1, $B57-H$5&lt;0),"",ROUND(($B57-H$5)*'점수 계산기'!$C$27+H$5*'점수 계산기'!$C$29+'점수 계산기'!$C$32,0))</f>
        <v>108</v>
      </c>
      <c r="I57" s="17">
        <f>IF(OR($B57-I$5&gt;74, $B57-I$5=73, $B57-I$5=1, $B57-I$5&lt;0),"",ROUND(($B57-I$5)*'점수 계산기'!$C$27+I$5*'점수 계산기'!$C$29+'점수 계산기'!$C$32,0))</f>
        <v>108</v>
      </c>
      <c r="J57" s="17">
        <f>IF(OR($B57-J$5&gt;74, $B57-J$5=73, $B57-J$5=1, $B57-J$5&lt;0),"",ROUND(($B57-J$5)*'점수 계산기'!$C$27+J$5*'점수 계산기'!$C$29+'점수 계산기'!$C$32,0))</f>
        <v>108</v>
      </c>
      <c r="K57" s="17">
        <f>IF(OR($B57-K$5&gt;74, $B57-K$5=73, $B57-K$5=1, $B57-K$5&lt;0),"",ROUND(($B57-K$5)*'점수 계산기'!$C$27+K$5*'점수 계산기'!$C$29+'점수 계산기'!$C$32,0))</f>
        <v>108</v>
      </c>
      <c r="L57" s="17">
        <f>IF(OR($B57-L$5&gt;74, $B57-L$5=73, $B57-L$5=1, $B57-L$5&lt;0),"",ROUND(($B57-L$5)*'점수 계산기'!$C$27+L$5*'점수 계산기'!$C$29+'점수 계산기'!$C$32,0))</f>
        <v>108</v>
      </c>
      <c r="M57" s="17">
        <f>IF(OR($B57-M$5&gt;74, $B57-M$5=73, $B57-M$5=1, $B57-M$5&lt;0),"",ROUND(($B57-M$5)*'점수 계산기'!$C$27+M$5*'점수 계산기'!$C$29+'점수 계산기'!$C$32,0))</f>
        <v>108</v>
      </c>
      <c r="N57" s="17">
        <f>IF(OR($B57-N$5&gt;74, $B57-N$5=73, $B57-N$5=1, $B57-N$5&lt;0),"",ROUND(($B57-N$5)*'점수 계산기'!$C$27+N$5*'점수 계산기'!$C$29+'점수 계산기'!$C$32,0))</f>
        <v>108</v>
      </c>
      <c r="O57" s="17">
        <f>IF(OR($B57-O$5&gt;74, $B57-O$5=73, $B57-O$5=1, $B57-O$5&lt;0),"",ROUND(($B57-O$5)*'점수 계산기'!$C$27+O$5*'점수 계산기'!$C$29+'점수 계산기'!$C$32,0))</f>
        <v>108</v>
      </c>
      <c r="P57" s="17">
        <f>IF(OR($B57-P$5&gt;74, $B57-P$5=73, $B57-P$5=1, $B57-P$5&lt;0),"",ROUND(($B57-P$5)*'점수 계산기'!$C$27+P$5*'점수 계산기'!$C$29+'점수 계산기'!$C$32,0))</f>
        <v>108</v>
      </c>
      <c r="Q57" s="17">
        <f>IF(OR($B57-Q$5&gt;74, $B57-Q$5=73, $B57-Q$5=1, $B57-Q$5&lt;0),"",ROUND(($B57-Q$5)*'점수 계산기'!$C$27+Q$5*'점수 계산기'!$C$29+'점수 계산기'!$C$32,0))</f>
        <v>108</v>
      </c>
      <c r="R57" s="17">
        <f>IF(OR($B57-R$5&gt;74, $B57-R$5=73, $B57-R$5=1, $B57-R$5&lt;0),"",ROUND(($B57-R$5)*'점수 계산기'!$C$27+R$5*'점수 계산기'!$C$29+'점수 계산기'!$C$32,0))</f>
        <v>108</v>
      </c>
      <c r="S57" s="17">
        <f>IF(OR($B57-S$5&gt;74, $B57-S$5=73, $B57-S$5=1, $B57-S$5&lt;0),"",ROUND(($B57-S$5)*'점수 계산기'!$C$27+S$5*'점수 계산기'!$C$29+'점수 계산기'!$C$32,0))</f>
        <v>108</v>
      </c>
      <c r="T57" s="17">
        <f>IF(OR($B57-T$5&gt;74, $B57-T$5=73, $B57-T$5=1, $B57-T$5&lt;0),"",ROUND(($B57-T$5)*'점수 계산기'!$C$27+T$5*'점수 계산기'!$C$29+'점수 계산기'!$C$32,0))</f>
        <v>108</v>
      </c>
      <c r="U57" s="17">
        <f>IF(OR($B57-U$5&gt;74, $B57-U$5=73, $B57-U$5=1, $B57-U$5&lt;0),"",ROUND(($B57-U$5)*'점수 계산기'!$C$27+U$5*'점수 계산기'!$C$29+'점수 계산기'!$C$32,0))</f>
        <v>108</v>
      </c>
      <c r="V57" s="17">
        <f>IF(OR($B57-V$5&gt;74, $B57-V$5=73, $B57-V$5=1, $B57-V$5&lt;0),"",ROUND(($B57-V$5)*'점수 계산기'!$C$27+V$5*'점수 계산기'!$C$29+'점수 계산기'!$C$32,0))</f>
        <v>108</v>
      </c>
      <c r="W57" s="17">
        <f>IF(OR($B57-W$5&gt;74, $B57-W$5=73, $B57-W$5=1, $B57-W$5&lt;0),"",ROUND(($B57-W$5)*'점수 계산기'!$C$27+W$5*'점수 계산기'!$C$29+'점수 계산기'!$C$32,0))</f>
        <v>108</v>
      </c>
      <c r="X57" s="17">
        <f>IF(OR($B57-X$5&gt;74, $B57-X$5=73, $B57-X$5=1, $B57-X$5&lt;0),"",ROUND(($B57-X$5)*'점수 계산기'!$C$27+X$5*'점수 계산기'!$C$29+'점수 계산기'!$C$32,0))</f>
        <v>108</v>
      </c>
      <c r="Y57" s="17">
        <f>IF(OR($B57-Y$5&gt;74, $B57-Y$5=73, $B57-Y$5=1, $B57-Y$5&lt;0),"",ROUND(($B57-Y$5)*'점수 계산기'!$C$27+Y$5*'점수 계산기'!$C$29+'점수 계산기'!$C$32,0))</f>
        <v>108</v>
      </c>
      <c r="Z57" s="17">
        <f>IF(OR($B57-Z$5&gt;74, $B57-Z$5=73, $B57-Z$5=1, $B57-Z$5&lt;0),"",ROUND(($B57-Z$5)*'점수 계산기'!$C$27+Z$5*'점수 계산기'!$C$29+'점수 계산기'!$C$32,0))</f>
        <v>108</v>
      </c>
      <c r="AA57" s="18">
        <f>IF(OR($B57-AA$5&gt;74, $B57-AA$5=73, $B57-AA$5=1, $B57-AA$5&lt;0),"",ROUND(($B57-AA$5)*'점수 계산기'!$C$27+AA$5*'점수 계산기'!$C$29+'점수 계산기'!$C$32,0))</f>
        <v>108</v>
      </c>
      <c r="AC57" s="195">
        <v>50</v>
      </c>
      <c r="AD57" s="195">
        <f t="shared" si="0"/>
        <v>108</v>
      </c>
      <c r="AE57" s="195" cm="1">
        <f t="array" ref="AE57">INDEX($AF$6:$AF$106, AC57, 1)</f>
        <v>110</v>
      </c>
      <c r="AF57" s="195">
        <f t="shared" si="1"/>
        <v>108</v>
      </c>
      <c r="AG57" s="195">
        <v>49</v>
      </c>
      <c r="AH57" s="195">
        <v>51</v>
      </c>
    </row>
    <row r="58" spans="1:34" ht="21" customHeight="1">
      <c r="A58" s="4"/>
      <c r="B58" s="32">
        <v>48</v>
      </c>
      <c r="C58" s="19">
        <f>IF(OR($B58-C$5&gt;74, $B58-C$5=73, $B58-C$5=1, $B58-C$5&lt;0),"",ROUND(($B58-C$5)*'점수 계산기'!$C$27+C$5*'점수 계산기'!$C$29+'점수 계산기'!$C$32,0))</f>
        <v>108</v>
      </c>
      <c r="D58" s="19">
        <f>IF(OR($B58-D$5&gt;74, $B58-D$5=73, $B58-D$5=1, $B58-D$5&lt;0),"",ROUND(($B58-D$5)*'점수 계산기'!$C$27+D$5*'점수 계산기'!$C$29+'점수 계산기'!$C$32,0))</f>
        <v>107</v>
      </c>
      <c r="E58" s="19">
        <f>IF(OR($B58-E$5&gt;74, $B58-E$5=73, $B58-E$5=1, $B58-E$5&lt;0),"",ROUND(($B58-E$5)*'점수 계산기'!$C$27+E$5*'점수 계산기'!$C$29+'점수 계산기'!$C$32,0))</f>
        <v>107</v>
      </c>
      <c r="F58" s="19">
        <f>IF(OR($B58-F$5&gt;74, $B58-F$5=73, $B58-F$5=1, $B58-F$5&lt;0),"",ROUND(($B58-F$5)*'점수 계산기'!$C$27+F$5*'점수 계산기'!$C$29+'점수 계산기'!$C$32,0))</f>
        <v>107</v>
      </c>
      <c r="G58" s="19">
        <f>IF(OR($B58-G$5&gt;74, $B58-G$5=73, $B58-G$5=1, $B58-G$5&lt;0),"",ROUND(($B58-G$5)*'점수 계산기'!$C$27+G$5*'점수 계산기'!$C$29+'점수 계산기'!$C$32,0))</f>
        <v>107</v>
      </c>
      <c r="H58" s="19">
        <f>IF(OR($B58-H$5&gt;74, $B58-H$5=73, $B58-H$5=1, $B58-H$5&lt;0),"",ROUND(($B58-H$5)*'점수 계산기'!$C$27+H$5*'점수 계산기'!$C$29+'점수 계산기'!$C$32,0))</f>
        <v>107</v>
      </c>
      <c r="I58" s="19">
        <f>IF(OR($B58-I$5&gt;74, $B58-I$5=73, $B58-I$5=1, $B58-I$5&lt;0),"",ROUND(($B58-I$5)*'점수 계산기'!$C$27+I$5*'점수 계산기'!$C$29+'점수 계산기'!$C$32,0))</f>
        <v>107</v>
      </c>
      <c r="J58" s="19">
        <f>IF(OR($B58-J$5&gt;74, $B58-J$5=73, $B58-J$5=1, $B58-J$5&lt;0),"",ROUND(($B58-J$5)*'점수 계산기'!$C$27+J$5*'점수 계산기'!$C$29+'점수 계산기'!$C$32,0))</f>
        <v>107</v>
      </c>
      <c r="K58" s="19">
        <f>IF(OR($B58-K$5&gt;74, $B58-K$5=73, $B58-K$5=1, $B58-K$5&lt;0),"",ROUND(($B58-K$5)*'점수 계산기'!$C$27+K$5*'점수 계산기'!$C$29+'점수 계산기'!$C$32,0))</f>
        <v>107</v>
      </c>
      <c r="L58" s="19">
        <f>IF(OR($B58-L$5&gt;74, $B58-L$5=73, $B58-L$5=1, $B58-L$5&lt;0),"",ROUND(($B58-L$5)*'점수 계산기'!$C$27+L$5*'점수 계산기'!$C$29+'점수 계산기'!$C$32,0))</f>
        <v>107</v>
      </c>
      <c r="M58" s="19">
        <f>IF(OR($B58-M$5&gt;74, $B58-M$5=73, $B58-M$5=1, $B58-M$5&lt;0),"",ROUND(($B58-M$5)*'점수 계산기'!$C$27+M$5*'점수 계산기'!$C$29+'점수 계산기'!$C$32,0))</f>
        <v>107</v>
      </c>
      <c r="N58" s="19">
        <f>IF(OR($B58-N$5&gt;74, $B58-N$5=73, $B58-N$5=1, $B58-N$5&lt;0),"",ROUND(($B58-N$5)*'점수 계산기'!$C$27+N$5*'점수 계산기'!$C$29+'점수 계산기'!$C$32,0))</f>
        <v>107</v>
      </c>
      <c r="O58" s="19">
        <f>IF(OR($B58-O$5&gt;74, $B58-O$5=73, $B58-O$5=1, $B58-O$5&lt;0),"",ROUND(($B58-O$5)*'점수 계산기'!$C$27+O$5*'점수 계산기'!$C$29+'점수 계산기'!$C$32,0))</f>
        <v>107</v>
      </c>
      <c r="P58" s="19">
        <f>IF(OR($B58-P$5&gt;74, $B58-P$5=73, $B58-P$5=1, $B58-P$5&lt;0),"",ROUND(($B58-P$5)*'점수 계산기'!$C$27+P$5*'점수 계산기'!$C$29+'점수 계산기'!$C$32,0))</f>
        <v>107</v>
      </c>
      <c r="Q58" s="19">
        <f>IF(OR($B58-Q$5&gt;74, $B58-Q$5=73, $B58-Q$5=1, $B58-Q$5&lt;0),"",ROUND(($B58-Q$5)*'점수 계산기'!$C$27+Q$5*'점수 계산기'!$C$29+'점수 계산기'!$C$32,0))</f>
        <v>107</v>
      </c>
      <c r="R58" s="19">
        <f>IF(OR($B58-R$5&gt;74, $B58-R$5=73, $B58-R$5=1, $B58-R$5&lt;0),"",ROUND(($B58-R$5)*'점수 계산기'!$C$27+R$5*'점수 계산기'!$C$29+'점수 계산기'!$C$32,0))</f>
        <v>107</v>
      </c>
      <c r="S58" s="19">
        <f>IF(OR($B58-S$5&gt;74, $B58-S$5=73, $B58-S$5=1, $B58-S$5&lt;0),"",ROUND(($B58-S$5)*'점수 계산기'!$C$27+S$5*'점수 계산기'!$C$29+'점수 계산기'!$C$32,0))</f>
        <v>107</v>
      </c>
      <c r="T58" s="19">
        <f>IF(OR($B58-T$5&gt;74, $B58-T$5=73, $B58-T$5=1, $B58-T$5&lt;0),"",ROUND(($B58-T$5)*'점수 계산기'!$C$27+T$5*'점수 계산기'!$C$29+'점수 계산기'!$C$32,0))</f>
        <v>107</v>
      </c>
      <c r="U58" s="19">
        <f>IF(OR($B58-U$5&gt;74, $B58-U$5=73, $B58-U$5=1, $B58-U$5&lt;0),"",ROUND(($B58-U$5)*'점수 계산기'!$C$27+U$5*'점수 계산기'!$C$29+'점수 계산기'!$C$32,0))</f>
        <v>107</v>
      </c>
      <c r="V58" s="19">
        <f>IF(OR($B58-V$5&gt;74, $B58-V$5=73, $B58-V$5=1, $B58-V$5&lt;0),"",ROUND(($B58-V$5)*'점수 계산기'!$C$27+V$5*'점수 계산기'!$C$29+'점수 계산기'!$C$32,0))</f>
        <v>107</v>
      </c>
      <c r="W58" s="19">
        <f>IF(OR($B58-W$5&gt;74, $B58-W$5=73, $B58-W$5=1, $B58-W$5&lt;0),"",ROUND(($B58-W$5)*'점수 계산기'!$C$27+W$5*'점수 계산기'!$C$29+'점수 계산기'!$C$32,0))</f>
        <v>107</v>
      </c>
      <c r="X58" s="19">
        <f>IF(OR($B58-X$5&gt;74, $B58-X$5=73, $B58-X$5=1, $B58-X$5&lt;0),"",ROUND(($B58-X$5)*'점수 계산기'!$C$27+X$5*'점수 계산기'!$C$29+'점수 계산기'!$C$32,0))</f>
        <v>107</v>
      </c>
      <c r="Y58" s="19">
        <f>IF(OR($B58-Y$5&gt;74, $B58-Y$5=73, $B58-Y$5=1, $B58-Y$5&lt;0),"",ROUND(($B58-Y$5)*'점수 계산기'!$C$27+Y$5*'점수 계산기'!$C$29+'점수 계산기'!$C$32,0))</f>
        <v>107</v>
      </c>
      <c r="Z58" s="19">
        <f>IF(OR($B58-Z$5&gt;74, $B58-Z$5=73, $B58-Z$5=1, $B58-Z$5&lt;0),"",ROUND(($B58-Z$5)*'점수 계산기'!$C$27+Z$5*'점수 계산기'!$C$29+'점수 계산기'!$C$32,0))</f>
        <v>107</v>
      </c>
      <c r="AA58" s="20">
        <f>IF(OR($B58-AA$5&gt;74, $B58-AA$5=73, $B58-AA$5=1, $B58-AA$5&lt;0),"",ROUND(($B58-AA$5)*'점수 계산기'!$C$27+AA$5*'점수 계산기'!$C$29+'점수 계산기'!$C$32,0))</f>
        <v>107</v>
      </c>
      <c r="AC58" s="195">
        <v>49</v>
      </c>
      <c r="AD58" s="195">
        <f t="shared" si="0"/>
        <v>107</v>
      </c>
      <c r="AE58" s="195" cm="1">
        <f t="array" ref="AE58">INDEX($AF$6:$AF$106, AC58, 1)</f>
        <v>111</v>
      </c>
      <c r="AF58" s="195">
        <f t="shared" si="1"/>
        <v>108</v>
      </c>
      <c r="AG58" s="195">
        <v>48</v>
      </c>
      <c r="AH58" s="195">
        <v>52</v>
      </c>
    </row>
    <row r="59" spans="1:34" ht="21" customHeight="1">
      <c r="A59" s="4"/>
      <c r="B59" s="32">
        <v>47</v>
      </c>
      <c r="C59" s="19">
        <f>IF(OR($B59-C$5&gt;74, $B59-C$5=73, $B59-C$5=1, $B59-C$5&lt;0),"",ROUND(($B59-C$5)*'점수 계산기'!$C$27+C$5*'점수 계산기'!$C$29+'점수 계산기'!$C$32,0))</f>
        <v>107</v>
      </c>
      <c r="D59" s="19">
        <f>IF(OR($B59-D$5&gt;74, $B59-D$5=73, $B59-D$5=1, $B59-D$5&lt;0),"",ROUND(($B59-D$5)*'점수 계산기'!$C$27+D$5*'점수 계산기'!$C$29+'점수 계산기'!$C$32,0))</f>
        <v>107</v>
      </c>
      <c r="E59" s="19">
        <f>IF(OR($B59-E$5&gt;74, $B59-E$5=73, $B59-E$5=1, $B59-E$5&lt;0),"",ROUND(($B59-E$5)*'점수 계산기'!$C$27+E$5*'점수 계산기'!$C$29+'점수 계산기'!$C$32,0))</f>
        <v>107</v>
      </c>
      <c r="F59" s="19">
        <f>IF(OR($B59-F$5&gt;74, $B59-F$5=73, $B59-F$5=1, $B59-F$5&lt;0),"",ROUND(($B59-F$5)*'점수 계산기'!$C$27+F$5*'점수 계산기'!$C$29+'점수 계산기'!$C$32,0))</f>
        <v>107</v>
      </c>
      <c r="G59" s="19">
        <f>IF(OR($B59-G$5&gt;74, $B59-G$5=73, $B59-G$5=1, $B59-G$5&lt;0),"",ROUND(($B59-G$5)*'점수 계산기'!$C$27+G$5*'점수 계산기'!$C$29+'점수 계산기'!$C$32,0))</f>
        <v>107</v>
      </c>
      <c r="H59" s="19">
        <f>IF(OR($B59-H$5&gt;74, $B59-H$5=73, $B59-H$5=1, $B59-H$5&lt;0),"",ROUND(($B59-H$5)*'점수 계산기'!$C$27+H$5*'점수 계산기'!$C$29+'점수 계산기'!$C$32,0))</f>
        <v>107</v>
      </c>
      <c r="I59" s="19">
        <f>IF(OR($B59-I$5&gt;74, $B59-I$5=73, $B59-I$5=1, $B59-I$5&lt;0),"",ROUND(($B59-I$5)*'점수 계산기'!$C$27+I$5*'점수 계산기'!$C$29+'점수 계산기'!$C$32,0))</f>
        <v>107</v>
      </c>
      <c r="J59" s="19">
        <f>IF(OR($B59-J$5&gt;74, $B59-J$5=73, $B59-J$5=1, $B59-J$5&lt;0),"",ROUND(($B59-J$5)*'점수 계산기'!$C$27+J$5*'점수 계산기'!$C$29+'점수 계산기'!$C$32,0))</f>
        <v>106</v>
      </c>
      <c r="K59" s="19">
        <f>IF(OR($B59-K$5&gt;74, $B59-K$5=73, $B59-K$5=1, $B59-K$5&lt;0),"",ROUND(($B59-K$5)*'점수 계산기'!$C$27+K$5*'점수 계산기'!$C$29+'점수 계산기'!$C$32,0))</f>
        <v>106</v>
      </c>
      <c r="L59" s="19">
        <f>IF(OR($B59-L$5&gt;74, $B59-L$5=73, $B59-L$5=1, $B59-L$5&lt;0),"",ROUND(($B59-L$5)*'점수 계산기'!$C$27+L$5*'점수 계산기'!$C$29+'점수 계산기'!$C$32,0))</f>
        <v>106</v>
      </c>
      <c r="M59" s="19">
        <f>IF(OR($B59-M$5&gt;74, $B59-M$5=73, $B59-M$5=1, $B59-M$5&lt;0),"",ROUND(($B59-M$5)*'점수 계산기'!$C$27+M$5*'점수 계산기'!$C$29+'점수 계산기'!$C$32,0))</f>
        <v>106</v>
      </c>
      <c r="N59" s="19">
        <f>IF(OR($B59-N$5&gt;74, $B59-N$5=73, $B59-N$5=1, $B59-N$5&lt;0),"",ROUND(($B59-N$5)*'점수 계산기'!$C$27+N$5*'점수 계산기'!$C$29+'점수 계산기'!$C$32,0))</f>
        <v>106</v>
      </c>
      <c r="O59" s="19">
        <f>IF(OR($B59-O$5&gt;74, $B59-O$5=73, $B59-O$5=1, $B59-O$5&lt;0),"",ROUND(($B59-O$5)*'점수 계산기'!$C$27+O$5*'점수 계산기'!$C$29+'점수 계산기'!$C$32,0))</f>
        <v>106</v>
      </c>
      <c r="P59" s="19">
        <f>IF(OR($B59-P$5&gt;74, $B59-P$5=73, $B59-P$5=1, $B59-P$5&lt;0),"",ROUND(($B59-P$5)*'점수 계산기'!$C$27+P$5*'점수 계산기'!$C$29+'점수 계산기'!$C$32,0))</f>
        <v>106</v>
      </c>
      <c r="Q59" s="19">
        <f>IF(OR($B59-Q$5&gt;74, $B59-Q$5=73, $B59-Q$5=1, $B59-Q$5&lt;0),"",ROUND(($B59-Q$5)*'점수 계산기'!$C$27+Q$5*'점수 계산기'!$C$29+'점수 계산기'!$C$32,0))</f>
        <v>106</v>
      </c>
      <c r="R59" s="19">
        <f>IF(OR($B59-R$5&gt;74, $B59-R$5=73, $B59-R$5=1, $B59-R$5&lt;0),"",ROUND(($B59-R$5)*'점수 계산기'!$C$27+R$5*'점수 계산기'!$C$29+'점수 계산기'!$C$32,0))</f>
        <v>106</v>
      </c>
      <c r="S59" s="19">
        <f>IF(OR($B59-S$5&gt;74, $B59-S$5=73, $B59-S$5=1, $B59-S$5&lt;0),"",ROUND(($B59-S$5)*'점수 계산기'!$C$27+S$5*'점수 계산기'!$C$29+'점수 계산기'!$C$32,0))</f>
        <v>106</v>
      </c>
      <c r="T59" s="19">
        <f>IF(OR($B59-T$5&gt;74, $B59-T$5=73, $B59-T$5=1, $B59-T$5&lt;0),"",ROUND(($B59-T$5)*'점수 계산기'!$C$27+T$5*'점수 계산기'!$C$29+'점수 계산기'!$C$32,0))</f>
        <v>106</v>
      </c>
      <c r="U59" s="19">
        <f>IF(OR($B59-U$5&gt;74, $B59-U$5=73, $B59-U$5=1, $B59-U$5&lt;0),"",ROUND(($B59-U$5)*'점수 계산기'!$C$27+U$5*'점수 계산기'!$C$29+'점수 계산기'!$C$32,0))</f>
        <v>106</v>
      </c>
      <c r="V59" s="19">
        <f>IF(OR($B59-V$5&gt;74, $B59-V$5=73, $B59-V$5=1, $B59-V$5&lt;0),"",ROUND(($B59-V$5)*'점수 계산기'!$C$27+V$5*'점수 계산기'!$C$29+'점수 계산기'!$C$32,0))</f>
        <v>106</v>
      </c>
      <c r="W59" s="19">
        <f>IF(OR($B59-W$5&gt;74, $B59-W$5=73, $B59-W$5=1, $B59-W$5&lt;0),"",ROUND(($B59-W$5)*'점수 계산기'!$C$27+W$5*'점수 계산기'!$C$29+'점수 계산기'!$C$32,0))</f>
        <v>106</v>
      </c>
      <c r="X59" s="19">
        <f>IF(OR($B59-X$5&gt;74, $B59-X$5=73, $B59-X$5=1, $B59-X$5&lt;0),"",ROUND(($B59-X$5)*'점수 계산기'!$C$27+X$5*'점수 계산기'!$C$29+'점수 계산기'!$C$32,0))</f>
        <v>106</v>
      </c>
      <c r="Y59" s="19">
        <f>IF(OR($B59-Y$5&gt;74, $B59-Y$5=73, $B59-Y$5=1, $B59-Y$5&lt;0),"",ROUND(($B59-Y$5)*'점수 계산기'!$C$27+Y$5*'점수 계산기'!$C$29+'점수 계산기'!$C$32,0))</f>
        <v>106</v>
      </c>
      <c r="Z59" s="19">
        <f>IF(OR($B59-Z$5&gt;74, $B59-Z$5=73, $B59-Z$5=1, $B59-Z$5&lt;0),"",ROUND(($B59-Z$5)*'점수 계산기'!$C$27+Z$5*'점수 계산기'!$C$29+'점수 계산기'!$C$32,0))</f>
        <v>106</v>
      </c>
      <c r="AA59" s="20">
        <f>IF(OR($B59-AA$5&gt;74, $B59-AA$5=73, $B59-AA$5=1, $B59-AA$5&lt;0),"",ROUND(($B59-AA$5)*'점수 계산기'!$C$27+AA$5*'점수 계산기'!$C$29+'점수 계산기'!$C$32,0))</f>
        <v>106</v>
      </c>
      <c r="AC59" s="195">
        <v>48</v>
      </c>
      <c r="AD59" s="195">
        <f t="shared" si="0"/>
        <v>106</v>
      </c>
      <c r="AE59" s="195" cm="1">
        <f t="array" ref="AE59">INDEX($AF$6:$AF$106, AC59, 1)</f>
        <v>112</v>
      </c>
      <c r="AF59" s="195">
        <f t="shared" si="1"/>
        <v>107</v>
      </c>
      <c r="AG59" s="195">
        <v>47</v>
      </c>
      <c r="AH59" s="195">
        <v>53</v>
      </c>
    </row>
    <row r="60" spans="1:34" ht="21" customHeight="1">
      <c r="A60" s="4"/>
      <c r="B60" s="32">
        <v>46</v>
      </c>
      <c r="C60" s="19">
        <f>IF(OR($B60-C$5&gt;74, $B60-C$5=73, $B60-C$5=1, $B60-C$5&lt;0),"",ROUND(($B60-C$5)*'점수 계산기'!$C$27+C$5*'점수 계산기'!$C$29+'점수 계산기'!$C$32,0))</f>
        <v>106</v>
      </c>
      <c r="D60" s="19">
        <f>IF(OR($B60-D$5&gt;74, $B60-D$5=73, $B60-D$5=1, $B60-D$5&lt;0),"",ROUND(($B60-D$5)*'점수 계산기'!$C$27+D$5*'점수 계산기'!$C$29+'점수 계산기'!$C$32,0))</f>
        <v>106</v>
      </c>
      <c r="E60" s="19">
        <f>IF(OR($B60-E$5&gt;74, $B60-E$5=73, $B60-E$5=1, $B60-E$5&lt;0),"",ROUND(($B60-E$5)*'점수 계산기'!$C$27+E$5*'점수 계산기'!$C$29+'점수 계산기'!$C$32,0))</f>
        <v>106</v>
      </c>
      <c r="F60" s="19">
        <f>IF(OR($B60-F$5&gt;74, $B60-F$5=73, $B60-F$5=1, $B60-F$5&lt;0),"",ROUND(($B60-F$5)*'점수 계산기'!$C$27+F$5*'점수 계산기'!$C$29+'점수 계산기'!$C$32,0))</f>
        <v>106</v>
      </c>
      <c r="G60" s="19">
        <f>IF(OR($B60-G$5&gt;74, $B60-G$5=73, $B60-G$5=1, $B60-G$5&lt;0),"",ROUND(($B60-G$5)*'점수 계산기'!$C$27+G$5*'점수 계산기'!$C$29+'점수 계산기'!$C$32,0))</f>
        <v>106</v>
      </c>
      <c r="H60" s="19">
        <f>IF(OR($B60-H$5&gt;74, $B60-H$5=73, $B60-H$5=1, $B60-H$5&lt;0),"",ROUND(($B60-H$5)*'점수 계산기'!$C$27+H$5*'점수 계산기'!$C$29+'점수 계산기'!$C$32,0))</f>
        <v>106</v>
      </c>
      <c r="I60" s="19">
        <f>IF(OR($B60-I$5&gt;74, $B60-I$5=73, $B60-I$5=1, $B60-I$5&lt;0),"",ROUND(($B60-I$5)*'점수 계산기'!$C$27+I$5*'점수 계산기'!$C$29+'점수 계산기'!$C$32,0))</f>
        <v>106</v>
      </c>
      <c r="J60" s="19">
        <f>IF(OR($B60-J$5&gt;74, $B60-J$5=73, $B60-J$5=1, $B60-J$5&lt;0),"",ROUND(($B60-J$5)*'점수 계산기'!$C$27+J$5*'점수 계산기'!$C$29+'점수 계산기'!$C$32,0))</f>
        <v>106</v>
      </c>
      <c r="K60" s="19">
        <f>IF(OR($B60-K$5&gt;74, $B60-K$5=73, $B60-K$5=1, $B60-K$5&lt;0),"",ROUND(($B60-K$5)*'점수 계산기'!$C$27+K$5*'점수 계산기'!$C$29+'점수 계산기'!$C$32,0))</f>
        <v>106</v>
      </c>
      <c r="L60" s="19">
        <f>IF(OR($B60-L$5&gt;74, $B60-L$5=73, $B60-L$5=1, $B60-L$5&lt;0),"",ROUND(($B60-L$5)*'점수 계산기'!$C$27+L$5*'점수 계산기'!$C$29+'점수 계산기'!$C$32,0))</f>
        <v>106</v>
      </c>
      <c r="M60" s="19">
        <f>IF(OR($B60-M$5&gt;74, $B60-M$5=73, $B60-M$5=1, $B60-M$5&lt;0),"",ROUND(($B60-M$5)*'점수 계산기'!$C$27+M$5*'점수 계산기'!$C$29+'점수 계산기'!$C$32,0))</f>
        <v>106</v>
      </c>
      <c r="N60" s="19">
        <f>IF(OR($B60-N$5&gt;74, $B60-N$5=73, $B60-N$5=1, $B60-N$5&lt;0),"",ROUND(($B60-N$5)*'점수 계산기'!$C$27+N$5*'점수 계산기'!$C$29+'점수 계산기'!$C$32,0))</f>
        <v>106</v>
      </c>
      <c r="O60" s="19">
        <f>IF(OR($B60-O$5&gt;74, $B60-O$5=73, $B60-O$5=1, $B60-O$5&lt;0),"",ROUND(($B60-O$5)*'점수 계산기'!$C$27+O$5*'점수 계산기'!$C$29+'점수 계산기'!$C$32,0))</f>
        <v>106</v>
      </c>
      <c r="P60" s="19">
        <f>IF(OR($B60-P$5&gt;74, $B60-P$5=73, $B60-P$5=1, $B60-P$5&lt;0),"",ROUND(($B60-P$5)*'점수 계산기'!$C$27+P$5*'점수 계산기'!$C$29+'점수 계산기'!$C$32,0))</f>
        <v>105</v>
      </c>
      <c r="Q60" s="19">
        <f>IF(OR($B60-Q$5&gt;74, $B60-Q$5=73, $B60-Q$5=1, $B60-Q$5&lt;0),"",ROUND(($B60-Q$5)*'점수 계산기'!$C$27+Q$5*'점수 계산기'!$C$29+'점수 계산기'!$C$32,0))</f>
        <v>105</v>
      </c>
      <c r="R60" s="19">
        <f>IF(OR($B60-R$5&gt;74, $B60-R$5=73, $B60-R$5=1, $B60-R$5&lt;0),"",ROUND(($B60-R$5)*'점수 계산기'!$C$27+R$5*'점수 계산기'!$C$29+'점수 계산기'!$C$32,0))</f>
        <v>105</v>
      </c>
      <c r="S60" s="19">
        <f>IF(OR($B60-S$5&gt;74, $B60-S$5=73, $B60-S$5=1, $B60-S$5&lt;0),"",ROUND(($B60-S$5)*'점수 계산기'!$C$27+S$5*'점수 계산기'!$C$29+'점수 계산기'!$C$32,0))</f>
        <v>105</v>
      </c>
      <c r="T60" s="19">
        <f>IF(OR($B60-T$5&gt;74, $B60-T$5=73, $B60-T$5=1, $B60-T$5&lt;0),"",ROUND(($B60-T$5)*'점수 계산기'!$C$27+T$5*'점수 계산기'!$C$29+'점수 계산기'!$C$32,0))</f>
        <v>105</v>
      </c>
      <c r="U60" s="19">
        <f>IF(OR($B60-U$5&gt;74, $B60-U$5=73, $B60-U$5=1, $B60-U$5&lt;0),"",ROUND(($B60-U$5)*'점수 계산기'!$C$27+U$5*'점수 계산기'!$C$29+'점수 계산기'!$C$32,0))</f>
        <v>105</v>
      </c>
      <c r="V60" s="19">
        <f>IF(OR($B60-V$5&gt;74, $B60-V$5=73, $B60-V$5=1, $B60-V$5&lt;0),"",ROUND(($B60-V$5)*'점수 계산기'!$C$27+V$5*'점수 계산기'!$C$29+'점수 계산기'!$C$32,0))</f>
        <v>105</v>
      </c>
      <c r="W60" s="19">
        <f>IF(OR($B60-W$5&gt;74, $B60-W$5=73, $B60-W$5=1, $B60-W$5&lt;0),"",ROUND(($B60-W$5)*'점수 계산기'!$C$27+W$5*'점수 계산기'!$C$29+'점수 계산기'!$C$32,0))</f>
        <v>105</v>
      </c>
      <c r="X60" s="19">
        <f>IF(OR($B60-X$5&gt;74, $B60-X$5=73, $B60-X$5=1, $B60-X$5&lt;0),"",ROUND(($B60-X$5)*'점수 계산기'!$C$27+X$5*'점수 계산기'!$C$29+'점수 계산기'!$C$32,0))</f>
        <v>105</v>
      </c>
      <c r="Y60" s="19">
        <f>IF(OR($B60-Y$5&gt;74, $B60-Y$5=73, $B60-Y$5=1, $B60-Y$5&lt;0),"",ROUND(($B60-Y$5)*'점수 계산기'!$C$27+Y$5*'점수 계산기'!$C$29+'점수 계산기'!$C$32,0))</f>
        <v>105</v>
      </c>
      <c r="Z60" s="19">
        <f>IF(OR($B60-Z$5&gt;74, $B60-Z$5=73, $B60-Z$5=1, $B60-Z$5&lt;0),"",ROUND(($B60-Z$5)*'점수 계산기'!$C$27+Z$5*'점수 계산기'!$C$29+'점수 계산기'!$C$32,0))</f>
        <v>105</v>
      </c>
      <c r="AA60" s="20">
        <f>IF(OR($B60-AA$5&gt;74, $B60-AA$5=73, $B60-AA$5=1, $B60-AA$5&lt;0),"",ROUND(($B60-AA$5)*'점수 계산기'!$C$27+AA$5*'점수 계산기'!$C$29+'점수 계산기'!$C$32,0))</f>
        <v>105</v>
      </c>
      <c r="AC60" s="195">
        <v>47</v>
      </c>
      <c r="AD60" s="195">
        <f t="shared" si="0"/>
        <v>105</v>
      </c>
      <c r="AE60" s="195" cm="1">
        <f t="array" ref="AE60">INDEX($AF$6:$AF$106, AC60, 1)</f>
        <v>113</v>
      </c>
      <c r="AF60" s="195">
        <f t="shared" si="1"/>
        <v>106</v>
      </c>
      <c r="AG60" s="195">
        <v>46</v>
      </c>
      <c r="AH60" s="195">
        <v>54</v>
      </c>
    </row>
    <row r="61" spans="1:34" ht="21" customHeight="1">
      <c r="A61" s="4"/>
      <c r="B61" s="32">
        <v>45</v>
      </c>
      <c r="C61" s="19">
        <f>IF(OR($B61-C$5&gt;74, $B61-C$5=73, $B61-C$5=1, $B61-C$5&lt;0),"",ROUND(($B61-C$5)*'점수 계산기'!$C$27+C$5*'점수 계산기'!$C$29+'점수 계산기'!$C$32,0))</f>
        <v>105</v>
      </c>
      <c r="D61" s="19">
        <f>IF(OR($B61-D$5&gt;74, $B61-D$5=73, $B61-D$5=1, $B61-D$5&lt;0),"",ROUND(($B61-D$5)*'점수 계산기'!$C$27+D$5*'점수 계산기'!$C$29+'점수 계산기'!$C$32,0))</f>
        <v>105</v>
      </c>
      <c r="E61" s="19">
        <f>IF(OR($B61-E$5&gt;74, $B61-E$5=73, $B61-E$5=1, $B61-E$5&lt;0),"",ROUND(($B61-E$5)*'점수 계산기'!$C$27+E$5*'점수 계산기'!$C$29+'점수 계산기'!$C$32,0))</f>
        <v>105</v>
      </c>
      <c r="F61" s="19">
        <f>IF(OR($B61-F$5&gt;74, $B61-F$5=73, $B61-F$5=1, $B61-F$5&lt;0),"",ROUND(($B61-F$5)*'점수 계산기'!$C$27+F$5*'점수 계산기'!$C$29+'점수 계산기'!$C$32,0))</f>
        <v>105</v>
      </c>
      <c r="G61" s="19">
        <f>IF(OR($B61-G$5&gt;74, $B61-G$5=73, $B61-G$5=1, $B61-G$5&lt;0),"",ROUND(($B61-G$5)*'점수 계산기'!$C$27+G$5*'점수 계산기'!$C$29+'점수 계산기'!$C$32,0))</f>
        <v>105</v>
      </c>
      <c r="H61" s="19">
        <f>IF(OR($B61-H$5&gt;74, $B61-H$5=73, $B61-H$5=1, $B61-H$5&lt;0),"",ROUND(($B61-H$5)*'점수 계산기'!$C$27+H$5*'점수 계산기'!$C$29+'점수 계산기'!$C$32,0))</f>
        <v>105</v>
      </c>
      <c r="I61" s="19">
        <f>IF(OR($B61-I$5&gt;74, $B61-I$5=73, $B61-I$5=1, $B61-I$5&lt;0),"",ROUND(($B61-I$5)*'점수 계산기'!$C$27+I$5*'점수 계산기'!$C$29+'점수 계산기'!$C$32,0))</f>
        <v>105</v>
      </c>
      <c r="J61" s="19">
        <f>IF(OR($B61-J$5&gt;74, $B61-J$5=73, $B61-J$5=1, $B61-J$5&lt;0),"",ROUND(($B61-J$5)*'점수 계산기'!$C$27+J$5*'점수 계산기'!$C$29+'점수 계산기'!$C$32,0))</f>
        <v>105</v>
      </c>
      <c r="K61" s="19">
        <f>IF(OR($B61-K$5&gt;74, $B61-K$5=73, $B61-K$5=1, $B61-K$5&lt;0),"",ROUND(($B61-K$5)*'점수 계산기'!$C$27+K$5*'점수 계산기'!$C$29+'점수 계산기'!$C$32,0))</f>
        <v>105</v>
      </c>
      <c r="L61" s="19">
        <f>IF(OR($B61-L$5&gt;74, $B61-L$5=73, $B61-L$5=1, $B61-L$5&lt;0),"",ROUND(($B61-L$5)*'점수 계산기'!$C$27+L$5*'점수 계산기'!$C$29+'점수 계산기'!$C$32,0))</f>
        <v>105</v>
      </c>
      <c r="M61" s="19">
        <f>IF(OR($B61-M$5&gt;74, $B61-M$5=73, $B61-M$5=1, $B61-M$5&lt;0),"",ROUND(($B61-M$5)*'점수 계산기'!$C$27+M$5*'점수 계산기'!$C$29+'점수 계산기'!$C$32,0))</f>
        <v>105</v>
      </c>
      <c r="N61" s="19">
        <f>IF(OR($B61-N$5&gt;74, $B61-N$5=73, $B61-N$5=1, $B61-N$5&lt;0),"",ROUND(($B61-N$5)*'점수 계산기'!$C$27+N$5*'점수 계산기'!$C$29+'점수 계산기'!$C$32,0))</f>
        <v>105</v>
      </c>
      <c r="O61" s="19">
        <f>IF(OR($B61-O$5&gt;74, $B61-O$5=73, $B61-O$5=1, $B61-O$5&lt;0),"",ROUND(($B61-O$5)*'점수 계산기'!$C$27+O$5*'점수 계산기'!$C$29+'점수 계산기'!$C$32,0))</f>
        <v>105</v>
      </c>
      <c r="P61" s="19">
        <f>IF(OR($B61-P$5&gt;74, $B61-P$5=73, $B61-P$5=1, $B61-P$5&lt;0),"",ROUND(($B61-P$5)*'점수 계산기'!$C$27+P$5*'점수 계산기'!$C$29+'점수 계산기'!$C$32,0))</f>
        <v>105</v>
      </c>
      <c r="Q61" s="19">
        <f>IF(OR($B61-Q$5&gt;74, $B61-Q$5=73, $B61-Q$5=1, $B61-Q$5&lt;0),"",ROUND(($B61-Q$5)*'점수 계산기'!$C$27+Q$5*'점수 계산기'!$C$29+'점수 계산기'!$C$32,0))</f>
        <v>105</v>
      </c>
      <c r="R61" s="19">
        <f>IF(OR($B61-R$5&gt;74, $B61-R$5=73, $B61-R$5=1, $B61-R$5&lt;0),"",ROUND(($B61-R$5)*'점수 계산기'!$C$27+R$5*'점수 계산기'!$C$29+'점수 계산기'!$C$32,0))</f>
        <v>105</v>
      </c>
      <c r="S61" s="19">
        <f>IF(OR($B61-S$5&gt;74, $B61-S$5=73, $B61-S$5=1, $B61-S$5&lt;0),"",ROUND(($B61-S$5)*'점수 계산기'!$C$27+S$5*'점수 계산기'!$C$29+'점수 계산기'!$C$32,0))</f>
        <v>105</v>
      </c>
      <c r="T61" s="19">
        <f>IF(OR($B61-T$5&gt;74, $B61-T$5=73, $B61-T$5=1, $B61-T$5&lt;0),"",ROUND(($B61-T$5)*'점수 계산기'!$C$27+T$5*'점수 계산기'!$C$29+'점수 계산기'!$C$32,0))</f>
        <v>105</v>
      </c>
      <c r="U61" s="19">
        <f>IF(OR($B61-U$5&gt;74, $B61-U$5=73, $B61-U$5=1, $B61-U$5&lt;0),"",ROUND(($B61-U$5)*'점수 계산기'!$C$27+U$5*'점수 계산기'!$C$29+'점수 계산기'!$C$32,0))</f>
        <v>104</v>
      </c>
      <c r="V61" s="19">
        <f>IF(OR($B61-V$5&gt;74, $B61-V$5=73, $B61-V$5=1, $B61-V$5&lt;0),"",ROUND(($B61-V$5)*'점수 계산기'!$C$27+V$5*'점수 계산기'!$C$29+'점수 계산기'!$C$32,0))</f>
        <v>104</v>
      </c>
      <c r="W61" s="19">
        <f>IF(OR($B61-W$5&gt;74, $B61-W$5=73, $B61-W$5=1, $B61-W$5&lt;0),"",ROUND(($B61-W$5)*'점수 계산기'!$C$27+W$5*'점수 계산기'!$C$29+'점수 계산기'!$C$32,0))</f>
        <v>104</v>
      </c>
      <c r="X61" s="19">
        <f>IF(OR($B61-X$5&gt;74, $B61-X$5=73, $B61-X$5=1, $B61-X$5&lt;0),"",ROUND(($B61-X$5)*'점수 계산기'!$C$27+X$5*'점수 계산기'!$C$29+'점수 계산기'!$C$32,0))</f>
        <v>104</v>
      </c>
      <c r="Y61" s="19">
        <f>IF(OR($B61-Y$5&gt;74, $B61-Y$5=73, $B61-Y$5=1, $B61-Y$5&lt;0),"",ROUND(($B61-Y$5)*'점수 계산기'!$C$27+Y$5*'점수 계산기'!$C$29+'점수 계산기'!$C$32,0))</f>
        <v>104</v>
      </c>
      <c r="Z61" s="19">
        <f>IF(OR($B61-Z$5&gt;74, $B61-Z$5=73, $B61-Z$5=1, $B61-Z$5&lt;0),"",ROUND(($B61-Z$5)*'점수 계산기'!$C$27+Z$5*'점수 계산기'!$C$29+'점수 계산기'!$C$32,0))</f>
        <v>104</v>
      </c>
      <c r="AA61" s="20">
        <f>IF(OR($B61-AA$5&gt;74, $B61-AA$5=73, $B61-AA$5=1, $B61-AA$5&lt;0),"",ROUND(($B61-AA$5)*'점수 계산기'!$C$27+AA$5*'점수 계산기'!$C$29+'점수 계산기'!$C$32,0))</f>
        <v>104</v>
      </c>
      <c r="AC61" s="195">
        <v>46</v>
      </c>
      <c r="AD61" s="195">
        <f t="shared" si="0"/>
        <v>104</v>
      </c>
      <c r="AE61" s="195" cm="1">
        <f t="array" ref="AE61">INDEX($AF$6:$AF$106, AC61, 1)</f>
        <v>113</v>
      </c>
      <c r="AF61" s="195">
        <f t="shared" si="1"/>
        <v>105</v>
      </c>
      <c r="AG61" s="195">
        <v>45</v>
      </c>
      <c r="AH61" s="195">
        <v>55</v>
      </c>
    </row>
    <row r="62" spans="1:34" ht="21" customHeight="1">
      <c r="A62" s="4"/>
      <c r="B62" s="33">
        <v>44</v>
      </c>
      <c r="C62" s="21">
        <f>IF(OR($B62-C$5&gt;74, $B62-C$5=73, $B62-C$5=1, $B62-C$5&lt;0),"",ROUND(($B62-C$5)*'점수 계산기'!$C$27+C$5*'점수 계산기'!$C$29+'점수 계산기'!$C$32,0))</f>
        <v>104</v>
      </c>
      <c r="D62" s="21">
        <f>IF(OR($B62-D$5&gt;74, $B62-D$5=73, $B62-D$5=1, $B62-D$5&lt;0),"",ROUND(($B62-D$5)*'점수 계산기'!$C$27+D$5*'점수 계산기'!$C$29+'점수 계산기'!$C$32,0))</f>
        <v>104</v>
      </c>
      <c r="E62" s="21">
        <f>IF(OR($B62-E$5&gt;74, $B62-E$5=73, $B62-E$5=1, $B62-E$5&lt;0),"",ROUND(($B62-E$5)*'점수 계산기'!$C$27+E$5*'점수 계산기'!$C$29+'점수 계산기'!$C$32,0))</f>
        <v>104</v>
      </c>
      <c r="F62" s="21">
        <f>IF(OR($B62-F$5&gt;74, $B62-F$5=73, $B62-F$5=1, $B62-F$5&lt;0),"",ROUND(($B62-F$5)*'점수 계산기'!$C$27+F$5*'점수 계산기'!$C$29+'점수 계산기'!$C$32,0))</f>
        <v>104</v>
      </c>
      <c r="G62" s="21">
        <f>IF(OR($B62-G$5&gt;74, $B62-G$5=73, $B62-G$5=1, $B62-G$5&lt;0),"",ROUND(($B62-G$5)*'점수 계산기'!$C$27+G$5*'점수 계산기'!$C$29+'점수 계산기'!$C$32,0))</f>
        <v>104</v>
      </c>
      <c r="H62" s="21">
        <f>IF(OR($B62-H$5&gt;74, $B62-H$5=73, $B62-H$5=1, $B62-H$5&lt;0),"",ROUND(($B62-H$5)*'점수 계산기'!$C$27+H$5*'점수 계산기'!$C$29+'점수 계산기'!$C$32,0))</f>
        <v>104</v>
      </c>
      <c r="I62" s="21">
        <f>IF(OR($B62-I$5&gt;74, $B62-I$5=73, $B62-I$5=1, $B62-I$5&lt;0),"",ROUND(($B62-I$5)*'점수 계산기'!$C$27+I$5*'점수 계산기'!$C$29+'점수 계산기'!$C$32,0))</f>
        <v>104</v>
      </c>
      <c r="J62" s="21">
        <f>IF(OR($B62-J$5&gt;74, $B62-J$5=73, $B62-J$5=1, $B62-J$5&lt;0),"",ROUND(($B62-J$5)*'점수 계산기'!$C$27+J$5*'점수 계산기'!$C$29+'점수 계산기'!$C$32,0))</f>
        <v>104</v>
      </c>
      <c r="K62" s="21">
        <f>IF(OR($B62-K$5&gt;74, $B62-K$5=73, $B62-K$5=1, $B62-K$5&lt;0),"",ROUND(($B62-K$5)*'점수 계산기'!$C$27+K$5*'점수 계산기'!$C$29+'점수 계산기'!$C$32,0))</f>
        <v>104</v>
      </c>
      <c r="L62" s="21">
        <f>IF(OR($B62-L$5&gt;74, $B62-L$5=73, $B62-L$5=1, $B62-L$5&lt;0),"",ROUND(($B62-L$5)*'점수 계산기'!$C$27+L$5*'점수 계산기'!$C$29+'점수 계산기'!$C$32,0))</f>
        <v>104</v>
      </c>
      <c r="M62" s="21">
        <f>IF(OR($B62-M$5&gt;74, $B62-M$5=73, $B62-M$5=1, $B62-M$5&lt;0),"",ROUND(($B62-M$5)*'점수 계산기'!$C$27+M$5*'점수 계산기'!$C$29+'점수 계산기'!$C$32,0))</f>
        <v>104</v>
      </c>
      <c r="N62" s="21">
        <f>IF(OR($B62-N$5&gt;74, $B62-N$5=73, $B62-N$5=1, $B62-N$5&lt;0),"",ROUND(($B62-N$5)*'점수 계산기'!$C$27+N$5*'점수 계산기'!$C$29+'점수 계산기'!$C$32,0))</f>
        <v>104</v>
      </c>
      <c r="O62" s="21">
        <f>IF(OR($B62-O$5&gt;74, $B62-O$5=73, $B62-O$5=1, $B62-O$5&lt;0),"",ROUND(($B62-O$5)*'점수 계산기'!$C$27+O$5*'점수 계산기'!$C$29+'점수 계산기'!$C$32,0))</f>
        <v>104</v>
      </c>
      <c r="P62" s="21">
        <f>IF(OR($B62-P$5&gt;74, $B62-P$5=73, $B62-P$5=1, $B62-P$5&lt;0),"",ROUND(($B62-P$5)*'점수 계산기'!$C$27+P$5*'점수 계산기'!$C$29+'점수 계산기'!$C$32,0))</f>
        <v>104</v>
      </c>
      <c r="Q62" s="21">
        <f>IF(OR($B62-Q$5&gt;74, $B62-Q$5=73, $B62-Q$5=1, $B62-Q$5&lt;0),"",ROUND(($B62-Q$5)*'점수 계산기'!$C$27+Q$5*'점수 계산기'!$C$29+'점수 계산기'!$C$32,0))</f>
        <v>104</v>
      </c>
      <c r="R62" s="21">
        <f>IF(OR($B62-R$5&gt;74, $B62-R$5=73, $B62-R$5=1, $B62-R$5&lt;0),"",ROUND(($B62-R$5)*'점수 계산기'!$C$27+R$5*'점수 계산기'!$C$29+'점수 계산기'!$C$32,0))</f>
        <v>104</v>
      </c>
      <c r="S62" s="21">
        <f>IF(OR($B62-S$5&gt;74, $B62-S$5=73, $B62-S$5=1, $B62-S$5&lt;0),"",ROUND(($B62-S$5)*'점수 계산기'!$C$27+S$5*'점수 계산기'!$C$29+'점수 계산기'!$C$32,0))</f>
        <v>104</v>
      </c>
      <c r="T62" s="21">
        <f>IF(OR($B62-T$5&gt;74, $B62-T$5=73, $B62-T$5=1, $B62-T$5&lt;0),"",ROUND(($B62-T$5)*'점수 계산기'!$C$27+T$5*'점수 계산기'!$C$29+'점수 계산기'!$C$32,0))</f>
        <v>104</v>
      </c>
      <c r="U62" s="21">
        <f>IF(OR($B62-U$5&gt;74, $B62-U$5=73, $B62-U$5=1, $B62-U$5&lt;0),"",ROUND(($B62-U$5)*'점수 계산기'!$C$27+U$5*'점수 계산기'!$C$29+'점수 계산기'!$C$32,0))</f>
        <v>104</v>
      </c>
      <c r="V62" s="21">
        <f>IF(OR($B62-V$5&gt;74, $B62-V$5=73, $B62-V$5=1, $B62-V$5&lt;0),"",ROUND(($B62-V$5)*'점수 계산기'!$C$27+V$5*'점수 계산기'!$C$29+'점수 계산기'!$C$32,0))</f>
        <v>104</v>
      </c>
      <c r="W62" s="21">
        <f>IF(OR($B62-W$5&gt;74, $B62-W$5=73, $B62-W$5=1, $B62-W$5&lt;0),"",ROUND(($B62-W$5)*'점수 계산기'!$C$27+W$5*'점수 계산기'!$C$29+'점수 계산기'!$C$32,0))</f>
        <v>104</v>
      </c>
      <c r="X62" s="21">
        <f>IF(OR($B62-X$5&gt;74, $B62-X$5=73, $B62-X$5=1, $B62-X$5&lt;0),"",ROUND(($B62-X$5)*'점수 계산기'!$C$27+X$5*'점수 계산기'!$C$29+'점수 계산기'!$C$32,0))</f>
        <v>104</v>
      </c>
      <c r="Y62" s="21">
        <f>IF(OR($B62-Y$5&gt;74, $B62-Y$5=73, $B62-Y$5=1, $B62-Y$5&lt;0),"",ROUND(($B62-Y$5)*'점수 계산기'!$C$27+Y$5*'점수 계산기'!$C$29+'점수 계산기'!$C$32,0))</f>
        <v>104</v>
      </c>
      <c r="Z62" s="21">
        <f>IF(OR($B62-Z$5&gt;74, $B62-Z$5=73, $B62-Z$5=1, $B62-Z$5&lt;0),"",ROUND(($B62-Z$5)*'점수 계산기'!$C$27+Z$5*'점수 계산기'!$C$29+'점수 계산기'!$C$32,0))</f>
        <v>104</v>
      </c>
      <c r="AA62" s="22">
        <f>IF(OR($B62-AA$5&gt;74, $B62-AA$5=73, $B62-AA$5=1, $B62-AA$5&lt;0),"",ROUND(($B62-AA$5)*'점수 계산기'!$C$27+AA$5*'점수 계산기'!$C$29+'점수 계산기'!$C$32,0))</f>
        <v>103</v>
      </c>
      <c r="AC62" s="195">
        <v>45</v>
      </c>
      <c r="AD62" s="195">
        <f t="shared" si="0"/>
        <v>103</v>
      </c>
      <c r="AE62" s="195" cm="1">
        <f t="array" ref="AE62">INDEX($AF$6:$AF$106, AC62, 1)</f>
        <v>114</v>
      </c>
      <c r="AF62" s="195">
        <f t="shared" si="1"/>
        <v>104</v>
      </c>
      <c r="AG62" s="195">
        <v>44</v>
      </c>
      <c r="AH62" s="195">
        <v>56</v>
      </c>
    </row>
    <row r="63" spans="1:34" ht="21" customHeight="1">
      <c r="A63" s="4"/>
      <c r="B63" s="33">
        <v>43</v>
      </c>
      <c r="C63" s="21">
        <f>IF(OR($B63-C$5&gt;74, $B63-C$5=73, $B63-C$5=1, $B63-C$5&lt;0),"",ROUND(($B63-C$5)*'점수 계산기'!$C$27+C$5*'점수 계산기'!$C$29+'점수 계산기'!$C$32,0))</f>
        <v>103</v>
      </c>
      <c r="D63" s="21">
        <f>IF(OR($B63-D$5&gt;74, $B63-D$5=73, $B63-D$5=1, $B63-D$5&lt;0),"",ROUND(($B63-D$5)*'점수 계산기'!$C$27+D$5*'점수 계산기'!$C$29+'점수 계산기'!$C$32,0))</f>
        <v>103</v>
      </c>
      <c r="E63" s="21">
        <f>IF(OR($B63-E$5&gt;74, $B63-E$5=73, $B63-E$5=1, $B63-E$5&lt;0),"",ROUND(($B63-E$5)*'점수 계산기'!$C$27+E$5*'점수 계산기'!$C$29+'점수 계산기'!$C$32,0))</f>
        <v>103</v>
      </c>
      <c r="F63" s="21">
        <f>IF(OR($B63-F$5&gt;74, $B63-F$5=73, $B63-F$5=1, $B63-F$5&lt;0),"",ROUND(($B63-F$5)*'점수 계산기'!$C$27+F$5*'점수 계산기'!$C$29+'점수 계산기'!$C$32,0))</f>
        <v>103</v>
      </c>
      <c r="G63" s="21">
        <f>IF(OR($B63-G$5&gt;74, $B63-G$5=73, $B63-G$5=1, $B63-G$5&lt;0),"",ROUND(($B63-G$5)*'점수 계산기'!$C$27+G$5*'점수 계산기'!$C$29+'점수 계산기'!$C$32,0))</f>
        <v>103</v>
      </c>
      <c r="H63" s="21">
        <f>IF(OR($B63-H$5&gt;74, $B63-H$5=73, $B63-H$5=1, $B63-H$5&lt;0),"",ROUND(($B63-H$5)*'점수 계산기'!$C$27+H$5*'점수 계산기'!$C$29+'점수 계산기'!$C$32,0))</f>
        <v>103</v>
      </c>
      <c r="I63" s="21">
        <f>IF(OR($B63-I$5&gt;74, $B63-I$5=73, $B63-I$5=1, $B63-I$5&lt;0),"",ROUND(($B63-I$5)*'점수 계산기'!$C$27+I$5*'점수 계산기'!$C$29+'점수 계산기'!$C$32,0))</f>
        <v>103</v>
      </c>
      <c r="J63" s="21">
        <f>IF(OR($B63-J$5&gt;74, $B63-J$5=73, $B63-J$5=1, $B63-J$5&lt;0),"",ROUND(($B63-J$5)*'점수 계산기'!$C$27+J$5*'점수 계산기'!$C$29+'점수 계산기'!$C$32,0))</f>
        <v>103</v>
      </c>
      <c r="K63" s="21">
        <f>IF(OR($B63-K$5&gt;74, $B63-K$5=73, $B63-K$5=1, $B63-K$5&lt;0),"",ROUND(($B63-K$5)*'점수 계산기'!$C$27+K$5*'점수 계산기'!$C$29+'점수 계산기'!$C$32,0))</f>
        <v>103</v>
      </c>
      <c r="L63" s="21">
        <f>IF(OR($B63-L$5&gt;74, $B63-L$5=73, $B63-L$5=1, $B63-L$5&lt;0),"",ROUND(($B63-L$5)*'점수 계산기'!$C$27+L$5*'점수 계산기'!$C$29+'점수 계산기'!$C$32,0))</f>
        <v>103</v>
      </c>
      <c r="M63" s="21">
        <f>IF(OR($B63-M$5&gt;74, $B63-M$5=73, $B63-M$5=1, $B63-M$5&lt;0),"",ROUND(($B63-M$5)*'점수 계산기'!$C$27+M$5*'점수 계산기'!$C$29+'점수 계산기'!$C$32,0))</f>
        <v>103</v>
      </c>
      <c r="N63" s="21">
        <f>IF(OR($B63-N$5&gt;74, $B63-N$5=73, $B63-N$5=1, $B63-N$5&lt;0),"",ROUND(($B63-N$5)*'점수 계산기'!$C$27+N$5*'점수 계산기'!$C$29+'점수 계산기'!$C$32,0))</f>
        <v>103</v>
      </c>
      <c r="O63" s="21">
        <f>IF(OR($B63-O$5&gt;74, $B63-O$5=73, $B63-O$5=1, $B63-O$5&lt;0),"",ROUND(($B63-O$5)*'점수 계산기'!$C$27+O$5*'점수 계산기'!$C$29+'점수 계산기'!$C$32,0))</f>
        <v>103</v>
      </c>
      <c r="P63" s="21">
        <f>IF(OR($B63-P$5&gt;74, $B63-P$5=73, $B63-P$5=1, $B63-P$5&lt;0),"",ROUND(($B63-P$5)*'점수 계산기'!$C$27+P$5*'점수 계산기'!$C$29+'점수 계산기'!$C$32,0))</f>
        <v>103</v>
      </c>
      <c r="Q63" s="21">
        <f>IF(OR($B63-Q$5&gt;74, $B63-Q$5=73, $B63-Q$5=1, $B63-Q$5&lt;0),"",ROUND(($B63-Q$5)*'점수 계산기'!$C$27+Q$5*'점수 계산기'!$C$29+'점수 계산기'!$C$32,0))</f>
        <v>103</v>
      </c>
      <c r="R63" s="21">
        <f>IF(OR($B63-R$5&gt;74, $B63-R$5=73, $B63-R$5=1, $B63-R$5&lt;0),"",ROUND(($B63-R$5)*'점수 계산기'!$C$27+R$5*'점수 계산기'!$C$29+'점수 계산기'!$C$32,0))</f>
        <v>103</v>
      </c>
      <c r="S63" s="21">
        <f>IF(OR($B63-S$5&gt;74, $B63-S$5=73, $B63-S$5=1, $B63-S$5&lt;0),"",ROUND(($B63-S$5)*'점수 계산기'!$C$27+S$5*'점수 계산기'!$C$29+'점수 계산기'!$C$32,0))</f>
        <v>103</v>
      </c>
      <c r="T63" s="21">
        <f>IF(OR($B63-T$5&gt;74, $B63-T$5=73, $B63-T$5=1, $B63-T$5&lt;0),"",ROUND(($B63-T$5)*'점수 계산기'!$C$27+T$5*'점수 계산기'!$C$29+'점수 계산기'!$C$32,0))</f>
        <v>103</v>
      </c>
      <c r="U63" s="21">
        <f>IF(OR($B63-U$5&gt;74, $B63-U$5=73, $B63-U$5=1, $B63-U$5&lt;0),"",ROUND(($B63-U$5)*'점수 계산기'!$C$27+U$5*'점수 계산기'!$C$29+'점수 계산기'!$C$32,0))</f>
        <v>103</v>
      </c>
      <c r="V63" s="21">
        <f>IF(OR($B63-V$5&gt;74, $B63-V$5=73, $B63-V$5=1, $B63-V$5&lt;0),"",ROUND(($B63-V$5)*'점수 계산기'!$C$27+V$5*'점수 계산기'!$C$29+'점수 계산기'!$C$32,0))</f>
        <v>103</v>
      </c>
      <c r="W63" s="21">
        <f>IF(OR($B63-W$5&gt;74, $B63-W$5=73, $B63-W$5=1, $B63-W$5&lt;0),"",ROUND(($B63-W$5)*'점수 계산기'!$C$27+W$5*'점수 계산기'!$C$29+'점수 계산기'!$C$32,0))</f>
        <v>103</v>
      </c>
      <c r="X63" s="21">
        <f>IF(OR($B63-X$5&gt;74, $B63-X$5=73, $B63-X$5=1, $B63-X$5&lt;0),"",ROUND(($B63-X$5)*'점수 계산기'!$C$27+X$5*'점수 계산기'!$C$29+'점수 계산기'!$C$32,0))</f>
        <v>103</v>
      </c>
      <c r="Y63" s="21">
        <f>IF(OR($B63-Y$5&gt;74, $B63-Y$5=73, $B63-Y$5=1, $B63-Y$5&lt;0),"",ROUND(($B63-Y$5)*'점수 계산기'!$C$27+Y$5*'점수 계산기'!$C$29+'점수 계산기'!$C$32,0))</f>
        <v>103</v>
      </c>
      <c r="Z63" s="21">
        <f>IF(OR($B63-Z$5&gt;74, $B63-Z$5=73, $B63-Z$5=1, $B63-Z$5&lt;0),"",ROUND(($B63-Z$5)*'점수 계산기'!$C$27+Z$5*'점수 계산기'!$C$29+'점수 계산기'!$C$32,0))</f>
        <v>103</v>
      </c>
      <c r="AA63" s="22">
        <f>IF(OR($B63-AA$5&gt;74, $B63-AA$5=73, $B63-AA$5=1, $B63-AA$5&lt;0),"",ROUND(($B63-AA$5)*'점수 계산기'!$C$27+AA$5*'점수 계산기'!$C$29+'점수 계산기'!$C$32,0))</f>
        <v>103</v>
      </c>
      <c r="AC63" s="195">
        <v>44</v>
      </c>
      <c r="AD63" s="195">
        <f t="shared" si="0"/>
        <v>103</v>
      </c>
      <c r="AE63" s="195" cm="1">
        <f t="array" ref="AE63">INDEX($AF$6:$AF$106, AC63, 1)</f>
        <v>115</v>
      </c>
      <c r="AF63" s="195">
        <f t="shared" si="1"/>
        <v>103</v>
      </c>
      <c r="AG63" s="195">
        <v>43</v>
      </c>
      <c r="AH63" s="195">
        <v>57</v>
      </c>
    </row>
    <row r="64" spans="1:34" ht="21" customHeight="1">
      <c r="A64" s="4"/>
      <c r="B64" s="33">
        <v>42</v>
      </c>
      <c r="C64" s="21">
        <f>IF(OR($B64-C$5&gt;74, $B64-C$5=73, $B64-C$5=1, $B64-C$5&lt;0),"",ROUND(($B64-C$5)*'점수 계산기'!$C$27+C$5*'점수 계산기'!$C$29+'점수 계산기'!$C$32,0))</f>
        <v>103</v>
      </c>
      <c r="D64" s="21">
        <f>IF(OR($B64-D$5&gt;74, $B64-D$5=73, $B64-D$5=1, $B64-D$5&lt;0),"",ROUND(($B64-D$5)*'점수 계산기'!$C$27+D$5*'점수 계산기'!$C$29+'점수 계산기'!$C$32,0))</f>
        <v>102</v>
      </c>
      <c r="E64" s="21">
        <f>IF(OR($B64-E$5&gt;74, $B64-E$5=73, $B64-E$5=1, $B64-E$5&lt;0),"",ROUND(($B64-E$5)*'점수 계산기'!$C$27+E$5*'점수 계산기'!$C$29+'점수 계산기'!$C$32,0))</f>
        <v>102</v>
      </c>
      <c r="F64" s="21">
        <f>IF(OR($B64-F$5&gt;74, $B64-F$5=73, $B64-F$5=1, $B64-F$5&lt;0),"",ROUND(($B64-F$5)*'점수 계산기'!$C$27+F$5*'점수 계산기'!$C$29+'점수 계산기'!$C$32,0))</f>
        <v>102</v>
      </c>
      <c r="G64" s="21">
        <f>IF(OR($B64-G$5&gt;74, $B64-G$5=73, $B64-G$5=1, $B64-G$5&lt;0),"",ROUND(($B64-G$5)*'점수 계산기'!$C$27+G$5*'점수 계산기'!$C$29+'점수 계산기'!$C$32,0))</f>
        <v>102</v>
      </c>
      <c r="H64" s="21">
        <f>IF(OR($B64-H$5&gt;74, $B64-H$5=73, $B64-H$5=1, $B64-H$5&lt;0),"",ROUND(($B64-H$5)*'점수 계산기'!$C$27+H$5*'점수 계산기'!$C$29+'점수 계산기'!$C$32,0))</f>
        <v>102</v>
      </c>
      <c r="I64" s="21">
        <f>IF(OR($B64-I$5&gt;74, $B64-I$5=73, $B64-I$5=1, $B64-I$5&lt;0),"",ROUND(($B64-I$5)*'점수 계산기'!$C$27+I$5*'점수 계산기'!$C$29+'점수 계산기'!$C$32,0))</f>
        <v>102</v>
      </c>
      <c r="J64" s="21">
        <f>IF(OR($B64-J$5&gt;74, $B64-J$5=73, $B64-J$5=1, $B64-J$5&lt;0),"",ROUND(($B64-J$5)*'점수 계산기'!$C$27+J$5*'점수 계산기'!$C$29+'점수 계산기'!$C$32,0))</f>
        <v>102</v>
      </c>
      <c r="K64" s="21">
        <f>IF(OR($B64-K$5&gt;74, $B64-K$5=73, $B64-K$5=1, $B64-K$5&lt;0),"",ROUND(($B64-K$5)*'점수 계산기'!$C$27+K$5*'점수 계산기'!$C$29+'점수 계산기'!$C$32,0))</f>
        <v>102</v>
      </c>
      <c r="L64" s="21">
        <f>IF(OR($B64-L$5&gt;74, $B64-L$5=73, $B64-L$5=1, $B64-L$5&lt;0),"",ROUND(($B64-L$5)*'점수 계산기'!$C$27+L$5*'점수 계산기'!$C$29+'점수 계산기'!$C$32,0))</f>
        <v>102</v>
      </c>
      <c r="M64" s="21">
        <f>IF(OR($B64-M$5&gt;74, $B64-M$5=73, $B64-M$5=1, $B64-M$5&lt;0),"",ROUND(($B64-M$5)*'점수 계산기'!$C$27+M$5*'점수 계산기'!$C$29+'점수 계산기'!$C$32,0))</f>
        <v>102</v>
      </c>
      <c r="N64" s="21">
        <f>IF(OR($B64-N$5&gt;74, $B64-N$5=73, $B64-N$5=1, $B64-N$5&lt;0),"",ROUND(($B64-N$5)*'점수 계산기'!$C$27+N$5*'점수 계산기'!$C$29+'점수 계산기'!$C$32,0))</f>
        <v>102</v>
      </c>
      <c r="O64" s="21">
        <f>IF(OR($B64-O$5&gt;74, $B64-O$5=73, $B64-O$5=1, $B64-O$5&lt;0),"",ROUND(($B64-O$5)*'점수 계산기'!$C$27+O$5*'점수 계산기'!$C$29+'점수 계산기'!$C$32,0))</f>
        <v>102</v>
      </c>
      <c r="P64" s="21">
        <f>IF(OR($B64-P$5&gt;74, $B64-P$5=73, $B64-P$5=1, $B64-P$5&lt;0),"",ROUND(($B64-P$5)*'점수 계산기'!$C$27+P$5*'점수 계산기'!$C$29+'점수 계산기'!$C$32,0))</f>
        <v>102</v>
      </c>
      <c r="Q64" s="21">
        <f>IF(OR($B64-Q$5&gt;74, $B64-Q$5=73, $B64-Q$5=1, $B64-Q$5&lt;0),"",ROUND(($B64-Q$5)*'점수 계산기'!$C$27+Q$5*'점수 계산기'!$C$29+'점수 계산기'!$C$32,0))</f>
        <v>102</v>
      </c>
      <c r="R64" s="21">
        <f>IF(OR($B64-R$5&gt;74, $B64-R$5=73, $B64-R$5=1, $B64-R$5&lt;0),"",ROUND(($B64-R$5)*'점수 계산기'!$C$27+R$5*'점수 계산기'!$C$29+'점수 계산기'!$C$32,0))</f>
        <v>102</v>
      </c>
      <c r="S64" s="21">
        <f>IF(OR($B64-S$5&gt;74, $B64-S$5=73, $B64-S$5=1, $B64-S$5&lt;0),"",ROUND(($B64-S$5)*'점수 계산기'!$C$27+S$5*'점수 계산기'!$C$29+'점수 계산기'!$C$32,0))</f>
        <v>102</v>
      </c>
      <c r="T64" s="21">
        <f>IF(OR($B64-T$5&gt;74, $B64-T$5=73, $B64-T$5=1, $B64-T$5&lt;0),"",ROUND(($B64-T$5)*'점수 계산기'!$C$27+T$5*'점수 계산기'!$C$29+'점수 계산기'!$C$32,0))</f>
        <v>102</v>
      </c>
      <c r="U64" s="21">
        <f>IF(OR($B64-U$5&gt;74, $B64-U$5=73, $B64-U$5=1, $B64-U$5&lt;0),"",ROUND(($B64-U$5)*'점수 계산기'!$C$27+U$5*'점수 계산기'!$C$29+'점수 계산기'!$C$32,0))</f>
        <v>102</v>
      </c>
      <c r="V64" s="21">
        <f>IF(OR($B64-V$5&gt;74, $B64-V$5=73, $B64-V$5=1, $B64-V$5&lt;0),"",ROUND(($B64-V$5)*'점수 계산기'!$C$27+V$5*'점수 계산기'!$C$29+'점수 계산기'!$C$32,0))</f>
        <v>102</v>
      </c>
      <c r="W64" s="21">
        <f>IF(OR($B64-W$5&gt;74, $B64-W$5=73, $B64-W$5=1, $B64-W$5&lt;0),"",ROUND(($B64-W$5)*'점수 계산기'!$C$27+W$5*'점수 계산기'!$C$29+'점수 계산기'!$C$32,0))</f>
        <v>102</v>
      </c>
      <c r="X64" s="21">
        <f>IF(OR($B64-X$5&gt;74, $B64-X$5=73, $B64-X$5=1, $B64-X$5&lt;0),"",ROUND(($B64-X$5)*'점수 계산기'!$C$27+X$5*'점수 계산기'!$C$29+'점수 계산기'!$C$32,0))</f>
        <v>102</v>
      </c>
      <c r="Y64" s="21">
        <f>IF(OR($B64-Y$5&gt;74, $B64-Y$5=73, $B64-Y$5=1, $B64-Y$5&lt;0),"",ROUND(($B64-Y$5)*'점수 계산기'!$C$27+Y$5*'점수 계산기'!$C$29+'점수 계산기'!$C$32,0))</f>
        <v>102</v>
      </c>
      <c r="Z64" s="21">
        <f>IF(OR($B64-Z$5&gt;74, $B64-Z$5=73, $B64-Z$5=1, $B64-Z$5&lt;0),"",ROUND(($B64-Z$5)*'점수 계산기'!$C$27+Z$5*'점수 계산기'!$C$29+'점수 계산기'!$C$32,0))</f>
        <v>102</v>
      </c>
      <c r="AA64" s="22">
        <f>IF(OR($B64-AA$5&gt;74, $B64-AA$5=73, $B64-AA$5=1, $B64-AA$5&lt;0),"",ROUND(($B64-AA$5)*'점수 계산기'!$C$27+AA$5*'점수 계산기'!$C$29+'점수 계산기'!$C$32,0))</f>
        <v>102</v>
      </c>
      <c r="AC64" s="195">
        <v>43</v>
      </c>
      <c r="AD64" s="195">
        <f t="shared" si="0"/>
        <v>102</v>
      </c>
      <c r="AE64" s="195" cm="1">
        <f t="array" ref="AE64">INDEX($AF$6:$AF$106, AC64, 1)</f>
        <v>116</v>
      </c>
      <c r="AF64" s="195">
        <f t="shared" si="1"/>
        <v>103</v>
      </c>
      <c r="AG64" s="195">
        <v>42</v>
      </c>
      <c r="AH64" s="195">
        <v>58</v>
      </c>
    </row>
    <row r="65" spans="1:34" ht="21" customHeight="1">
      <c r="A65" s="4"/>
      <c r="B65" s="33">
        <v>41</v>
      </c>
      <c r="C65" s="21">
        <f>IF(OR($B65-C$5&gt;74, $B65-C$5=73, $B65-C$5=1, $B65-C$5&lt;0),"",ROUND(($B65-C$5)*'점수 계산기'!$C$27+C$5*'점수 계산기'!$C$29+'점수 계산기'!$C$32,0))</f>
        <v>102</v>
      </c>
      <c r="D65" s="21">
        <f>IF(OR($B65-D$5&gt;74, $B65-D$5=73, $B65-D$5=1, $B65-D$5&lt;0),"",ROUND(($B65-D$5)*'점수 계산기'!$C$27+D$5*'점수 계산기'!$C$29+'점수 계산기'!$C$32,0))</f>
        <v>102</v>
      </c>
      <c r="E65" s="21">
        <f>IF(OR($B65-E$5&gt;74, $B65-E$5=73, $B65-E$5=1, $B65-E$5&lt;0),"",ROUND(($B65-E$5)*'점수 계산기'!$C$27+E$5*'점수 계산기'!$C$29+'점수 계산기'!$C$32,0))</f>
        <v>102</v>
      </c>
      <c r="F65" s="21">
        <f>IF(OR($B65-F$5&gt;74, $B65-F$5=73, $B65-F$5=1, $B65-F$5&lt;0),"",ROUND(($B65-F$5)*'점수 계산기'!$C$27+F$5*'점수 계산기'!$C$29+'점수 계산기'!$C$32,0))</f>
        <v>102</v>
      </c>
      <c r="G65" s="21">
        <f>IF(OR($B65-G$5&gt;74, $B65-G$5=73, $B65-G$5=1, $B65-G$5&lt;0),"",ROUND(($B65-G$5)*'점수 계산기'!$C$27+G$5*'점수 계산기'!$C$29+'점수 계산기'!$C$32,0))</f>
        <v>102</v>
      </c>
      <c r="H65" s="21">
        <f>IF(OR($B65-H$5&gt;74, $B65-H$5=73, $B65-H$5=1, $B65-H$5&lt;0),"",ROUND(($B65-H$5)*'점수 계산기'!$C$27+H$5*'점수 계산기'!$C$29+'점수 계산기'!$C$32,0))</f>
        <v>102</v>
      </c>
      <c r="I65" s="21">
        <f>IF(OR($B65-I$5&gt;74, $B65-I$5=73, $B65-I$5=1, $B65-I$5&lt;0),"",ROUND(($B65-I$5)*'점수 계산기'!$C$27+I$5*'점수 계산기'!$C$29+'점수 계산기'!$C$32,0))</f>
        <v>102</v>
      </c>
      <c r="J65" s="21">
        <f>IF(OR($B65-J$5&gt;74, $B65-J$5=73, $B65-J$5=1, $B65-J$5&lt;0),"",ROUND(($B65-J$5)*'점수 계산기'!$C$27+J$5*'점수 계산기'!$C$29+'점수 계산기'!$C$32,0))</f>
        <v>101</v>
      </c>
      <c r="K65" s="21">
        <f>IF(OR($B65-K$5&gt;74, $B65-K$5=73, $B65-K$5=1, $B65-K$5&lt;0),"",ROUND(($B65-K$5)*'점수 계산기'!$C$27+K$5*'점수 계산기'!$C$29+'점수 계산기'!$C$32,0))</f>
        <v>101</v>
      </c>
      <c r="L65" s="21">
        <f>IF(OR($B65-L$5&gt;74, $B65-L$5=73, $B65-L$5=1, $B65-L$5&lt;0),"",ROUND(($B65-L$5)*'점수 계산기'!$C$27+L$5*'점수 계산기'!$C$29+'점수 계산기'!$C$32,0))</f>
        <v>101</v>
      </c>
      <c r="M65" s="21">
        <f>IF(OR($B65-M$5&gt;74, $B65-M$5=73, $B65-M$5=1, $B65-M$5&lt;0),"",ROUND(($B65-M$5)*'점수 계산기'!$C$27+M$5*'점수 계산기'!$C$29+'점수 계산기'!$C$32,0))</f>
        <v>101</v>
      </c>
      <c r="N65" s="21">
        <f>IF(OR($B65-N$5&gt;74, $B65-N$5=73, $B65-N$5=1, $B65-N$5&lt;0),"",ROUND(($B65-N$5)*'점수 계산기'!$C$27+N$5*'점수 계산기'!$C$29+'점수 계산기'!$C$32,0))</f>
        <v>101</v>
      </c>
      <c r="O65" s="21">
        <f>IF(OR($B65-O$5&gt;74, $B65-O$5=73, $B65-O$5=1, $B65-O$5&lt;0),"",ROUND(($B65-O$5)*'점수 계산기'!$C$27+O$5*'점수 계산기'!$C$29+'점수 계산기'!$C$32,0))</f>
        <v>101</v>
      </c>
      <c r="P65" s="21">
        <f>IF(OR($B65-P$5&gt;74, $B65-P$5=73, $B65-P$5=1, $B65-P$5&lt;0),"",ROUND(($B65-P$5)*'점수 계산기'!$C$27+P$5*'점수 계산기'!$C$29+'점수 계산기'!$C$32,0))</f>
        <v>101</v>
      </c>
      <c r="Q65" s="21">
        <f>IF(OR($B65-Q$5&gt;74, $B65-Q$5=73, $B65-Q$5=1, $B65-Q$5&lt;0),"",ROUND(($B65-Q$5)*'점수 계산기'!$C$27+Q$5*'점수 계산기'!$C$29+'점수 계산기'!$C$32,0))</f>
        <v>101</v>
      </c>
      <c r="R65" s="21">
        <f>IF(OR($B65-R$5&gt;74, $B65-R$5=73, $B65-R$5=1, $B65-R$5&lt;0),"",ROUND(($B65-R$5)*'점수 계산기'!$C$27+R$5*'점수 계산기'!$C$29+'점수 계산기'!$C$32,0))</f>
        <v>101</v>
      </c>
      <c r="S65" s="21">
        <f>IF(OR($B65-S$5&gt;74, $B65-S$5=73, $B65-S$5=1, $B65-S$5&lt;0),"",ROUND(($B65-S$5)*'점수 계산기'!$C$27+S$5*'점수 계산기'!$C$29+'점수 계산기'!$C$32,0))</f>
        <v>101</v>
      </c>
      <c r="T65" s="21">
        <f>IF(OR($B65-T$5&gt;74, $B65-T$5=73, $B65-T$5=1, $B65-T$5&lt;0),"",ROUND(($B65-T$5)*'점수 계산기'!$C$27+T$5*'점수 계산기'!$C$29+'점수 계산기'!$C$32,0))</f>
        <v>101</v>
      </c>
      <c r="U65" s="21">
        <f>IF(OR($B65-U$5&gt;74, $B65-U$5=73, $B65-U$5=1, $B65-U$5&lt;0),"",ROUND(($B65-U$5)*'점수 계산기'!$C$27+U$5*'점수 계산기'!$C$29+'점수 계산기'!$C$32,0))</f>
        <v>101</v>
      </c>
      <c r="V65" s="21">
        <f>IF(OR($B65-V$5&gt;74, $B65-V$5=73, $B65-V$5=1, $B65-V$5&lt;0),"",ROUND(($B65-V$5)*'점수 계산기'!$C$27+V$5*'점수 계산기'!$C$29+'점수 계산기'!$C$32,0))</f>
        <v>101</v>
      </c>
      <c r="W65" s="21">
        <f>IF(OR($B65-W$5&gt;74, $B65-W$5=73, $B65-W$5=1, $B65-W$5&lt;0),"",ROUND(($B65-W$5)*'점수 계산기'!$C$27+W$5*'점수 계산기'!$C$29+'점수 계산기'!$C$32,0))</f>
        <v>101</v>
      </c>
      <c r="X65" s="21">
        <f>IF(OR($B65-X$5&gt;74, $B65-X$5=73, $B65-X$5=1, $B65-X$5&lt;0),"",ROUND(($B65-X$5)*'점수 계산기'!$C$27+X$5*'점수 계산기'!$C$29+'점수 계산기'!$C$32,0))</f>
        <v>101</v>
      </c>
      <c r="Y65" s="21">
        <f>IF(OR($B65-Y$5&gt;74, $B65-Y$5=73, $B65-Y$5=1, $B65-Y$5&lt;0),"",ROUND(($B65-Y$5)*'점수 계산기'!$C$27+Y$5*'점수 계산기'!$C$29+'점수 계산기'!$C$32,0))</f>
        <v>101</v>
      </c>
      <c r="Z65" s="21">
        <f>IF(OR($B65-Z$5&gt;74, $B65-Z$5=73, $B65-Z$5=1, $B65-Z$5&lt;0),"",ROUND(($B65-Z$5)*'점수 계산기'!$C$27+Z$5*'점수 계산기'!$C$29+'점수 계산기'!$C$32,0))</f>
        <v>101</v>
      </c>
      <c r="AA65" s="22">
        <f>IF(OR($B65-AA$5&gt;74, $B65-AA$5=73, $B65-AA$5=1, $B65-AA$5&lt;0),"",ROUND(($B65-AA$5)*'점수 계산기'!$C$27+AA$5*'점수 계산기'!$C$29+'점수 계산기'!$C$32,0))</f>
        <v>101</v>
      </c>
      <c r="AC65" s="195">
        <v>42</v>
      </c>
      <c r="AD65" s="195">
        <f t="shared" si="0"/>
        <v>101</v>
      </c>
      <c r="AE65" s="195" cm="1">
        <f t="array" ref="AE65">INDEX($AF$6:$AF$106, AC65, 1)</f>
        <v>117</v>
      </c>
      <c r="AF65" s="195">
        <f t="shared" si="1"/>
        <v>102</v>
      </c>
      <c r="AG65" s="195">
        <v>41</v>
      </c>
      <c r="AH65" s="195">
        <v>59</v>
      </c>
    </row>
    <row r="66" spans="1:34" ht="21" customHeight="1">
      <c r="A66" s="4"/>
      <c r="B66" s="28">
        <v>40</v>
      </c>
      <c r="C66" s="13">
        <f>IF(OR($B66-C$5&gt;74, $B66-C$5=73, $B66-C$5=1, $B66-C$5&lt;0),"",ROUND(($B66-C$5)*'점수 계산기'!$C$27+C$5*'점수 계산기'!$C$29+'점수 계산기'!$C$32,0))</f>
        <v>101</v>
      </c>
      <c r="D66" s="13">
        <f>IF(OR($B66-D$5&gt;74, $B66-D$5=73, $B66-D$5=1, $B66-D$5&lt;0),"",ROUND(($B66-D$5)*'점수 계산기'!$C$27+D$5*'점수 계산기'!$C$29+'점수 계산기'!$C$32,0))</f>
        <v>101</v>
      </c>
      <c r="E66" s="13">
        <f>IF(OR($B66-E$5&gt;74, $B66-E$5=73, $B66-E$5=1, $B66-E$5&lt;0),"",ROUND(($B66-E$5)*'점수 계산기'!$C$27+E$5*'점수 계산기'!$C$29+'점수 계산기'!$C$32,0))</f>
        <v>101</v>
      </c>
      <c r="F66" s="13">
        <f>IF(OR($B66-F$5&gt;74, $B66-F$5=73, $B66-F$5=1, $B66-F$5&lt;0),"",ROUND(($B66-F$5)*'점수 계산기'!$C$27+F$5*'점수 계산기'!$C$29+'점수 계산기'!$C$32,0))</f>
        <v>101</v>
      </c>
      <c r="G66" s="13">
        <f>IF(OR($B66-G$5&gt;74, $B66-G$5=73, $B66-G$5=1, $B66-G$5&lt;0),"",ROUND(($B66-G$5)*'점수 계산기'!$C$27+G$5*'점수 계산기'!$C$29+'점수 계산기'!$C$32,0))</f>
        <v>101</v>
      </c>
      <c r="H66" s="13">
        <f>IF(OR($B66-H$5&gt;74, $B66-H$5=73, $B66-H$5=1, $B66-H$5&lt;0),"",ROUND(($B66-H$5)*'점수 계산기'!$C$27+H$5*'점수 계산기'!$C$29+'점수 계산기'!$C$32,0))</f>
        <v>101</v>
      </c>
      <c r="I66" s="13">
        <f>IF(OR($B66-I$5&gt;74, $B66-I$5=73, $B66-I$5=1, $B66-I$5&lt;0),"",ROUND(($B66-I$5)*'점수 계산기'!$C$27+I$5*'점수 계산기'!$C$29+'점수 계산기'!$C$32,0))</f>
        <v>101</v>
      </c>
      <c r="J66" s="13">
        <f>IF(OR($B66-J$5&gt;74, $B66-J$5=73, $B66-J$5=1, $B66-J$5&lt;0),"",ROUND(($B66-J$5)*'점수 계산기'!$C$27+J$5*'점수 계산기'!$C$29+'점수 계산기'!$C$32,0))</f>
        <v>101</v>
      </c>
      <c r="K66" s="13">
        <f>IF(OR($B66-K$5&gt;74, $B66-K$5=73, $B66-K$5=1, $B66-K$5&lt;0),"",ROUND(($B66-K$5)*'점수 계산기'!$C$27+K$5*'점수 계산기'!$C$29+'점수 계산기'!$C$32,0))</f>
        <v>101</v>
      </c>
      <c r="L66" s="13">
        <f>IF(OR($B66-L$5&gt;74, $B66-L$5=73, $B66-L$5=1, $B66-L$5&lt;0),"",ROUND(($B66-L$5)*'점수 계산기'!$C$27+L$5*'점수 계산기'!$C$29+'점수 계산기'!$C$32,0))</f>
        <v>101</v>
      </c>
      <c r="M66" s="13">
        <f>IF(OR($B66-M$5&gt;74, $B66-M$5=73, $B66-M$5=1, $B66-M$5&lt;0),"",ROUND(($B66-M$5)*'점수 계산기'!$C$27+M$5*'점수 계산기'!$C$29+'점수 계산기'!$C$32,0))</f>
        <v>101</v>
      </c>
      <c r="N66" s="13">
        <f>IF(OR($B66-N$5&gt;74, $B66-N$5=73, $B66-N$5=1, $B66-N$5&lt;0),"",ROUND(($B66-N$5)*'점수 계산기'!$C$27+N$5*'점수 계산기'!$C$29+'점수 계산기'!$C$32,0))</f>
        <v>101</v>
      </c>
      <c r="O66" s="13">
        <f>IF(OR($B66-O$5&gt;74, $B66-O$5=73, $B66-O$5=1, $B66-O$5&lt;0),"",ROUND(($B66-O$5)*'점수 계산기'!$C$27+O$5*'점수 계산기'!$C$29+'점수 계산기'!$C$32,0))</f>
        <v>101</v>
      </c>
      <c r="P66" s="13">
        <f>IF(OR($B66-P$5&gt;74, $B66-P$5=73, $B66-P$5=1, $B66-P$5&lt;0),"",ROUND(($B66-P$5)*'점수 계산기'!$C$27+P$5*'점수 계산기'!$C$29+'점수 계산기'!$C$32,0))</f>
        <v>100</v>
      </c>
      <c r="Q66" s="13">
        <f>IF(OR($B66-Q$5&gt;74, $B66-Q$5=73, $B66-Q$5=1, $B66-Q$5&lt;0),"",ROUND(($B66-Q$5)*'점수 계산기'!$C$27+Q$5*'점수 계산기'!$C$29+'점수 계산기'!$C$32,0))</f>
        <v>100</v>
      </c>
      <c r="R66" s="13">
        <f>IF(OR($B66-R$5&gt;74, $B66-R$5=73, $B66-R$5=1, $B66-R$5&lt;0),"",ROUND(($B66-R$5)*'점수 계산기'!$C$27+R$5*'점수 계산기'!$C$29+'점수 계산기'!$C$32,0))</f>
        <v>100</v>
      </c>
      <c r="S66" s="13">
        <f>IF(OR($B66-S$5&gt;74, $B66-S$5=73, $B66-S$5=1, $B66-S$5&lt;0),"",ROUND(($B66-S$5)*'점수 계산기'!$C$27+S$5*'점수 계산기'!$C$29+'점수 계산기'!$C$32,0))</f>
        <v>100</v>
      </c>
      <c r="T66" s="13">
        <f>IF(OR($B66-T$5&gt;74, $B66-T$5=73, $B66-T$5=1, $B66-T$5&lt;0),"",ROUND(($B66-T$5)*'점수 계산기'!$C$27+T$5*'점수 계산기'!$C$29+'점수 계산기'!$C$32,0))</f>
        <v>100</v>
      </c>
      <c r="U66" s="13">
        <f>IF(OR($B66-U$5&gt;74, $B66-U$5=73, $B66-U$5=1, $B66-U$5&lt;0),"",ROUND(($B66-U$5)*'점수 계산기'!$C$27+U$5*'점수 계산기'!$C$29+'점수 계산기'!$C$32,0))</f>
        <v>100</v>
      </c>
      <c r="V66" s="13">
        <f>IF(OR($B66-V$5&gt;74, $B66-V$5=73, $B66-V$5=1, $B66-V$5&lt;0),"",ROUND(($B66-V$5)*'점수 계산기'!$C$27+V$5*'점수 계산기'!$C$29+'점수 계산기'!$C$32,0))</f>
        <v>100</v>
      </c>
      <c r="W66" s="13">
        <f>IF(OR($B66-W$5&gt;74, $B66-W$5=73, $B66-W$5=1, $B66-W$5&lt;0),"",ROUND(($B66-W$5)*'점수 계산기'!$C$27+W$5*'점수 계산기'!$C$29+'점수 계산기'!$C$32,0))</f>
        <v>100</v>
      </c>
      <c r="X66" s="13">
        <f>IF(OR($B66-X$5&gt;74, $B66-X$5=73, $B66-X$5=1, $B66-X$5&lt;0),"",ROUND(($B66-X$5)*'점수 계산기'!$C$27+X$5*'점수 계산기'!$C$29+'점수 계산기'!$C$32,0))</f>
        <v>100</v>
      </c>
      <c r="Y66" s="13">
        <f>IF(OR($B66-Y$5&gt;74, $B66-Y$5=73, $B66-Y$5=1, $B66-Y$5&lt;0),"",ROUND(($B66-Y$5)*'점수 계산기'!$C$27+Y$5*'점수 계산기'!$C$29+'점수 계산기'!$C$32,0))</f>
        <v>100</v>
      </c>
      <c r="Z66" s="13">
        <f>IF(OR($B66-Z$5&gt;74, $B66-Z$5=73, $B66-Z$5=1, $B66-Z$5&lt;0),"",ROUND(($B66-Z$5)*'점수 계산기'!$C$27+Z$5*'점수 계산기'!$C$29+'점수 계산기'!$C$32,0))</f>
        <v>100</v>
      </c>
      <c r="AA66" s="14">
        <f>IF(OR($B66-AA$5&gt;74, $B66-AA$5=73, $B66-AA$5=1, $B66-AA$5&lt;0),"",ROUND(($B66-AA$5)*'점수 계산기'!$C$27+AA$5*'점수 계산기'!$C$29+'점수 계산기'!$C$32,0))</f>
        <v>100</v>
      </c>
      <c r="AC66" s="195">
        <v>41</v>
      </c>
      <c r="AD66" s="195">
        <f t="shared" si="0"/>
        <v>100</v>
      </c>
      <c r="AE66" s="195" cm="1">
        <f t="array" ref="AE66">INDEX($AF$6:$AF$106, AC66, 1)</f>
        <v>118</v>
      </c>
      <c r="AF66" s="195">
        <f t="shared" si="1"/>
        <v>101</v>
      </c>
      <c r="AG66" s="195">
        <v>40</v>
      </c>
      <c r="AH66" s="195">
        <v>60</v>
      </c>
    </row>
    <row r="67" spans="1:34" ht="21" customHeight="1">
      <c r="A67" s="4"/>
      <c r="B67" s="29">
        <v>39</v>
      </c>
      <c r="C67" s="13">
        <f>IF(OR($B67-C$5&gt;74, $B67-C$5=73, $B67-C$5=1, $B67-C$5&lt;0),"",ROUND(($B67-C$5)*'점수 계산기'!$C$27+C$5*'점수 계산기'!$C$29+'점수 계산기'!$C$32,0))</f>
        <v>100</v>
      </c>
      <c r="D67" s="13">
        <f>IF(OR($B67-D$5&gt;74, $B67-D$5=73, $B67-D$5=1, $B67-D$5&lt;0),"",ROUND(($B67-D$5)*'점수 계산기'!$C$27+D$5*'점수 계산기'!$C$29+'점수 계산기'!$C$32,0))</f>
        <v>100</v>
      </c>
      <c r="E67" s="13">
        <f>IF(OR($B67-E$5&gt;74, $B67-E$5=73, $B67-E$5=1, $B67-E$5&lt;0),"",ROUND(($B67-E$5)*'점수 계산기'!$C$27+E$5*'점수 계산기'!$C$29+'점수 계산기'!$C$32,0))</f>
        <v>100</v>
      </c>
      <c r="F67" s="13">
        <f>IF(OR($B67-F$5&gt;74, $B67-F$5=73, $B67-F$5=1, $B67-F$5&lt;0),"",ROUND(($B67-F$5)*'점수 계산기'!$C$27+F$5*'점수 계산기'!$C$29+'점수 계산기'!$C$32,0))</f>
        <v>100</v>
      </c>
      <c r="G67" s="13">
        <f>IF(OR($B67-G$5&gt;74, $B67-G$5=73, $B67-G$5=1, $B67-G$5&lt;0),"",ROUND(($B67-G$5)*'점수 계산기'!$C$27+G$5*'점수 계산기'!$C$29+'점수 계산기'!$C$32,0))</f>
        <v>100</v>
      </c>
      <c r="H67" s="13">
        <f>IF(OR($B67-H$5&gt;74, $B67-H$5=73, $B67-H$5=1, $B67-H$5&lt;0),"",ROUND(($B67-H$5)*'점수 계산기'!$C$27+H$5*'점수 계산기'!$C$29+'점수 계산기'!$C$32,0))</f>
        <v>100</v>
      </c>
      <c r="I67" s="13">
        <f>IF(OR($B67-I$5&gt;74, $B67-I$5=73, $B67-I$5=1, $B67-I$5&lt;0),"",ROUND(($B67-I$5)*'점수 계산기'!$C$27+I$5*'점수 계산기'!$C$29+'점수 계산기'!$C$32,0))</f>
        <v>100</v>
      </c>
      <c r="J67" s="13">
        <f>IF(OR($B67-J$5&gt;74, $B67-J$5=73, $B67-J$5=1, $B67-J$5&lt;0),"",ROUND(($B67-J$5)*'점수 계산기'!$C$27+J$5*'점수 계산기'!$C$29+'점수 계산기'!$C$32,0))</f>
        <v>100</v>
      </c>
      <c r="K67" s="13">
        <f>IF(OR($B67-K$5&gt;74, $B67-K$5=73, $B67-K$5=1, $B67-K$5&lt;0),"",ROUND(($B67-K$5)*'점수 계산기'!$C$27+K$5*'점수 계산기'!$C$29+'점수 계산기'!$C$32,0))</f>
        <v>100</v>
      </c>
      <c r="L67" s="13">
        <f>IF(OR($B67-L$5&gt;74, $B67-L$5=73, $B67-L$5=1, $B67-L$5&lt;0),"",ROUND(($B67-L$5)*'점수 계산기'!$C$27+L$5*'점수 계산기'!$C$29+'점수 계산기'!$C$32,0))</f>
        <v>100</v>
      </c>
      <c r="M67" s="13">
        <f>IF(OR($B67-M$5&gt;74, $B67-M$5=73, $B67-M$5=1, $B67-M$5&lt;0),"",ROUND(($B67-M$5)*'점수 계산기'!$C$27+M$5*'점수 계산기'!$C$29+'점수 계산기'!$C$32,0))</f>
        <v>100</v>
      </c>
      <c r="N67" s="13">
        <f>IF(OR($B67-N$5&gt;74, $B67-N$5=73, $B67-N$5=1, $B67-N$5&lt;0),"",ROUND(($B67-N$5)*'점수 계산기'!$C$27+N$5*'점수 계산기'!$C$29+'점수 계산기'!$C$32,0))</f>
        <v>100</v>
      </c>
      <c r="O67" s="13">
        <f>IF(OR($B67-O$5&gt;74, $B67-O$5=73, $B67-O$5=1, $B67-O$5&lt;0),"",ROUND(($B67-O$5)*'점수 계산기'!$C$27+O$5*'점수 계산기'!$C$29+'점수 계산기'!$C$32,0))</f>
        <v>100</v>
      </c>
      <c r="P67" s="13">
        <f>IF(OR($B67-P$5&gt;74, $B67-P$5=73, $B67-P$5=1, $B67-P$5&lt;0),"",ROUND(($B67-P$5)*'점수 계산기'!$C$27+P$5*'점수 계산기'!$C$29+'점수 계산기'!$C$32,0))</f>
        <v>100</v>
      </c>
      <c r="Q67" s="13">
        <f>IF(OR($B67-Q$5&gt;74, $B67-Q$5=73, $B67-Q$5=1, $B67-Q$5&lt;0),"",ROUND(($B67-Q$5)*'점수 계산기'!$C$27+Q$5*'점수 계산기'!$C$29+'점수 계산기'!$C$32,0))</f>
        <v>100</v>
      </c>
      <c r="R67" s="13">
        <f>IF(OR($B67-R$5&gt;74, $B67-R$5=73, $B67-R$5=1, $B67-R$5&lt;0),"",ROUND(($B67-R$5)*'점수 계산기'!$C$27+R$5*'점수 계산기'!$C$29+'점수 계산기'!$C$32,0))</f>
        <v>100</v>
      </c>
      <c r="S67" s="13">
        <f>IF(OR($B67-S$5&gt;74, $B67-S$5=73, $B67-S$5=1, $B67-S$5&lt;0),"",ROUND(($B67-S$5)*'점수 계산기'!$C$27+S$5*'점수 계산기'!$C$29+'점수 계산기'!$C$32,0))</f>
        <v>100</v>
      </c>
      <c r="T67" s="13">
        <f>IF(OR($B67-T$5&gt;74, $B67-T$5=73, $B67-T$5=1, $B67-T$5&lt;0),"",ROUND(($B67-T$5)*'점수 계산기'!$C$27+T$5*'점수 계산기'!$C$29+'점수 계산기'!$C$32,0))</f>
        <v>100</v>
      </c>
      <c r="U67" s="13">
        <f>IF(OR($B67-U$5&gt;74, $B67-U$5=73, $B67-U$5=1, $B67-U$5&lt;0),"",ROUND(($B67-U$5)*'점수 계산기'!$C$27+U$5*'점수 계산기'!$C$29+'점수 계산기'!$C$32,0))</f>
        <v>100</v>
      </c>
      <c r="V67" s="13">
        <f>IF(OR($B67-V$5&gt;74, $B67-V$5=73, $B67-V$5=1, $B67-V$5&lt;0),"",ROUND(($B67-V$5)*'점수 계산기'!$C$27+V$5*'점수 계산기'!$C$29+'점수 계산기'!$C$32,0))</f>
        <v>99</v>
      </c>
      <c r="W67" s="13">
        <f>IF(OR($B67-W$5&gt;74, $B67-W$5=73, $B67-W$5=1, $B67-W$5&lt;0),"",ROUND(($B67-W$5)*'점수 계산기'!$C$27+W$5*'점수 계산기'!$C$29+'점수 계산기'!$C$32,0))</f>
        <v>99</v>
      </c>
      <c r="X67" s="13">
        <f>IF(OR($B67-X$5&gt;74, $B67-X$5=73, $B67-X$5=1, $B67-X$5&lt;0),"",ROUND(($B67-X$5)*'점수 계산기'!$C$27+X$5*'점수 계산기'!$C$29+'점수 계산기'!$C$32,0))</f>
        <v>99</v>
      </c>
      <c r="Y67" s="13">
        <f>IF(OR($B67-Y$5&gt;74, $B67-Y$5=73, $B67-Y$5=1, $B67-Y$5&lt;0),"",ROUND(($B67-Y$5)*'점수 계산기'!$C$27+Y$5*'점수 계산기'!$C$29+'점수 계산기'!$C$32,0))</f>
        <v>99</v>
      </c>
      <c r="Z67" s="13">
        <f>IF(OR($B67-Z$5&gt;74, $B67-Z$5=73, $B67-Z$5=1, $B67-Z$5&lt;0),"",ROUND(($B67-Z$5)*'점수 계산기'!$C$27+Z$5*'점수 계산기'!$C$29+'점수 계산기'!$C$32,0))</f>
        <v>99</v>
      </c>
      <c r="AA67" s="14">
        <f>IF(OR($B67-AA$5&gt;74, $B67-AA$5=73, $B67-AA$5=1, $B67-AA$5&lt;0),"",ROUND(($B67-AA$5)*'점수 계산기'!$C$27+AA$5*'점수 계산기'!$C$29+'점수 계산기'!$C$32,0))</f>
        <v>99</v>
      </c>
      <c r="AC67" s="195">
        <v>40</v>
      </c>
      <c r="AD67" s="195">
        <f t="shared" si="0"/>
        <v>99</v>
      </c>
      <c r="AE67" s="195" cm="1">
        <f t="array" ref="AE67">INDEX($AF$6:$AF$106, AC67, 1)</f>
        <v>118</v>
      </c>
      <c r="AF67" s="195">
        <f t="shared" si="1"/>
        <v>100</v>
      </c>
      <c r="AG67" s="195">
        <v>39</v>
      </c>
      <c r="AH67" s="195">
        <v>61</v>
      </c>
    </row>
    <row r="68" spans="1:34" ht="21" customHeight="1">
      <c r="A68" s="4"/>
      <c r="B68" s="29">
        <v>38</v>
      </c>
      <c r="C68" s="13">
        <f>IF(OR($B68-C$5&gt;74, $B68-C$5=73, $B68-C$5=1, $B68-C$5&lt;0),"",ROUND(($B68-C$5)*'점수 계산기'!$C$27+C$5*'점수 계산기'!$C$29+'점수 계산기'!$C$32,0))</f>
        <v>99</v>
      </c>
      <c r="D68" s="13">
        <f>IF(OR($B68-D$5&gt;74, $B68-D$5=73, $B68-D$5=1, $B68-D$5&lt;0),"",ROUND(($B68-D$5)*'점수 계산기'!$C$27+D$5*'점수 계산기'!$C$29+'점수 계산기'!$C$32,0))</f>
        <v>99</v>
      </c>
      <c r="E68" s="13">
        <f>IF(OR($B68-E$5&gt;74, $B68-E$5=73, $B68-E$5=1, $B68-E$5&lt;0),"",ROUND(($B68-E$5)*'점수 계산기'!$C$27+E$5*'점수 계산기'!$C$29+'점수 계산기'!$C$32,0))</f>
        <v>99</v>
      </c>
      <c r="F68" s="13">
        <f>IF(OR($B68-F$5&gt;74, $B68-F$5=73, $B68-F$5=1, $B68-F$5&lt;0),"",ROUND(($B68-F$5)*'점수 계산기'!$C$27+F$5*'점수 계산기'!$C$29+'점수 계산기'!$C$32,0))</f>
        <v>99</v>
      </c>
      <c r="G68" s="13">
        <f>IF(OR($B68-G$5&gt;74, $B68-G$5=73, $B68-G$5=1, $B68-G$5&lt;0),"",ROUND(($B68-G$5)*'점수 계산기'!$C$27+G$5*'점수 계산기'!$C$29+'점수 계산기'!$C$32,0))</f>
        <v>99</v>
      </c>
      <c r="H68" s="13">
        <f>IF(OR($B68-H$5&gt;74, $B68-H$5=73, $B68-H$5=1, $B68-H$5&lt;0),"",ROUND(($B68-H$5)*'점수 계산기'!$C$27+H$5*'점수 계산기'!$C$29+'점수 계산기'!$C$32,0))</f>
        <v>99</v>
      </c>
      <c r="I68" s="13">
        <f>IF(OR($B68-I$5&gt;74, $B68-I$5=73, $B68-I$5=1, $B68-I$5&lt;0),"",ROUND(($B68-I$5)*'점수 계산기'!$C$27+I$5*'점수 계산기'!$C$29+'점수 계산기'!$C$32,0))</f>
        <v>99</v>
      </c>
      <c r="J68" s="13">
        <f>IF(OR($B68-J$5&gt;74, $B68-J$5=73, $B68-J$5=1, $B68-J$5&lt;0),"",ROUND(($B68-J$5)*'점수 계산기'!$C$27+J$5*'점수 계산기'!$C$29+'점수 계산기'!$C$32,0))</f>
        <v>99</v>
      </c>
      <c r="K68" s="13">
        <f>IF(OR($B68-K$5&gt;74, $B68-K$5=73, $B68-K$5=1, $B68-K$5&lt;0),"",ROUND(($B68-K$5)*'점수 계산기'!$C$27+K$5*'점수 계산기'!$C$29+'점수 계산기'!$C$32,0))</f>
        <v>99</v>
      </c>
      <c r="L68" s="13">
        <f>IF(OR($B68-L$5&gt;74, $B68-L$5=73, $B68-L$5=1, $B68-L$5&lt;0),"",ROUND(($B68-L$5)*'점수 계산기'!$C$27+L$5*'점수 계산기'!$C$29+'점수 계산기'!$C$32,0))</f>
        <v>99</v>
      </c>
      <c r="M68" s="13">
        <f>IF(OR($B68-M$5&gt;74, $B68-M$5=73, $B68-M$5=1, $B68-M$5&lt;0),"",ROUND(($B68-M$5)*'점수 계산기'!$C$27+M$5*'점수 계산기'!$C$29+'점수 계산기'!$C$32,0))</f>
        <v>99</v>
      </c>
      <c r="N68" s="13">
        <f>IF(OR($B68-N$5&gt;74, $B68-N$5=73, $B68-N$5=1, $B68-N$5&lt;0),"",ROUND(($B68-N$5)*'점수 계산기'!$C$27+N$5*'점수 계산기'!$C$29+'점수 계산기'!$C$32,0))</f>
        <v>99</v>
      </c>
      <c r="O68" s="13">
        <f>IF(OR($B68-O$5&gt;74, $B68-O$5=73, $B68-O$5=1, $B68-O$5&lt;0),"",ROUND(($B68-O$5)*'점수 계산기'!$C$27+O$5*'점수 계산기'!$C$29+'점수 계산기'!$C$32,0))</f>
        <v>99</v>
      </c>
      <c r="P68" s="13">
        <f>IF(OR($B68-P$5&gt;74, $B68-P$5=73, $B68-P$5=1, $B68-P$5&lt;0),"",ROUND(($B68-P$5)*'점수 계산기'!$C$27+P$5*'점수 계산기'!$C$29+'점수 계산기'!$C$32,0))</f>
        <v>99</v>
      </c>
      <c r="Q68" s="13">
        <f>IF(OR($B68-Q$5&gt;74, $B68-Q$5=73, $B68-Q$5=1, $B68-Q$5&lt;0),"",ROUND(($B68-Q$5)*'점수 계산기'!$C$27+Q$5*'점수 계산기'!$C$29+'점수 계산기'!$C$32,0))</f>
        <v>99</v>
      </c>
      <c r="R68" s="13">
        <f>IF(OR($B68-R$5&gt;74, $B68-R$5=73, $B68-R$5=1, $B68-R$5&lt;0),"",ROUND(($B68-R$5)*'점수 계산기'!$C$27+R$5*'점수 계산기'!$C$29+'점수 계산기'!$C$32,0))</f>
        <v>99</v>
      </c>
      <c r="S68" s="13">
        <f>IF(OR($B68-S$5&gt;74, $B68-S$5=73, $B68-S$5=1, $B68-S$5&lt;0),"",ROUND(($B68-S$5)*'점수 계산기'!$C$27+S$5*'점수 계산기'!$C$29+'점수 계산기'!$C$32,0))</f>
        <v>99</v>
      </c>
      <c r="T68" s="13">
        <f>IF(OR($B68-T$5&gt;74, $B68-T$5=73, $B68-T$5=1, $B68-T$5&lt;0),"",ROUND(($B68-T$5)*'점수 계산기'!$C$27+T$5*'점수 계산기'!$C$29+'점수 계산기'!$C$32,0))</f>
        <v>99</v>
      </c>
      <c r="U68" s="13">
        <f>IF(OR($B68-U$5&gt;74, $B68-U$5=73, $B68-U$5=1, $B68-U$5&lt;0),"",ROUND(($B68-U$5)*'점수 계산기'!$C$27+U$5*'점수 계산기'!$C$29+'점수 계산기'!$C$32,0))</f>
        <v>99</v>
      </c>
      <c r="V68" s="13">
        <f>IF(OR($B68-V$5&gt;74, $B68-V$5=73, $B68-V$5=1, $B68-V$5&lt;0),"",ROUND(($B68-V$5)*'점수 계산기'!$C$27+V$5*'점수 계산기'!$C$29+'점수 계산기'!$C$32,0))</f>
        <v>99</v>
      </c>
      <c r="W68" s="13">
        <f>IF(OR($B68-W$5&gt;74, $B68-W$5=73, $B68-W$5=1, $B68-W$5&lt;0),"",ROUND(($B68-W$5)*'점수 계산기'!$C$27+W$5*'점수 계산기'!$C$29+'점수 계산기'!$C$32,0))</f>
        <v>99</v>
      </c>
      <c r="X68" s="13">
        <f>IF(OR($B68-X$5&gt;74, $B68-X$5=73, $B68-X$5=1, $B68-X$5&lt;0),"",ROUND(($B68-X$5)*'점수 계산기'!$C$27+X$5*'점수 계산기'!$C$29+'점수 계산기'!$C$32,0))</f>
        <v>99</v>
      </c>
      <c r="Y68" s="13">
        <f>IF(OR($B68-Y$5&gt;74, $B68-Y$5=73, $B68-Y$5=1, $B68-Y$5&lt;0),"",ROUND(($B68-Y$5)*'점수 계산기'!$C$27+Y$5*'점수 계산기'!$C$29+'점수 계산기'!$C$32,0))</f>
        <v>99</v>
      </c>
      <c r="Z68" s="13">
        <f>IF(OR($B68-Z$5&gt;74, $B68-Z$5=73, $B68-Z$5=1, $B68-Z$5&lt;0),"",ROUND(($B68-Z$5)*'점수 계산기'!$C$27+Z$5*'점수 계산기'!$C$29+'점수 계산기'!$C$32,0))</f>
        <v>99</v>
      </c>
      <c r="AA68" s="14">
        <f>IF(OR($B68-AA$5&gt;74, $B68-AA$5=73, $B68-AA$5=1, $B68-AA$5&lt;0),"",ROUND(($B68-AA$5)*'점수 계산기'!$C$27+AA$5*'점수 계산기'!$C$29+'점수 계산기'!$C$32,0))</f>
        <v>98</v>
      </c>
      <c r="AC68" s="195">
        <v>39</v>
      </c>
      <c r="AD68" s="195">
        <f t="shared" si="0"/>
        <v>98</v>
      </c>
      <c r="AE68" s="195" cm="1">
        <f t="array" ref="AE68">INDEX($AF$6:$AF$106, AC68, 1)</f>
        <v>119</v>
      </c>
      <c r="AF68" s="195">
        <f t="shared" si="1"/>
        <v>99</v>
      </c>
      <c r="AG68" s="195">
        <v>38</v>
      </c>
      <c r="AH68" s="195">
        <v>62</v>
      </c>
    </row>
    <row r="69" spans="1:34" ht="21" customHeight="1">
      <c r="A69" s="4"/>
      <c r="B69" s="29">
        <v>37</v>
      </c>
      <c r="C69" s="13">
        <f>IF(OR($B69-C$5&gt;74, $B69-C$5=73, $B69-C$5=1, $B69-C$5&lt;0),"",ROUND(($B69-C$5)*'점수 계산기'!$C$27+C$5*'점수 계산기'!$C$29+'점수 계산기'!$C$32,0))</f>
        <v>98</v>
      </c>
      <c r="D69" s="13">
        <f>IF(OR($B69-D$5&gt;74, $B69-D$5=73, $B69-D$5=1, $B69-D$5&lt;0),"",ROUND(($B69-D$5)*'점수 계산기'!$C$27+D$5*'점수 계산기'!$C$29+'점수 계산기'!$C$32,0))</f>
        <v>98</v>
      </c>
      <c r="E69" s="13">
        <f>IF(OR($B69-E$5&gt;74, $B69-E$5=73, $B69-E$5=1, $B69-E$5&lt;0),"",ROUND(($B69-E$5)*'점수 계산기'!$C$27+E$5*'점수 계산기'!$C$29+'점수 계산기'!$C$32,0))</f>
        <v>98</v>
      </c>
      <c r="F69" s="13">
        <f>IF(OR($B69-F$5&gt;74, $B69-F$5=73, $B69-F$5=1, $B69-F$5&lt;0),"",ROUND(($B69-F$5)*'점수 계산기'!$C$27+F$5*'점수 계산기'!$C$29+'점수 계산기'!$C$32,0))</f>
        <v>98</v>
      </c>
      <c r="G69" s="13">
        <f>IF(OR($B69-G$5&gt;74, $B69-G$5=73, $B69-G$5=1, $B69-G$5&lt;0),"",ROUND(($B69-G$5)*'점수 계산기'!$C$27+G$5*'점수 계산기'!$C$29+'점수 계산기'!$C$32,0))</f>
        <v>98</v>
      </c>
      <c r="H69" s="13">
        <f>IF(OR($B69-H$5&gt;74, $B69-H$5=73, $B69-H$5=1, $B69-H$5&lt;0),"",ROUND(($B69-H$5)*'점수 계산기'!$C$27+H$5*'점수 계산기'!$C$29+'점수 계산기'!$C$32,0))</f>
        <v>98</v>
      </c>
      <c r="I69" s="13">
        <f>IF(OR($B69-I$5&gt;74, $B69-I$5=73, $B69-I$5=1, $B69-I$5&lt;0),"",ROUND(($B69-I$5)*'점수 계산기'!$C$27+I$5*'점수 계산기'!$C$29+'점수 계산기'!$C$32,0))</f>
        <v>98</v>
      </c>
      <c r="J69" s="13">
        <f>IF(OR($B69-J$5&gt;74, $B69-J$5=73, $B69-J$5=1, $B69-J$5&lt;0),"",ROUND(($B69-J$5)*'점수 계산기'!$C$27+J$5*'점수 계산기'!$C$29+'점수 계산기'!$C$32,0))</f>
        <v>98</v>
      </c>
      <c r="K69" s="13">
        <f>IF(OR($B69-K$5&gt;74, $B69-K$5=73, $B69-K$5=1, $B69-K$5&lt;0),"",ROUND(($B69-K$5)*'점수 계산기'!$C$27+K$5*'점수 계산기'!$C$29+'점수 계산기'!$C$32,0))</f>
        <v>98</v>
      </c>
      <c r="L69" s="13">
        <f>IF(OR($B69-L$5&gt;74, $B69-L$5=73, $B69-L$5=1, $B69-L$5&lt;0),"",ROUND(($B69-L$5)*'점수 계산기'!$C$27+L$5*'점수 계산기'!$C$29+'점수 계산기'!$C$32,0))</f>
        <v>98</v>
      </c>
      <c r="M69" s="13">
        <f>IF(OR($B69-M$5&gt;74, $B69-M$5=73, $B69-M$5=1, $B69-M$5&lt;0),"",ROUND(($B69-M$5)*'점수 계산기'!$C$27+M$5*'점수 계산기'!$C$29+'점수 계산기'!$C$32,0))</f>
        <v>98</v>
      </c>
      <c r="N69" s="13">
        <f>IF(OR($B69-N$5&gt;74, $B69-N$5=73, $B69-N$5=1, $B69-N$5&lt;0),"",ROUND(($B69-N$5)*'점수 계산기'!$C$27+N$5*'점수 계산기'!$C$29+'점수 계산기'!$C$32,0))</f>
        <v>98</v>
      </c>
      <c r="O69" s="13">
        <f>IF(OR($B69-O$5&gt;74, $B69-O$5=73, $B69-O$5=1, $B69-O$5&lt;0),"",ROUND(($B69-O$5)*'점수 계산기'!$C$27+O$5*'점수 계산기'!$C$29+'점수 계산기'!$C$32,0))</f>
        <v>98</v>
      </c>
      <c r="P69" s="13">
        <f>IF(OR($B69-P$5&gt;74, $B69-P$5=73, $B69-P$5=1, $B69-P$5&lt;0),"",ROUND(($B69-P$5)*'점수 계산기'!$C$27+P$5*'점수 계산기'!$C$29+'점수 계산기'!$C$32,0))</f>
        <v>98</v>
      </c>
      <c r="Q69" s="13">
        <f>IF(OR($B69-Q$5&gt;74, $B69-Q$5=73, $B69-Q$5=1, $B69-Q$5&lt;0),"",ROUND(($B69-Q$5)*'점수 계산기'!$C$27+Q$5*'점수 계산기'!$C$29+'점수 계산기'!$C$32,0))</f>
        <v>98</v>
      </c>
      <c r="R69" s="13">
        <f>IF(OR($B69-R$5&gt;74, $B69-R$5=73, $B69-R$5=1, $B69-R$5&lt;0),"",ROUND(($B69-R$5)*'점수 계산기'!$C$27+R$5*'점수 계산기'!$C$29+'점수 계산기'!$C$32,0))</f>
        <v>98</v>
      </c>
      <c r="S69" s="13">
        <f>IF(OR($B69-S$5&gt;74, $B69-S$5=73, $B69-S$5=1, $B69-S$5&lt;0),"",ROUND(($B69-S$5)*'점수 계산기'!$C$27+S$5*'점수 계산기'!$C$29+'점수 계산기'!$C$32,0))</f>
        <v>98</v>
      </c>
      <c r="T69" s="13">
        <f>IF(OR($B69-T$5&gt;74, $B69-T$5=73, $B69-T$5=1, $B69-T$5&lt;0),"",ROUND(($B69-T$5)*'점수 계산기'!$C$27+T$5*'점수 계산기'!$C$29+'점수 계산기'!$C$32,0))</f>
        <v>98</v>
      </c>
      <c r="U69" s="13">
        <f>IF(OR($B69-U$5&gt;74, $B69-U$5=73, $B69-U$5=1, $B69-U$5&lt;0),"",ROUND(($B69-U$5)*'점수 계산기'!$C$27+U$5*'점수 계산기'!$C$29+'점수 계산기'!$C$32,0))</f>
        <v>98</v>
      </c>
      <c r="V69" s="13">
        <f>IF(OR($B69-V$5&gt;74, $B69-V$5=73, $B69-V$5=1, $B69-V$5&lt;0),"",ROUND(($B69-V$5)*'점수 계산기'!$C$27+V$5*'점수 계산기'!$C$29+'점수 계산기'!$C$32,0))</f>
        <v>98</v>
      </c>
      <c r="W69" s="13">
        <f>IF(OR($B69-W$5&gt;74, $B69-W$5=73, $B69-W$5=1, $B69-W$5&lt;0),"",ROUND(($B69-W$5)*'점수 계산기'!$C$27+W$5*'점수 계산기'!$C$29+'점수 계산기'!$C$32,0))</f>
        <v>98</v>
      </c>
      <c r="X69" s="13">
        <f>IF(OR($B69-X$5&gt;74, $B69-X$5=73, $B69-X$5=1, $B69-X$5&lt;0),"",ROUND(($B69-X$5)*'점수 계산기'!$C$27+X$5*'점수 계산기'!$C$29+'점수 계산기'!$C$32,0))</f>
        <v>98</v>
      </c>
      <c r="Y69" s="13">
        <f>IF(OR($B69-Y$5&gt;74, $B69-Y$5=73, $B69-Y$5=1, $B69-Y$5&lt;0),"",ROUND(($B69-Y$5)*'점수 계산기'!$C$27+Y$5*'점수 계산기'!$C$29+'점수 계산기'!$C$32,0))</f>
        <v>98</v>
      </c>
      <c r="Z69" s="13">
        <f>IF(OR($B69-Z$5&gt;74, $B69-Z$5=73, $B69-Z$5=1, $B69-Z$5&lt;0),"",ROUND(($B69-Z$5)*'점수 계산기'!$C$27+Z$5*'점수 계산기'!$C$29+'점수 계산기'!$C$32,0))</f>
        <v>98</v>
      </c>
      <c r="AA69" s="14">
        <f>IF(OR($B69-AA$5&gt;74, $B69-AA$5=73, $B69-AA$5=1, $B69-AA$5&lt;0),"",ROUND(($B69-AA$5)*'점수 계산기'!$C$27+AA$5*'점수 계산기'!$C$29+'점수 계산기'!$C$32,0))</f>
        <v>98</v>
      </c>
      <c r="AC69" s="195">
        <v>38</v>
      </c>
      <c r="AD69" s="195">
        <f t="shared" si="0"/>
        <v>98</v>
      </c>
      <c r="AE69" s="195" cm="1">
        <f t="array" ref="AE69">INDEX($AF$6:$AF$106, AC69, 1)</f>
        <v>120</v>
      </c>
      <c r="AF69" s="195">
        <f t="shared" si="1"/>
        <v>98</v>
      </c>
      <c r="AG69" s="195">
        <v>37</v>
      </c>
      <c r="AH69" s="195">
        <v>63</v>
      </c>
    </row>
    <row r="70" spans="1:34" ht="21" customHeight="1">
      <c r="A70" s="4"/>
      <c r="B70" s="30">
        <v>36</v>
      </c>
      <c r="C70" s="15">
        <f>IF(OR($B70-C$5&gt;74, $B70-C$5=73, $B70-C$5=1, $B70-C$5&lt;0),"",ROUND(($B70-C$5)*'점수 계산기'!$C$27+C$5*'점수 계산기'!$C$29+'점수 계산기'!$C$32,0))</f>
        <v>98</v>
      </c>
      <c r="D70" s="15">
        <f>IF(OR($B70-D$5&gt;74, $B70-D$5=73, $B70-D$5=1, $B70-D$5&lt;0),"",ROUND(($B70-D$5)*'점수 계산기'!$C$27+D$5*'점수 계산기'!$C$29+'점수 계산기'!$C$32,0))</f>
        <v>98</v>
      </c>
      <c r="E70" s="15">
        <f>IF(OR($B70-E$5&gt;74, $B70-E$5=73, $B70-E$5=1, $B70-E$5&lt;0),"",ROUND(($B70-E$5)*'점수 계산기'!$C$27+E$5*'점수 계산기'!$C$29+'점수 계산기'!$C$32,0))</f>
        <v>97</v>
      </c>
      <c r="F70" s="15">
        <f>IF(OR($B70-F$5&gt;74, $B70-F$5=73, $B70-F$5=1, $B70-F$5&lt;0),"",ROUND(($B70-F$5)*'점수 계산기'!$C$27+F$5*'점수 계산기'!$C$29+'점수 계산기'!$C$32,0))</f>
        <v>97</v>
      </c>
      <c r="G70" s="15">
        <f>IF(OR($B70-G$5&gt;74, $B70-G$5=73, $B70-G$5=1, $B70-G$5&lt;0),"",ROUND(($B70-G$5)*'점수 계산기'!$C$27+G$5*'점수 계산기'!$C$29+'점수 계산기'!$C$32,0))</f>
        <v>97</v>
      </c>
      <c r="H70" s="15">
        <f>IF(OR($B70-H$5&gt;74, $B70-H$5=73, $B70-H$5=1, $B70-H$5&lt;0),"",ROUND(($B70-H$5)*'점수 계산기'!$C$27+H$5*'점수 계산기'!$C$29+'점수 계산기'!$C$32,0))</f>
        <v>97</v>
      </c>
      <c r="I70" s="15">
        <f>IF(OR($B70-I$5&gt;74, $B70-I$5=73, $B70-I$5=1, $B70-I$5&lt;0),"",ROUND(($B70-I$5)*'점수 계산기'!$C$27+I$5*'점수 계산기'!$C$29+'점수 계산기'!$C$32,0))</f>
        <v>97</v>
      </c>
      <c r="J70" s="15">
        <f>IF(OR($B70-J$5&gt;74, $B70-J$5=73, $B70-J$5=1, $B70-J$5&lt;0),"",ROUND(($B70-J$5)*'점수 계산기'!$C$27+J$5*'점수 계산기'!$C$29+'점수 계산기'!$C$32,0))</f>
        <v>97</v>
      </c>
      <c r="K70" s="15">
        <f>IF(OR($B70-K$5&gt;74, $B70-K$5=73, $B70-K$5=1, $B70-K$5&lt;0),"",ROUND(($B70-K$5)*'점수 계산기'!$C$27+K$5*'점수 계산기'!$C$29+'점수 계산기'!$C$32,0))</f>
        <v>97</v>
      </c>
      <c r="L70" s="15">
        <f>IF(OR($B70-L$5&gt;74, $B70-L$5=73, $B70-L$5=1, $B70-L$5&lt;0),"",ROUND(($B70-L$5)*'점수 계산기'!$C$27+L$5*'점수 계산기'!$C$29+'점수 계산기'!$C$32,0))</f>
        <v>97</v>
      </c>
      <c r="M70" s="15">
        <f>IF(OR($B70-M$5&gt;74, $B70-M$5=73, $B70-M$5=1, $B70-M$5&lt;0),"",ROUND(($B70-M$5)*'점수 계산기'!$C$27+M$5*'점수 계산기'!$C$29+'점수 계산기'!$C$32,0))</f>
        <v>97</v>
      </c>
      <c r="N70" s="15">
        <f>IF(OR($B70-N$5&gt;74, $B70-N$5=73, $B70-N$5=1, $B70-N$5&lt;0),"",ROUND(($B70-N$5)*'점수 계산기'!$C$27+N$5*'점수 계산기'!$C$29+'점수 계산기'!$C$32,0))</f>
        <v>97</v>
      </c>
      <c r="O70" s="15">
        <f>IF(OR($B70-O$5&gt;74, $B70-O$5=73, $B70-O$5=1, $B70-O$5&lt;0),"",ROUND(($B70-O$5)*'점수 계산기'!$C$27+O$5*'점수 계산기'!$C$29+'점수 계산기'!$C$32,0))</f>
        <v>97</v>
      </c>
      <c r="P70" s="15">
        <f>IF(OR($B70-P$5&gt;74, $B70-P$5=73, $B70-P$5=1, $B70-P$5&lt;0),"",ROUND(($B70-P$5)*'점수 계산기'!$C$27+P$5*'점수 계산기'!$C$29+'점수 계산기'!$C$32,0))</f>
        <v>97</v>
      </c>
      <c r="Q70" s="15">
        <f>IF(OR($B70-Q$5&gt;74, $B70-Q$5=73, $B70-Q$5=1, $B70-Q$5&lt;0),"",ROUND(($B70-Q$5)*'점수 계산기'!$C$27+Q$5*'점수 계산기'!$C$29+'점수 계산기'!$C$32,0))</f>
        <v>97</v>
      </c>
      <c r="R70" s="15">
        <f>IF(OR($B70-R$5&gt;74, $B70-R$5=73, $B70-R$5=1, $B70-R$5&lt;0),"",ROUND(($B70-R$5)*'점수 계산기'!$C$27+R$5*'점수 계산기'!$C$29+'점수 계산기'!$C$32,0))</f>
        <v>97</v>
      </c>
      <c r="S70" s="15">
        <f>IF(OR($B70-S$5&gt;74, $B70-S$5=73, $B70-S$5=1, $B70-S$5&lt;0),"",ROUND(($B70-S$5)*'점수 계산기'!$C$27+S$5*'점수 계산기'!$C$29+'점수 계산기'!$C$32,0))</f>
        <v>97</v>
      </c>
      <c r="T70" s="15">
        <f>IF(OR($B70-T$5&gt;74, $B70-T$5=73, $B70-T$5=1, $B70-T$5&lt;0),"",ROUND(($B70-T$5)*'점수 계산기'!$C$27+T$5*'점수 계산기'!$C$29+'점수 계산기'!$C$32,0))</f>
        <v>97</v>
      </c>
      <c r="U70" s="15">
        <f>IF(OR($B70-U$5&gt;74, $B70-U$5=73, $B70-U$5=1, $B70-U$5&lt;0),"",ROUND(($B70-U$5)*'점수 계산기'!$C$27+U$5*'점수 계산기'!$C$29+'점수 계산기'!$C$32,0))</f>
        <v>97</v>
      </c>
      <c r="V70" s="15">
        <f>IF(OR($B70-V$5&gt;74, $B70-V$5=73, $B70-V$5=1, $B70-V$5&lt;0),"",ROUND(($B70-V$5)*'점수 계산기'!$C$27+V$5*'점수 계산기'!$C$29+'점수 계산기'!$C$32,0))</f>
        <v>97</v>
      </c>
      <c r="W70" s="15">
        <f>IF(OR($B70-W$5&gt;74, $B70-W$5=73, $B70-W$5=1, $B70-W$5&lt;0),"",ROUND(($B70-W$5)*'점수 계산기'!$C$27+W$5*'점수 계산기'!$C$29+'점수 계산기'!$C$32,0))</f>
        <v>97</v>
      </c>
      <c r="X70" s="15">
        <f>IF(OR($B70-X$5&gt;74, $B70-X$5=73, $B70-X$5=1, $B70-X$5&lt;0),"",ROUND(($B70-X$5)*'점수 계산기'!$C$27+X$5*'점수 계산기'!$C$29+'점수 계산기'!$C$32,0))</f>
        <v>97</v>
      </c>
      <c r="Y70" s="15">
        <f>IF(OR($B70-Y$5&gt;74, $B70-Y$5=73, $B70-Y$5=1, $B70-Y$5&lt;0),"",ROUND(($B70-Y$5)*'점수 계산기'!$C$27+Y$5*'점수 계산기'!$C$29+'점수 계산기'!$C$32,0))</f>
        <v>97</v>
      </c>
      <c r="Z70" s="15">
        <f>IF(OR($B70-Z$5&gt;74, $B70-Z$5=73, $B70-Z$5=1, $B70-Z$5&lt;0),"",ROUND(($B70-Z$5)*'점수 계산기'!$C$27+Z$5*'점수 계산기'!$C$29+'점수 계산기'!$C$32,0))</f>
        <v>97</v>
      </c>
      <c r="AA70" s="16">
        <f>IF(OR($B70-AA$5&gt;74, $B70-AA$5=73, $B70-AA$5=1, $B70-AA$5&lt;0),"",ROUND(($B70-AA$5)*'점수 계산기'!$C$27+AA$5*'점수 계산기'!$C$29+'점수 계산기'!$C$32,0))</f>
        <v>97</v>
      </c>
      <c r="AC70" s="195">
        <v>37</v>
      </c>
      <c r="AD70" s="195">
        <f t="shared" si="0"/>
        <v>97</v>
      </c>
      <c r="AE70" s="195" cm="1">
        <f t="array" ref="AE70">INDEX($AF$6:$AF$106, AC70, 1)</f>
        <v>121</v>
      </c>
      <c r="AF70" s="195">
        <f t="shared" si="1"/>
        <v>98</v>
      </c>
      <c r="AG70" s="195">
        <v>36</v>
      </c>
      <c r="AH70" s="195">
        <v>64</v>
      </c>
    </row>
    <row r="71" spans="1:34" ht="21" customHeight="1">
      <c r="A71" s="4"/>
      <c r="B71" s="30">
        <v>35</v>
      </c>
      <c r="C71" s="15">
        <f>IF(OR($B71-C$5&gt;74, $B71-C$5=73, $B71-C$5=1, $B71-C$5&lt;0),"",ROUND(($B71-C$5)*'점수 계산기'!$C$27+C$5*'점수 계산기'!$C$29+'점수 계산기'!$C$32,0))</f>
        <v>97</v>
      </c>
      <c r="D71" s="15">
        <f>IF(OR($B71-D$5&gt;74, $B71-D$5=73, $B71-D$5=1, $B71-D$5&lt;0),"",ROUND(($B71-D$5)*'점수 계산기'!$C$27+D$5*'점수 계산기'!$C$29+'점수 계산기'!$C$32,0))</f>
        <v>97</v>
      </c>
      <c r="E71" s="15">
        <f>IF(OR($B71-E$5&gt;74, $B71-E$5=73, $B71-E$5=1, $B71-E$5&lt;0),"",ROUND(($B71-E$5)*'점수 계산기'!$C$27+E$5*'점수 계산기'!$C$29+'점수 계산기'!$C$32,0))</f>
        <v>97</v>
      </c>
      <c r="F71" s="15">
        <f>IF(OR($B71-F$5&gt;74, $B71-F$5=73, $B71-F$5=1, $B71-F$5&lt;0),"",ROUND(($B71-F$5)*'점수 계산기'!$C$27+F$5*'점수 계산기'!$C$29+'점수 계산기'!$C$32,0))</f>
        <v>97</v>
      </c>
      <c r="G71" s="15">
        <f>IF(OR($B71-G$5&gt;74, $B71-G$5=73, $B71-G$5=1, $B71-G$5&lt;0),"",ROUND(($B71-G$5)*'점수 계산기'!$C$27+G$5*'점수 계산기'!$C$29+'점수 계산기'!$C$32,0))</f>
        <v>97</v>
      </c>
      <c r="H71" s="15">
        <f>IF(OR($B71-H$5&gt;74, $B71-H$5=73, $B71-H$5=1, $B71-H$5&lt;0),"",ROUND(($B71-H$5)*'점수 계산기'!$C$27+H$5*'점수 계산기'!$C$29+'점수 계산기'!$C$32,0))</f>
        <v>97</v>
      </c>
      <c r="I71" s="15">
        <f>IF(OR($B71-I$5&gt;74, $B71-I$5=73, $B71-I$5=1, $B71-I$5&lt;0),"",ROUND(($B71-I$5)*'점수 계산기'!$C$27+I$5*'점수 계산기'!$C$29+'점수 계산기'!$C$32,0))</f>
        <v>97</v>
      </c>
      <c r="J71" s="15">
        <f>IF(OR($B71-J$5&gt;74, $B71-J$5=73, $B71-J$5=1, $B71-J$5&lt;0),"",ROUND(($B71-J$5)*'점수 계산기'!$C$27+J$5*'점수 계산기'!$C$29+'점수 계산기'!$C$32,0))</f>
        <v>97</v>
      </c>
      <c r="K71" s="15">
        <f>IF(OR($B71-K$5&gt;74, $B71-K$5=73, $B71-K$5=1, $B71-K$5&lt;0),"",ROUND(($B71-K$5)*'점수 계산기'!$C$27+K$5*'점수 계산기'!$C$29+'점수 계산기'!$C$32,0))</f>
        <v>96</v>
      </c>
      <c r="L71" s="15">
        <f>IF(OR($B71-L$5&gt;74, $B71-L$5=73, $B71-L$5=1, $B71-L$5&lt;0),"",ROUND(($B71-L$5)*'점수 계산기'!$C$27+L$5*'점수 계산기'!$C$29+'점수 계산기'!$C$32,0))</f>
        <v>96</v>
      </c>
      <c r="M71" s="15">
        <f>IF(OR($B71-M$5&gt;74, $B71-M$5=73, $B71-M$5=1, $B71-M$5&lt;0),"",ROUND(($B71-M$5)*'점수 계산기'!$C$27+M$5*'점수 계산기'!$C$29+'점수 계산기'!$C$32,0))</f>
        <v>96</v>
      </c>
      <c r="N71" s="15">
        <f>IF(OR($B71-N$5&gt;74, $B71-N$5=73, $B71-N$5=1, $B71-N$5&lt;0),"",ROUND(($B71-N$5)*'점수 계산기'!$C$27+N$5*'점수 계산기'!$C$29+'점수 계산기'!$C$32,0))</f>
        <v>96</v>
      </c>
      <c r="O71" s="15">
        <f>IF(OR($B71-O$5&gt;74, $B71-O$5=73, $B71-O$5=1, $B71-O$5&lt;0),"",ROUND(($B71-O$5)*'점수 계산기'!$C$27+O$5*'점수 계산기'!$C$29+'점수 계산기'!$C$32,0))</f>
        <v>96</v>
      </c>
      <c r="P71" s="15">
        <f>IF(OR($B71-P$5&gt;74, $B71-P$5=73, $B71-P$5=1, $B71-P$5&lt;0),"",ROUND(($B71-P$5)*'점수 계산기'!$C$27+P$5*'점수 계산기'!$C$29+'점수 계산기'!$C$32,0))</f>
        <v>96</v>
      </c>
      <c r="Q71" s="15">
        <f>IF(OR($B71-Q$5&gt;74, $B71-Q$5=73, $B71-Q$5=1, $B71-Q$5&lt;0),"",ROUND(($B71-Q$5)*'점수 계산기'!$C$27+Q$5*'점수 계산기'!$C$29+'점수 계산기'!$C$32,0))</f>
        <v>96</v>
      </c>
      <c r="R71" s="15">
        <f>IF(OR($B71-R$5&gt;74, $B71-R$5=73, $B71-R$5=1, $B71-R$5&lt;0),"",ROUND(($B71-R$5)*'점수 계산기'!$C$27+R$5*'점수 계산기'!$C$29+'점수 계산기'!$C$32,0))</f>
        <v>96</v>
      </c>
      <c r="S71" s="15">
        <f>IF(OR($B71-S$5&gt;74, $B71-S$5=73, $B71-S$5=1, $B71-S$5&lt;0),"",ROUND(($B71-S$5)*'점수 계산기'!$C$27+S$5*'점수 계산기'!$C$29+'점수 계산기'!$C$32,0))</f>
        <v>96</v>
      </c>
      <c r="T71" s="15">
        <f>IF(OR($B71-T$5&gt;74, $B71-T$5=73, $B71-T$5=1, $B71-T$5&lt;0),"",ROUND(($B71-T$5)*'점수 계산기'!$C$27+T$5*'점수 계산기'!$C$29+'점수 계산기'!$C$32,0))</f>
        <v>96</v>
      </c>
      <c r="U71" s="15">
        <f>IF(OR($B71-U$5&gt;74, $B71-U$5=73, $B71-U$5=1, $B71-U$5&lt;0),"",ROUND(($B71-U$5)*'점수 계산기'!$C$27+U$5*'점수 계산기'!$C$29+'점수 계산기'!$C$32,0))</f>
        <v>96</v>
      </c>
      <c r="V71" s="15">
        <f>IF(OR($B71-V$5&gt;74, $B71-V$5=73, $B71-V$5=1, $B71-V$5&lt;0),"",ROUND(($B71-V$5)*'점수 계산기'!$C$27+V$5*'점수 계산기'!$C$29+'점수 계산기'!$C$32,0))</f>
        <v>96</v>
      </c>
      <c r="W71" s="15">
        <f>IF(OR($B71-W$5&gt;74, $B71-W$5=73, $B71-W$5=1, $B71-W$5&lt;0),"",ROUND(($B71-W$5)*'점수 계산기'!$C$27+W$5*'점수 계산기'!$C$29+'점수 계산기'!$C$32,0))</f>
        <v>96</v>
      </c>
      <c r="X71" s="15">
        <f>IF(OR($B71-X$5&gt;74, $B71-X$5=73, $B71-X$5=1, $B71-X$5&lt;0),"",ROUND(($B71-X$5)*'점수 계산기'!$C$27+X$5*'점수 계산기'!$C$29+'점수 계산기'!$C$32,0))</f>
        <v>96</v>
      </c>
      <c r="Y71" s="15">
        <f>IF(OR($B71-Y$5&gt;74, $B71-Y$5=73, $B71-Y$5=1, $B71-Y$5&lt;0),"",ROUND(($B71-Y$5)*'점수 계산기'!$C$27+Y$5*'점수 계산기'!$C$29+'점수 계산기'!$C$32,0))</f>
        <v>96</v>
      </c>
      <c r="Z71" s="15">
        <f>IF(OR($B71-Z$5&gt;74, $B71-Z$5=73, $B71-Z$5=1, $B71-Z$5&lt;0),"",ROUND(($B71-Z$5)*'점수 계산기'!$C$27+Z$5*'점수 계산기'!$C$29+'점수 계산기'!$C$32,0))</f>
        <v>96</v>
      </c>
      <c r="AA71" s="16">
        <f>IF(OR($B71-AA$5&gt;74, $B71-AA$5=73, $B71-AA$5=1, $B71-AA$5&lt;0),"",ROUND(($B71-AA$5)*'점수 계산기'!$C$27+AA$5*'점수 계산기'!$C$29+'점수 계산기'!$C$32,0))</f>
        <v>96</v>
      </c>
      <c r="AC71" s="195">
        <v>36</v>
      </c>
      <c r="AD71" s="195">
        <f t="shared" ref="AD71:AD106" si="2">MIN(C71:AA71)</f>
        <v>96</v>
      </c>
      <c r="AE71" s="195" cm="1">
        <f t="array" ref="AE71">INDEX($AF$6:$AF$106, AC71, 1)</f>
        <v>122</v>
      </c>
      <c r="AF71" s="195">
        <f t="shared" ref="AF71:AF106" si="3">MAX(C71:AA71)</f>
        <v>97</v>
      </c>
      <c r="AG71" s="195">
        <v>35</v>
      </c>
      <c r="AH71" s="195">
        <v>65</v>
      </c>
    </row>
    <row r="72" spans="1:34" ht="21" customHeight="1">
      <c r="A72" s="4"/>
      <c r="B72" s="30">
        <v>34</v>
      </c>
      <c r="C72" s="15">
        <f>IF(OR($B72-C$5&gt;74, $B72-C$5=73, $B72-C$5=1, $B72-C$5&lt;0),"",ROUND(($B72-C$5)*'점수 계산기'!$C$27+C$5*'점수 계산기'!$C$29+'점수 계산기'!$C$32,0))</f>
        <v>96</v>
      </c>
      <c r="D72" s="15">
        <f>IF(OR($B72-D$5&gt;74, $B72-D$5=73, $B72-D$5=1, $B72-D$5&lt;0),"",ROUND(($B72-D$5)*'점수 계산기'!$C$27+D$5*'점수 계산기'!$C$29+'점수 계산기'!$C$32,0))</f>
        <v>96</v>
      </c>
      <c r="E72" s="15">
        <f>IF(OR($B72-E$5&gt;74, $B72-E$5=73, $B72-E$5=1, $B72-E$5&lt;0),"",ROUND(($B72-E$5)*'점수 계산기'!$C$27+E$5*'점수 계산기'!$C$29+'점수 계산기'!$C$32,0))</f>
        <v>96</v>
      </c>
      <c r="F72" s="15">
        <f>IF(OR($B72-F$5&gt;74, $B72-F$5=73, $B72-F$5=1, $B72-F$5&lt;0),"",ROUND(($B72-F$5)*'점수 계산기'!$C$27+F$5*'점수 계산기'!$C$29+'점수 계산기'!$C$32,0))</f>
        <v>96</v>
      </c>
      <c r="G72" s="15">
        <f>IF(OR($B72-G$5&gt;74, $B72-G$5=73, $B72-G$5=1, $B72-G$5&lt;0),"",ROUND(($B72-G$5)*'점수 계산기'!$C$27+G$5*'점수 계산기'!$C$29+'점수 계산기'!$C$32,0))</f>
        <v>96</v>
      </c>
      <c r="H72" s="15">
        <f>IF(OR($B72-H$5&gt;74, $B72-H$5=73, $B72-H$5=1, $B72-H$5&lt;0),"",ROUND(($B72-H$5)*'점수 계산기'!$C$27+H$5*'점수 계산기'!$C$29+'점수 계산기'!$C$32,0))</f>
        <v>96</v>
      </c>
      <c r="I72" s="15">
        <f>IF(OR($B72-I$5&gt;74, $B72-I$5=73, $B72-I$5=1, $B72-I$5&lt;0),"",ROUND(($B72-I$5)*'점수 계산기'!$C$27+I$5*'점수 계산기'!$C$29+'점수 계산기'!$C$32,0))</f>
        <v>96</v>
      </c>
      <c r="J72" s="15">
        <f>IF(OR($B72-J$5&gt;74, $B72-J$5=73, $B72-J$5=1, $B72-J$5&lt;0),"",ROUND(($B72-J$5)*'점수 계산기'!$C$27+J$5*'점수 계산기'!$C$29+'점수 계산기'!$C$32,0))</f>
        <v>96</v>
      </c>
      <c r="K72" s="15">
        <f>IF(OR($B72-K$5&gt;74, $B72-K$5=73, $B72-K$5=1, $B72-K$5&lt;0),"",ROUND(($B72-K$5)*'점수 계산기'!$C$27+K$5*'점수 계산기'!$C$29+'점수 계산기'!$C$32,0))</f>
        <v>96</v>
      </c>
      <c r="L72" s="15">
        <f>IF(OR($B72-L$5&gt;74, $B72-L$5=73, $B72-L$5=1, $B72-L$5&lt;0),"",ROUND(($B72-L$5)*'점수 계산기'!$C$27+L$5*'점수 계산기'!$C$29+'점수 계산기'!$C$32,0))</f>
        <v>96</v>
      </c>
      <c r="M72" s="15">
        <f>IF(OR($B72-M$5&gt;74, $B72-M$5=73, $B72-M$5=1, $B72-M$5&lt;0),"",ROUND(($B72-M$5)*'점수 계산기'!$C$27+M$5*'점수 계산기'!$C$29+'점수 계산기'!$C$32,0))</f>
        <v>96</v>
      </c>
      <c r="N72" s="15">
        <f>IF(OR($B72-N$5&gt;74, $B72-N$5=73, $B72-N$5=1, $B72-N$5&lt;0),"",ROUND(($B72-N$5)*'점수 계산기'!$C$27+N$5*'점수 계산기'!$C$29+'점수 계산기'!$C$32,0))</f>
        <v>96</v>
      </c>
      <c r="O72" s="15">
        <f>IF(OR($B72-O$5&gt;74, $B72-O$5=73, $B72-O$5=1, $B72-O$5&lt;0),"",ROUND(($B72-O$5)*'점수 계산기'!$C$27+O$5*'점수 계산기'!$C$29+'점수 계산기'!$C$32,0))</f>
        <v>96</v>
      </c>
      <c r="P72" s="15">
        <f>IF(OR($B72-P$5&gt;74, $B72-P$5=73, $B72-P$5=1, $B72-P$5&lt;0),"",ROUND(($B72-P$5)*'점수 계산기'!$C$27+P$5*'점수 계산기'!$C$29+'점수 계산기'!$C$32,0))</f>
        <v>96</v>
      </c>
      <c r="Q72" s="15">
        <f>IF(OR($B72-Q$5&gt;74, $B72-Q$5=73, $B72-Q$5=1, $B72-Q$5&lt;0),"",ROUND(($B72-Q$5)*'점수 계산기'!$C$27+Q$5*'점수 계산기'!$C$29+'점수 계산기'!$C$32,0))</f>
        <v>95</v>
      </c>
      <c r="R72" s="15">
        <f>IF(OR($B72-R$5&gt;74, $B72-R$5=73, $B72-R$5=1, $B72-R$5&lt;0),"",ROUND(($B72-R$5)*'점수 계산기'!$C$27+R$5*'점수 계산기'!$C$29+'점수 계산기'!$C$32,0))</f>
        <v>95</v>
      </c>
      <c r="S72" s="15">
        <f>IF(OR($B72-S$5&gt;74, $B72-S$5=73, $B72-S$5=1, $B72-S$5&lt;0),"",ROUND(($B72-S$5)*'점수 계산기'!$C$27+S$5*'점수 계산기'!$C$29+'점수 계산기'!$C$32,0))</f>
        <v>95</v>
      </c>
      <c r="T72" s="15">
        <f>IF(OR($B72-T$5&gt;74, $B72-T$5=73, $B72-T$5=1, $B72-T$5&lt;0),"",ROUND(($B72-T$5)*'점수 계산기'!$C$27+T$5*'점수 계산기'!$C$29+'점수 계산기'!$C$32,0))</f>
        <v>95</v>
      </c>
      <c r="U72" s="15">
        <f>IF(OR($B72-U$5&gt;74, $B72-U$5=73, $B72-U$5=1, $B72-U$5&lt;0),"",ROUND(($B72-U$5)*'점수 계산기'!$C$27+U$5*'점수 계산기'!$C$29+'점수 계산기'!$C$32,0))</f>
        <v>95</v>
      </c>
      <c r="V72" s="15">
        <f>IF(OR($B72-V$5&gt;74, $B72-V$5=73, $B72-V$5=1, $B72-V$5&lt;0),"",ROUND(($B72-V$5)*'점수 계산기'!$C$27+V$5*'점수 계산기'!$C$29+'점수 계산기'!$C$32,0))</f>
        <v>95</v>
      </c>
      <c r="W72" s="15">
        <f>IF(OR($B72-W$5&gt;74, $B72-W$5=73, $B72-W$5=1, $B72-W$5&lt;0),"",ROUND(($B72-W$5)*'점수 계산기'!$C$27+W$5*'점수 계산기'!$C$29+'점수 계산기'!$C$32,0))</f>
        <v>95</v>
      </c>
      <c r="X72" s="15">
        <f>IF(OR($B72-X$5&gt;74, $B72-X$5=73, $B72-X$5=1, $B72-X$5&lt;0),"",ROUND(($B72-X$5)*'점수 계산기'!$C$27+X$5*'점수 계산기'!$C$29+'점수 계산기'!$C$32,0))</f>
        <v>95</v>
      </c>
      <c r="Y72" s="15">
        <f>IF(OR($B72-Y$5&gt;74, $B72-Y$5=73, $B72-Y$5=1, $B72-Y$5&lt;0),"",ROUND(($B72-Y$5)*'점수 계산기'!$C$27+Y$5*'점수 계산기'!$C$29+'점수 계산기'!$C$32,0))</f>
        <v>95</v>
      </c>
      <c r="Z72" s="15">
        <f>IF(OR($B72-Z$5&gt;74, $B72-Z$5=73, $B72-Z$5=1, $B72-Z$5&lt;0),"",ROUND(($B72-Z$5)*'점수 계산기'!$C$27+Z$5*'점수 계산기'!$C$29+'점수 계산기'!$C$32,0))</f>
        <v>95</v>
      </c>
      <c r="AA72" s="16">
        <f>IF(OR($B72-AA$5&gt;74, $B72-AA$5=73, $B72-AA$5=1, $B72-AA$5&lt;0),"",ROUND(($B72-AA$5)*'점수 계산기'!$C$27+AA$5*'점수 계산기'!$C$29+'점수 계산기'!$C$32,0))</f>
        <v>95</v>
      </c>
      <c r="AC72" s="195">
        <v>35</v>
      </c>
      <c r="AD72" s="195">
        <f t="shared" si="2"/>
        <v>95</v>
      </c>
      <c r="AE72" s="195" cm="1">
        <f t="array" ref="AE72">INDEX($AF$6:$AF$106, AC72, 1)</f>
        <v>123</v>
      </c>
      <c r="AF72" s="195">
        <f t="shared" si="3"/>
        <v>96</v>
      </c>
      <c r="AG72" s="195">
        <v>34</v>
      </c>
      <c r="AH72" s="195">
        <v>66</v>
      </c>
    </row>
    <row r="73" spans="1:34" ht="21" customHeight="1">
      <c r="A73" s="4"/>
      <c r="B73" s="30">
        <v>33</v>
      </c>
      <c r="C73" s="15">
        <f>IF(OR($B73-C$5&gt;74, $B73-C$5=73, $B73-C$5=1, $B73-C$5&lt;0),"",ROUND(($B73-C$5)*'점수 계산기'!$C$27+C$5*'점수 계산기'!$C$29+'점수 계산기'!$C$32,0))</f>
        <v>95</v>
      </c>
      <c r="D73" s="15">
        <f>IF(OR($B73-D$5&gt;74, $B73-D$5=73, $B73-D$5=1, $B73-D$5&lt;0),"",ROUND(($B73-D$5)*'점수 계산기'!$C$27+D$5*'점수 계산기'!$C$29+'점수 계산기'!$C$32,0))</f>
        <v>95</v>
      </c>
      <c r="E73" s="15">
        <f>IF(OR($B73-E$5&gt;74, $B73-E$5=73, $B73-E$5=1, $B73-E$5&lt;0),"",ROUND(($B73-E$5)*'점수 계산기'!$C$27+E$5*'점수 계산기'!$C$29+'점수 계산기'!$C$32,0))</f>
        <v>95</v>
      </c>
      <c r="F73" s="15">
        <f>IF(OR($B73-F$5&gt;74, $B73-F$5=73, $B73-F$5=1, $B73-F$5&lt;0),"",ROUND(($B73-F$5)*'점수 계산기'!$C$27+F$5*'점수 계산기'!$C$29+'점수 계산기'!$C$32,0))</f>
        <v>95</v>
      </c>
      <c r="G73" s="15">
        <f>IF(OR($B73-G$5&gt;74, $B73-G$5=73, $B73-G$5=1, $B73-G$5&lt;0),"",ROUND(($B73-G$5)*'점수 계산기'!$C$27+G$5*'점수 계산기'!$C$29+'점수 계산기'!$C$32,0))</f>
        <v>95</v>
      </c>
      <c r="H73" s="15">
        <f>IF(OR($B73-H$5&gt;74, $B73-H$5=73, $B73-H$5=1, $B73-H$5&lt;0),"",ROUND(($B73-H$5)*'점수 계산기'!$C$27+H$5*'점수 계산기'!$C$29+'점수 계산기'!$C$32,0))</f>
        <v>95</v>
      </c>
      <c r="I73" s="15">
        <f>IF(OR($B73-I$5&gt;74, $B73-I$5=73, $B73-I$5=1, $B73-I$5&lt;0),"",ROUND(($B73-I$5)*'점수 계산기'!$C$27+I$5*'점수 계산기'!$C$29+'점수 계산기'!$C$32,0))</f>
        <v>95</v>
      </c>
      <c r="J73" s="15">
        <f>IF(OR($B73-J$5&gt;74, $B73-J$5=73, $B73-J$5=1, $B73-J$5&lt;0),"",ROUND(($B73-J$5)*'점수 계산기'!$C$27+J$5*'점수 계산기'!$C$29+'점수 계산기'!$C$32,0))</f>
        <v>95</v>
      </c>
      <c r="K73" s="15">
        <f>IF(OR($B73-K$5&gt;74, $B73-K$5=73, $B73-K$5=1, $B73-K$5&lt;0),"",ROUND(($B73-K$5)*'점수 계산기'!$C$27+K$5*'점수 계산기'!$C$29+'점수 계산기'!$C$32,0))</f>
        <v>95</v>
      </c>
      <c r="L73" s="15">
        <f>IF(OR($B73-L$5&gt;74, $B73-L$5=73, $B73-L$5=1, $B73-L$5&lt;0),"",ROUND(($B73-L$5)*'점수 계산기'!$C$27+L$5*'점수 계산기'!$C$29+'점수 계산기'!$C$32,0))</f>
        <v>95</v>
      </c>
      <c r="M73" s="15">
        <f>IF(OR($B73-M$5&gt;74, $B73-M$5=73, $B73-M$5=1, $B73-M$5&lt;0),"",ROUND(($B73-M$5)*'점수 계산기'!$C$27+M$5*'점수 계산기'!$C$29+'점수 계산기'!$C$32,0))</f>
        <v>95</v>
      </c>
      <c r="N73" s="15">
        <f>IF(OR($B73-N$5&gt;74, $B73-N$5=73, $B73-N$5=1, $B73-N$5&lt;0),"",ROUND(($B73-N$5)*'점수 계산기'!$C$27+N$5*'점수 계산기'!$C$29+'점수 계산기'!$C$32,0))</f>
        <v>95</v>
      </c>
      <c r="O73" s="15">
        <f>IF(OR($B73-O$5&gt;74, $B73-O$5=73, $B73-O$5=1, $B73-O$5&lt;0),"",ROUND(($B73-O$5)*'점수 계산기'!$C$27+O$5*'점수 계산기'!$C$29+'점수 계산기'!$C$32,0))</f>
        <v>95</v>
      </c>
      <c r="P73" s="15">
        <f>IF(OR($B73-P$5&gt;74, $B73-P$5=73, $B73-P$5=1, $B73-P$5&lt;0),"",ROUND(($B73-P$5)*'점수 계산기'!$C$27+P$5*'점수 계산기'!$C$29+'점수 계산기'!$C$32,0))</f>
        <v>95</v>
      </c>
      <c r="Q73" s="15">
        <f>IF(OR($B73-Q$5&gt;74, $B73-Q$5=73, $B73-Q$5=1, $B73-Q$5&lt;0),"",ROUND(($B73-Q$5)*'점수 계산기'!$C$27+Q$5*'점수 계산기'!$C$29+'점수 계산기'!$C$32,0))</f>
        <v>95</v>
      </c>
      <c r="R73" s="15">
        <f>IF(OR($B73-R$5&gt;74, $B73-R$5=73, $B73-R$5=1, $B73-R$5&lt;0),"",ROUND(($B73-R$5)*'점수 계산기'!$C$27+R$5*'점수 계산기'!$C$29+'점수 계산기'!$C$32,0))</f>
        <v>95</v>
      </c>
      <c r="S73" s="15">
        <f>IF(OR($B73-S$5&gt;74, $B73-S$5=73, $B73-S$5=1, $B73-S$5&lt;0),"",ROUND(($B73-S$5)*'점수 계산기'!$C$27+S$5*'점수 계산기'!$C$29+'점수 계산기'!$C$32,0))</f>
        <v>95</v>
      </c>
      <c r="T73" s="15">
        <f>IF(OR($B73-T$5&gt;74, $B73-T$5=73, $B73-T$5=1, $B73-T$5&lt;0),"",ROUND(($B73-T$5)*'점수 계산기'!$C$27+T$5*'점수 계산기'!$C$29+'점수 계산기'!$C$32,0))</f>
        <v>95</v>
      </c>
      <c r="U73" s="15">
        <f>IF(OR($B73-U$5&gt;74, $B73-U$5=73, $B73-U$5=1, $B73-U$5&lt;0),"",ROUND(($B73-U$5)*'점수 계산기'!$C$27+U$5*'점수 계산기'!$C$29+'점수 계산기'!$C$32,0))</f>
        <v>95</v>
      </c>
      <c r="V73" s="15">
        <f>IF(OR($B73-V$5&gt;74, $B73-V$5=73, $B73-V$5=1, $B73-V$5&lt;0),"",ROUND(($B73-V$5)*'점수 계산기'!$C$27+V$5*'점수 계산기'!$C$29+'점수 계산기'!$C$32,0))</f>
        <v>94</v>
      </c>
      <c r="W73" s="15">
        <f>IF(OR($B73-W$5&gt;74, $B73-W$5=73, $B73-W$5=1, $B73-W$5&lt;0),"",ROUND(($B73-W$5)*'점수 계산기'!$C$27+W$5*'점수 계산기'!$C$29+'점수 계산기'!$C$32,0))</f>
        <v>94</v>
      </c>
      <c r="X73" s="15">
        <f>IF(OR($B73-X$5&gt;74, $B73-X$5=73, $B73-X$5=1, $B73-X$5&lt;0),"",ROUND(($B73-X$5)*'점수 계산기'!$C$27+X$5*'점수 계산기'!$C$29+'점수 계산기'!$C$32,0))</f>
        <v>94</v>
      </c>
      <c r="Y73" s="15">
        <f>IF(OR($B73-Y$5&gt;74, $B73-Y$5=73, $B73-Y$5=1, $B73-Y$5&lt;0),"",ROUND(($B73-Y$5)*'점수 계산기'!$C$27+Y$5*'점수 계산기'!$C$29+'점수 계산기'!$C$32,0))</f>
        <v>94</v>
      </c>
      <c r="Z73" s="15">
        <f>IF(OR($B73-Z$5&gt;74, $B73-Z$5=73, $B73-Z$5=1, $B73-Z$5&lt;0),"",ROUND(($B73-Z$5)*'점수 계산기'!$C$27+Z$5*'점수 계산기'!$C$29+'점수 계산기'!$C$32,0))</f>
        <v>94</v>
      </c>
      <c r="AA73" s="16">
        <f>IF(OR($B73-AA$5&gt;74, $B73-AA$5=73, $B73-AA$5=1, $B73-AA$5&lt;0),"",ROUND(($B73-AA$5)*'점수 계산기'!$C$27+AA$5*'점수 계산기'!$C$29+'점수 계산기'!$C$32,0))</f>
        <v>94</v>
      </c>
      <c r="AC73" s="195">
        <v>34</v>
      </c>
      <c r="AD73" s="195">
        <f t="shared" si="2"/>
        <v>94</v>
      </c>
      <c r="AE73" s="195" cm="1">
        <f t="array" ref="AE73">INDEX($AF$6:$AF$106, AC73, 1)</f>
        <v>123</v>
      </c>
      <c r="AF73" s="195">
        <f t="shared" si="3"/>
        <v>95</v>
      </c>
      <c r="AG73" s="195">
        <v>33</v>
      </c>
      <c r="AH73" s="195">
        <v>67</v>
      </c>
    </row>
    <row r="74" spans="1:34" ht="21" customHeight="1">
      <c r="A74" s="4"/>
      <c r="B74" s="31">
        <v>32</v>
      </c>
      <c r="C74" s="17">
        <f>IF(OR($B74-C$5&gt;74, $B74-C$5=73, $B74-C$5=1, $B74-C$5&lt;0),"",ROUND(($B74-C$5)*'점수 계산기'!$C$27+C$5*'점수 계산기'!$C$29+'점수 계산기'!$C$32,0))</f>
        <v>94</v>
      </c>
      <c r="D74" s="17">
        <f>IF(OR($B74-D$5&gt;74, $B74-D$5=73, $B74-D$5=1, $B74-D$5&lt;0),"",ROUND(($B74-D$5)*'점수 계산기'!$C$27+D$5*'점수 계산기'!$C$29+'점수 계산기'!$C$32,0))</f>
        <v>94</v>
      </c>
      <c r="E74" s="17">
        <f>IF(OR($B74-E$5&gt;74, $B74-E$5=73, $B74-E$5=1, $B74-E$5&lt;0),"",ROUND(($B74-E$5)*'점수 계산기'!$C$27+E$5*'점수 계산기'!$C$29+'점수 계산기'!$C$32,0))</f>
        <v>94</v>
      </c>
      <c r="F74" s="17">
        <f>IF(OR($B74-F$5&gt;74, $B74-F$5=73, $B74-F$5=1, $B74-F$5&lt;0),"",ROUND(($B74-F$5)*'점수 계산기'!$C$27+F$5*'점수 계산기'!$C$29+'점수 계산기'!$C$32,0))</f>
        <v>94</v>
      </c>
      <c r="G74" s="17">
        <f>IF(OR($B74-G$5&gt;74, $B74-G$5=73, $B74-G$5=1, $B74-G$5&lt;0),"",ROUND(($B74-G$5)*'점수 계산기'!$C$27+G$5*'점수 계산기'!$C$29+'점수 계산기'!$C$32,0))</f>
        <v>94</v>
      </c>
      <c r="H74" s="17">
        <f>IF(OR($B74-H$5&gt;74, $B74-H$5=73, $B74-H$5=1, $B74-H$5&lt;0),"",ROUND(($B74-H$5)*'점수 계산기'!$C$27+H$5*'점수 계산기'!$C$29+'점수 계산기'!$C$32,0))</f>
        <v>94</v>
      </c>
      <c r="I74" s="17">
        <f>IF(OR($B74-I$5&gt;74, $B74-I$5=73, $B74-I$5=1, $B74-I$5&lt;0),"",ROUND(($B74-I$5)*'점수 계산기'!$C$27+I$5*'점수 계산기'!$C$29+'점수 계산기'!$C$32,0))</f>
        <v>94</v>
      </c>
      <c r="J74" s="17">
        <f>IF(OR($B74-J$5&gt;74, $B74-J$5=73, $B74-J$5=1, $B74-J$5&lt;0),"",ROUND(($B74-J$5)*'점수 계산기'!$C$27+J$5*'점수 계산기'!$C$29+'점수 계산기'!$C$32,0))</f>
        <v>94</v>
      </c>
      <c r="K74" s="17">
        <f>IF(OR($B74-K$5&gt;74, $B74-K$5=73, $B74-K$5=1, $B74-K$5&lt;0),"",ROUND(($B74-K$5)*'점수 계산기'!$C$27+K$5*'점수 계산기'!$C$29+'점수 계산기'!$C$32,0))</f>
        <v>94</v>
      </c>
      <c r="L74" s="17">
        <f>IF(OR($B74-L$5&gt;74, $B74-L$5=73, $B74-L$5=1, $B74-L$5&lt;0),"",ROUND(($B74-L$5)*'점수 계산기'!$C$27+L$5*'점수 계산기'!$C$29+'점수 계산기'!$C$32,0))</f>
        <v>94</v>
      </c>
      <c r="M74" s="17">
        <f>IF(OR($B74-M$5&gt;74, $B74-M$5=73, $B74-M$5=1, $B74-M$5&lt;0),"",ROUND(($B74-M$5)*'점수 계산기'!$C$27+M$5*'점수 계산기'!$C$29+'점수 계산기'!$C$32,0))</f>
        <v>94</v>
      </c>
      <c r="N74" s="17">
        <f>IF(OR($B74-N$5&gt;74, $B74-N$5=73, $B74-N$5=1, $B74-N$5&lt;0),"",ROUND(($B74-N$5)*'점수 계산기'!$C$27+N$5*'점수 계산기'!$C$29+'점수 계산기'!$C$32,0))</f>
        <v>94</v>
      </c>
      <c r="O74" s="17">
        <f>IF(OR($B74-O$5&gt;74, $B74-O$5=73, $B74-O$5=1, $B74-O$5&lt;0),"",ROUND(($B74-O$5)*'점수 계산기'!$C$27+O$5*'점수 계산기'!$C$29+'점수 계산기'!$C$32,0))</f>
        <v>94</v>
      </c>
      <c r="P74" s="17">
        <f>IF(OR($B74-P$5&gt;74, $B74-P$5=73, $B74-P$5=1, $B74-P$5&lt;0),"",ROUND(($B74-P$5)*'점수 계산기'!$C$27+P$5*'점수 계산기'!$C$29+'점수 계산기'!$C$32,0))</f>
        <v>94</v>
      </c>
      <c r="Q74" s="17">
        <f>IF(OR($B74-Q$5&gt;74, $B74-Q$5=73, $B74-Q$5=1, $B74-Q$5&lt;0),"",ROUND(($B74-Q$5)*'점수 계산기'!$C$27+Q$5*'점수 계산기'!$C$29+'점수 계산기'!$C$32,0))</f>
        <v>94</v>
      </c>
      <c r="R74" s="17">
        <f>IF(OR($B74-R$5&gt;74, $B74-R$5=73, $B74-R$5=1, $B74-R$5&lt;0),"",ROUND(($B74-R$5)*'점수 계산기'!$C$27+R$5*'점수 계산기'!$C$29+'점수 계산기'!$C$32,0))</f>
        <v>94</v>
      </c>
      <c r="S74" s="17">
        <f>IF(OR($B74-S$5&gt;74, $B74-S$5=73, $B74-S$5=1, $B74-S$5&lt;0),"",ROUND(($B74-S$5)*'점수 계산기'!$C$27+S$5*'점수 계산기'!$C$29+'점수 계산기'!$C$32,0))</f>
        <v>94</v>
      </c>
      <c r="T74" s="17">
        <f>IF(OR($B74-T$5&gt;74, $B74-T$5=73, $B74-T$5=1, $B74-T$5&lt;0),"",ROUND(($B74-T$5)*'점수 계산기'!$C$27+T$5*'점수 계산기'!$C$29+'점수 계산기'!$C$32,0))</f>
        <v>94</v>
      </c>
      <c r="U74" s="17">
        <f>IF(OR($B74-U$5&gt;74, $B74-U$5=73, $B74-U$5=1, $B74-U$5&lt;0),"",ROUND(($B74-U$5)*'점수 계산기'!$C$27+U$5*'점수 계산기'!$C$29+'점수 계산기'!$C$32,0))</f>
        <v>94</v>
      </c>
      <c r="V74" s="17">
        <f>IF(OR($B74-V$5&gt;74, $B74-V$5=73, $B74-V$5=1, $B74-V$5&lt;0),"",ROUND(($B74-V$5)*'점수 계산기'!$C$27+V$5*'점수 계산기'!$C$29+'점수 계산기'!$C$32,0))</f>
        <v>94</v>
      </c>
      <c r="W74" s="17">
        <f>IF(OR($B74-W$5&gt;74, $B74-W$5=73, $B74-W$5=1, $B74-W$5&lt;0),"",ROUND(($B74-W$5)*'점수 계산기'!$C$27+W$5*'점수 계산기'!$C$29+'점수 계산기'!$C$32,0))</f>
        <v>94</v>
      </c>
      <c r="X74" s="17">
        <f>IF(OR($B74-X$5&gt;74, $B74-X$5=73, $B74-X$5=1, $B74-X$5&lt;0),"",ROUND(($B74-X$5)*'점수 계산기'!$C$27+X$5*'점수 계산기'!$C$29+'점수 계산기'!$C$32,0))</f>
        <v>94</v>
      </c>
      <c r="Y74" s="17">
        <f>IF(OR($B74-Y$5&gt;74, $B74-Y$5=73, $B74-Y$5=1, $B74-Y$5&lt;0),"",ROUND(($B74-Y$5)*'점수 계산기'!$C$27+Y$5*'점수 계산기'!$C$29+'점수 계산기'!$C$32,0))</f>
        <v>94</v>
      </c>
      <c r="Z74" s="17">
        <f>IF(OR($B74-Z$5&gt;74, $B74-Z$5=73, $B74-Z$5=1, $B74-Z$5&lt;0),"",ROUND(($B74-Z$5)*'점수 계산기'!$C$27+Z$5*'점수 계산기'!$C$29+'점수 계산기'!$C$32,0))</f>
        <v>94</v>
      </c>
      <c r="AA74" s="18">
        <f>IF(OR($B74-AA$5&gt;74, $B74-AA$5=73, $B74-AA$5=1, $B74-AA$5&lt;0),"",ROUND(($B74-AA$5)*'점수 계산기'!$C$27+AA$5*'점수 계산기'!$C$29+'점수 계산기'!$C$32,0))</f>
        <v>93</v>
      </c>
      <c r="AC74" s="195">
        <v>33</v>
      </c>
      <c r="AD74" s="195">
        <f t="shared" si="2"/>
        <v>93</v>
      </c>
      <c r="AE74" s="195" cm="1">
        <f t="array" ref="AE74">INDEX($AF$6:$AF$106, AC74, 1)</f>
        <v>124</v>
      </c>
      <c r="AF74" s="195">
        <f t="shared" si="3"/>
        <v>94</v>
      </c>
      <c r="AG74" s="195">
        <v>32</v>
      </c>
      <c r="AH74" s="195">
        <v>68</v>
      </c>
    </row>
    <row r="75" spans="1:34" ht="21" customHeight="1">
      <c r="A75" s="4"/>
      <c r="B75" s="31">
        <v>31</v>
      </c>
      <c r="C75" s="17">
        <f>IF(OR($B75-C$5&gt;74, $B75-C$5=73, $B75-C$5=1, $B75-C$5&lt;0),"",ROUND(($B75-C$5)*'점수 계산기'!$C$27+C$5*'점수 계산기'!$C$29+'점수 계산기'!$C$32,0))</f>
        <v>93</v>
      </c>
      <c r="D75" s="17">
        <f>IF(OR($B75-D$5&gt;74, $B75-D$5=73, $B75-D$5=1, $B75-D$5&lt;0),"",ROUND(($B75-D$5)*'점수 계산기'!$C$27+D$5*'점수 계산기'!$C$29+'점수 계산기'!$C$32,0))</f>
        <v>93</v>
      </c>
      <c r="E75" s="17">
        <f>IF(OR($B75-E$5&gt;74, $B75-E$5=73, $B75-E$5=1, $B75-E$5&lt;0),"",ROUND(($B75-E$5)*'점수 계산기'!$C$27+E$5*'점수 계산기'!$C$29+'점수 계산기'!$C$32,0))</f>
        <v>93</v>
      </c>
      <c r="F75" s="17">
        <f>IF(OR($B75-F$5&gt;74, $B75-F$5=73, $B75-F$5=1, $B75-F$5&lt;0),"",ROUND(($B75-F$5)*'점수 계산기'!$C$27+F$5*'점수 계산기'!$C$29+'점수 계산기'!$C$32,0))</f>
        <v>93</v>
      </c>
      <c r="G75" s="17">
        <f>IF(OR($B75-G$5&gt;74, $B75-G$5=73, $B75-G$5=1, $B75-G$5&lt;0),"",ROUND(($B75-G$5)*'점수 계산기'!$C$27+G$5*'점수 계산기'!$C$29+'점수 계산기'!$C$32,0))</f>
        <v>93</v>
      </c>
      <c r="H75" s="17">
        <f>IF(OR($B75-H$5&gt;74, $B75-H$5=73, $B75-H$5=1, $B75-H$5&lt;0),"",ROUND(($B75-H$5)*'점수 계산기'!$C$27+H$5*'점수 계산기'!$C$29+'점수 계산기'!$C$32,0))</f>
        <v>93</v>
      </c>
      <c r="I75" s="17">
        <f>IF(OR($B75-I$5&gt;74, $B75-I$5=73, $B75-I$5=1, $B75-I$5&lt;0),"",ROUND(($B75-I$5)*'점수 계산기'!$C$27+I$5*'점수 계산기'!$C$29+'점수 계산기'!$C$32,0))</f>
        <v>93</v>
      </c>
      <c r="J75" s="17">
        <f>IF(OR($B75-J$5&gt;74, $B75-J$5=73, $B75-J$5=1, $B75-J$5&lt;0),"",ROUND(($B75-J$5)*'점수 계산기'!$C$27+J$5*'점수 계산기'!$C$29+'점수 계산기'!$C$32,0))</f>
        <v>93</v>
      </c>
      <c r="K75" s="17">
        <f>IF(OR($B75-K$5&gt;74, $B75-K$5=73, $B75-K$5=1, $B75-K$5&lt;0),"",ROUND(($B75-K$5)*'점수 계산기'!$C$27+K$5*'점수 계산기'!$C$29+'점수 계산기'!$C$32,0))</f>
        <v>93</v>
      </c>
      <c r="L75" s="17">
        <f>IF(OR($B75-L$5&gt;74, $B75-L$5=73, $B75-L$5=1, $B75-L$5&lt;0),"",ROUND(($B75-L$5)*'점수 계산기'!$C$27+L$5*'점수 계산기'!$C$29+'점수 계산기'!$C$32,0))</f>
        <v>93</v>
      </c>
      <c r="M75" s="17">
        <f>IF(OR($B75-M$5&gt;74, $B75-M$5=73, $B75-M$5=1, $B75-M$5&lt;0),"",ROUND(($B75-M$5)*'점수 계산기'!$C$27+M$5*'점수 계산기'!$C$29+'점수 계산기'!$C$32,0))</f>
        <v>93</v>
      </c>
      <c r="N75" s="17">
        <f>IF(OR($B75-N$5&gt;74, $B75-N$5=73, $B75-N$5=1, $B75-N$5&lt;0),"",ROUND(($B75-N$5)*'점수 계산기'!$C$27+N$5*'점수 계산기'!$C$29+'점수 계산기'!$C$32,0))</f>
        <v>93</v>
      </c>
      <c r="O75" s="17">
        <f>IF(OR($B75-O$5&gt;74, $B75-O$5=73, $B75-O$5=1, $B75-O$5&lt;0),"",ROUND(($B75-O$5)*'점수 계산기'!$C$27+O$5*'점수 계산기'!$C$29+'점수 계산기'!$C$32,0))</f>
        <v>93</v>
      </c>
      <c r="P75" s="17">
        <f>IF(OR($B75-P$5&gt;74, $B75-P$5=73, $B75-P$5=1, $B75-P$5&lt;0),"",ROUND(($B75-P$5)*'점수 계산기'!$C$27+P$5*'점수 계산기'!$C$29+'점수 계산기'!$C$32,0))</f>
        <v>93</v>
      </c>
      <c r="Q75" s="17">
        <f>IF(OR($B75-Q$5&gt;74, $B75-Q$5=73, $B75-Q$5=1, $B75-Q$5&lt;0),"",ROUND(($B75-Q$5)*'점수 계산기'!$C$27+Q$5*'점수 계산기'!$C$29+'점수 계산기'!$C$32,0))</f>
        <v>93</v>
      </c>
      <c r="R75" s="17">
        <f>IF(OR($B75-R$5&gt;74, $B75-R$5=73, $B75-R$5=1, $B75-R$5&lt;0),"",ROUND(($B75-R$5)*'점수 계산기'!$C$27+R$5*'점수 계산기'!$C$29+'점수 계산기'!$C$32,0))</f>
        <v>93</v>
      </c>
      <c r="S75" s="17">
        <f>IF(OR($B75-S$5&gt;74, $B75-S$5=73, $B75-S$5=1, $B75-S$5&lt;0),"",ROUND(($B75-S$5)*'점수 계산기'!$C$27+S$5*'점수 계산기'!$C$29+'점수 계산기'!$C$32,0))</f>
        <v>93</v>
      </c>
      <c r="T75" s="17">
        <f>IF(OR($B75-T$5&gt;74, $B75-T$5=73, $B75-T$5=1, $B75-T$5&lt;0),"",ROUND(($B75-T$5)*'점수 계산기'!$C$27+T$5*'점수 계산기'!$C$29+'점수 계산기'!$C$32,0))</f>
        <v>93</v>
      </c>
      <c r="U75" s="17">
        <f>IF(OR($B75-U$5&gt;74, $B75-U$5=73, $B75-U$5=1, $B75-U$5&lt;0),"",ROUND(($B75-U$5)*'점수 계산기'!$C$27+U$5*'점수 계산기'!$C$29+'점수 계산기'!$C$32,0))</f>
        <v>93</v>
      </c>
      <c r="V75" s="17">
        <f>IF(OR($B75-V$5&gt;74, $B75-V$5=73, $B75-V$5=1, $B75-V$5&lt;0),"",ROUND(($B75-V$5)*'점수 계산기'!$C$27+V$5*'점수 계산기'!$C$29+'점수 계산기'!$C$32,0))</f>
        <v>93</v>
      </c>
      <c r="W75" s="17">
        <f>IF(OR($B75-W$5&gt;74, $B75-W$5=73, $B75-W$5=1, $B75-W$5&lt;0),"",ROUND(($B75-W$5)*'점수 계산기'!$C$27+W$5*'점수 계산기'!$C$29+'점수 계산기'!$C$32,0))</f>
        <v>93</v>
      </c>
      <c r="X75" s="17">
        <f>IF(OR($B75-X$5&gt;74, $B75-X$5=73, $B75-X$5=1, $B75-X$5&lt;0),"",ROUND(($B75-X$5)*'점수 계산기'!$C$27+X$5*'점수 계산기'!$C$29+'점수 계산기'!$C$32,0))</f>
        <v>93</v>
      </c>
      <c r="Y75" s="17">
        <f>IF(OR($B75-Y$5&gt;74, $B75-Y$5=73, $B75-Y$5=1, $B75-Y$5&lt;0),"",ROUND(($B75-Y$5)*'점수 계산기'!$C$27+Y$5*'점수 계산기'!$C$29+'점수 계산기'!$C$32,0))</f>
        <v>93</v>
      </c>
      <c r="Z75" s="17">
        <f>IF(OR($B75-Z$5&gt;74, $B75-Z$5=73, $B75-Z$5=1, $B75-Z$5&lt;0),"",ROUND(($B75-Z$5)*'점수 계산기'!$C$27+Z$5*'점수 계산기'!$C$29+'점수 계산기'!$C$32,0))</f>
        <v>93</v>
      </c>
      <c r="AA75" s="18">
        <f>IF(OR($B75-AA$5&gt;74, $B75-AA$5=73, $B75-AA$5=1, $B75-AA$5&lt;0),"",ROUND(($B75-AA$5)*'점수 계산기'!$C$27+AA$5*'점수 계산기'!$C$29+'점수 계산기'!$C$32,0))</f>
        <v>93</v>
      </c>
      <c r="AC75" s="195">
        <v>32</v>
      </c>
      <c r="AD75" s="195">
        <f t="shared" si="2"/>
        <v>93</v>
      </c>
      <c r="AE75" s="195" cm="1">
        <f t="array" ref="AE75">INDEX($AF$6:$AF$106, AC75, 1)</f>
        <v>125</v>
      </c>
      <c r="AF75" s="195">
        <f t="shared" si="3"/>
        <v>93</v>
      </c>
      <c r="AG75" s="195">
        <v>31</v>
      </c>
      <c r="AH75" s="195">
        <v>69</v>
      </c>
    </row>
    <row r="76" spans="1:34" ht="21" customHeight="1">
      <c r="A76" s="4"/>
      <c r="B76" s="31">
        <v>30</v>
      </c>
      <c r="C76" s="17">
        <f>IF(OR($B76-C$5&gt;74, $B76-C$5=73, $B76-C$5=1, $B76-C$5&lt;0),"",ROUND(($B76-C$5)*'점수 계산기'!$C$27+C$5*'점수 계산기'!$C$29+'점수 계산기'!$C$32,0))</f>
        <v>93</v>
      </c>
      <c r="D76" s="17">
        <f>IF(OR($B76-D$5&gt;74, $B76-D$5=73, $B76-D$5=1, $B76-D$5&lt;0),"",ROUND(($B76-D$5)*'점수 계산기'!$C$27+D$5*'점수 계산기'!$C$29+'점수 계산기'!$C$32,0))</f>
        <v>93</v>
      </c>
      <c r="E76" s="17">
        <f>IF(OR($B76-E$5&gt;74, $B76-E$5=73, $B76-E$5=1, $B76-E$5&lt;0),"",ROUND(($B76-E$5)*'점수 계산기'!$C$27+E$5*'점수 계산기'!$C$29+'점수 계산기'!$C$32,0))</f>
        <v>92</v>
      </c>
      <c r="F76" s="17">
        <f>IF(OR($B76-F$5&gt;74, $B76-F$5=73, $B76-F$5=1, $B76-F$5&lt;0),"",ROUND(($B76-F$5)*'점수 계산기'!$C$27+F$5*'점수 계산기'!$C$29+'점수 계산기'!$C$32,0))</f>
        <v>92</v>
      </c>
      <c r="G76" s="17">
        <f>IF(OR($B76-G$5&gt;74, $B76-G$5=73, $B76-G$5=1, $B76-G$5&lt;0),"",ROUND(($B76-G$5)*'점수 계산기'!$C$27+G$5*'점수 계산기'!$C$29+'점수 계산기'!$C$32,0))</f>
        <v>92</v>
      </c>
      <c r="H76" s="17">
        <f>IF(OR($B76-H$5&gt;74, $B76-H$5=73, $B76-H$5=1, $B76-H$5&lt;0),"",ROUND(($B76-H$5)*'점수 계산기'!$C$27+H$5*'점수 계산기'!$C$29+'점수 계산기'!$C$32,0))</f>
        <v>92</v>
      </c>
      <c r="I76" s="17">
        <f>IF(OR($B76-I$5&gt;74, $B76-I$5=73, $B76-I$5=1, $B76-I$5&lt;0),"",ROUND(($B76-I$5)*'점수 계산기'!$C$27+I$5*'점수 계산기'!$C$29+'점수 계산기'!$C$32,0))</f>
        <v>92</v>
      </c>
      <c r="J76" s="17">
        <f>IF(OR($B76-J$5&gt;74, $B76-J$5=73, $B76-J$5=1, $B76-J$5&lt;0),"",ROUND(($B76-J$5)*'점수 계산기'!$C$27+J$5*'점수 계산기'!$C$29+'점수 계산기'!$C$32,0))</f>
        <v>92</v>
      </c>
      <c r="K76" s="17">
        <f>IF(OR($B76-K$5&gt;74, $B76-K$5=73, $B76-K$5=1, $B76-K$5&lt;0),"",ROUND(($B76-K$5)*'점수 계산기'!$C$27+K$5*'점수 계산기'!$C$29+'점수 계산기'!$C$32,0))</f>
        <v>92</v>
      </c>
      <c r="L76" s="17">
        <f>IF(OR($B76-L$5&gt;74, $B76-L$5=73, $B76-L$5=1, $B76-L$5&lt;0),"",ROUND(($B76-L$5)*'점수 계산기'!$C$27+L$5*'점수 계산기'!$C$29+'점수 계산기'!$C$32,0))</f>
        <v>92</v>
      </c>
      <c r="M76" s="17">
        <f>IF(OR($B76-M$5&gt;74, $B76-M$5=73, $B76-M$5=1, $B76-M$5&lt;0),"",ROUND(($B76-M$5)*'점수 계산기'!$C$27+M$5*'점수 계산기'!$C$29+'점수 계산기'!$C$32,0))</f>
        <v>92</v>
      </c>
      <c r="N76" s="17">
        <f>IF(OR($B76-N$5&gt;74, $B76-N$5=73, $B76-N$5=1, $B76-N$5&lt;0),"",ROUND(($B76-N$5)*'점수 계산기'!$C$27+N$5*'점수 계산기'!$C$29+'점수 계산기'!$C$32,0))</f>
        <v>92</v>
      </c>
      <c r="O76" s="17">
        <f>IF(OR($B76-O$5&gt;74, $B76-O$5=73, $B76-O$5=1, $B76-O$5&lt;0),"",ROUND(($B76-O$5)*'점수 계산기'!$C$27+O$5*'점수 계산기'!$C$29+'점수 계산기'!$C$32,0))</f>
        <v>92</v>
      </c>
      <c r="P76" s="17">
        <f>IF(OR($B76-P$5&gt;74, $B76-P$5=73, $B76-P$5=1, $B76-P$5&lt;0),"",ROUND(($B76-P$5)*'점수 계산기'!$C$27+P$5*'점수 계산기'!$C$29+'점수 계산기'!$C$32,0))</f>
        <v>92</v>
      </c>
      <c r="Q76" s="17">
        <f>IF(OR($B76-Q$5&gt;74, $B76-Q$5=73, $B76-Q$5=1, $B76-Q$5&lt;0),"",ROUND(($B76-Q$5)*'점수 계산기'!$C$27+Q$5*'점수 계산기'!$C$29+'점수 계산기'!$C$32,0))</f>
        <v>92</v>
      </c>
      <c r="R76" s="17">
        <f>IF(OR($B76-R$5&gt;74, $B76-R$5=73, $B76-R$5=1, $B76-R$5&lt;0),"",ROUND(($B76-R$5)*'점수 계산기'!$C$27+R$5*'점수 계산기'!$C$29+'점수 계산기'!$C$32,0))</f>
        <v>92</v>
      </c>
      <c r="S76" s="17">
        <f>IF(OR($B76-S$5&gt;74, $B76-S$5=73, $B76-S$5=1, $B76-S$5&lt;0),"",ROUND(($B76-S$5)*'점수 계산기'!$C$27+S$5*'점수 계산기'!$C$29+'점수 계산기'!$C$32,0))</f>
        <v>92</v>
      </c>
      <c r="T76" s="17">
        <f>IF(OR($B76-T$5&gt;74, $B76-T$5=73, $B76-T$5=1, $B76-T$5&lt;0),"",ROUND(($B76-T$5)*'점수 계산기'!$C$27+T$5*'점수 계산기'!$C$29+'점수 계산기'!$C$32,0))</f>
        <v>92</v>
      </c>
      <c r="U76" s="17">
        <f>IF(OR($B76-U$5&gt;74, $B76-U$5=73, $B76-U$5=1, $B76-U$5&lt;0),"",ROUND(($B76-U$5)*'점수 계산기'!$C$27+U$5*'점수 계산기'!$C$29+'점수 계산기'!$C$32,0))</f>
        <v>92</v>
      </c>
      <c r="V76" s="17">
        <f>IF(OR($B76-V$5&gt;74, $B76-V$5=73, $B76-V$5=1, $B76-V$5&lt;0),"",ROUND(($B76-V$5)*'점수 계산기'!$C$27+V$5*'점수 계산기'!$C$29+'점수 계산기'!$C$32,0))</f>
        <v>92</v>
      </c>
      <c r="W76" s="17">
        <f>IF(OR($B76-W$5&gt;74, $B76-W$5=73, $B76-W$5=1, $B76-W$5&lt;0),"",ROUND(($B76-W$5)*'점수 계산기'!$C$27+W$5*'점수 계산기'!$C$29+'점수 계산기'!$C$32,0))</f>
        <v>92</v>
      </c>
      <c r="X76" s="17">
        <f>IF(OR($B76-X$5&gt;74, $B76-X$5=73, $B76-X$5=1, $B76-X$5&lt;0),"",ROUND(($B76-X$5)*'점수 계산기'!$C$27+X$5*'점수 계산기'!$C$29+'점수 계산기'!$C$32,0))</f>
        <v>92</v>
      </c>
      <c r="Y76" s="17">
        <f>IF(OR($B76-Y$5&gt;74, $B76-Y$5=73, $B76-Y$5=1, $B76-Y$5&lt;0),"",ROUND(($B76-Y$5)*'점수 계산기'!$C$27+Y$5*'점수 계산기'!$C$29+'점수 계산기'!$C$32,0))</f>
        <v>92</v>
      </c>
      <c r="Z76" s="17">
        <f>IF(OR($B76-Z$5&gt;74, $B76-Z$5=73, $B76-Z$5=1, $B76-Z$5&lt;0),"",ROUND(($B76-Z$5)*'점수 계산기'!$C$27+Z$5*'점수 계산기'!$C$29+'점수 계산기'!$C$32,0))</f>
        <v>92</v>
      </c>
      <c r="AA76" s="18">
        <f>IF(OR($B76-AA$5&gt;74, $B76-AA$5=73, $B76-AA$5=1, $B76-AA$5&lt;0),"",ROUND(($B76-AA$5)*'점수 계산기'!$C$27+AA$5*'점수 계산기'!$C$29+'점수 계산기'!$C$32,0))</f>
        <v>92</v>
      </c>
      <c r="AC76" s="195">
        <v>31</v>
      </c>
      <c r="AD76" s="195">
        <f t="shared" si="2"/>
        <v>92</v>
      </c>
      <c r="AE76" s="195" cm="1">
        <f t="array" ref="AE76">INDEX($AF$6:$AF$106, AC76, 1)</f>
        <v>126</v>
      </c>
      <c r="AF76" s="195">
        <f t="shared" si="3"/>
        <v>93</v>
      </c>
      <c r="AG76" s="195">
        <v>30</v>
      </c>
      <c r="AH76" s="195">
        <v>70</v>
      </c>
    </row>
    <row r="77" spans="1:34" ht="21" customHeight="1">
      <c r="A77" s="4"/>
      <c r="B77" s="31">
        <v>29</v>
      </c>
      <c r="C77" s="17">
        <f>IF(OR($B77-C$5&gt;74, $B77-C$5=73, $B77-C$5=1, $B77-C$5&lt;0),"",ROUND(($B77-C$5)*'점수 계산기'!$C$27+C$5*'점수 계산기'!$C$29+'점수 계산기'!$C$32,0))</f>
        <v>92</v>
      </c>
      <c r="D77" s="17">
        <f>IF(OR($B77-D$5&gt;74, $B77-D$5=73, $B77-D$5=1, $B77-D$5&lt;0),"",ROUND(($B77-D$5)*'점수 계산기'!$C$27+D$5*'점수 계산기'!$C$29+'점수 계산기'!$C$32,0))</f>
        <v>92</v>
      </c>
      <c r="E77" s="17">
        <f>IF(OR($B77-E$5&gt;74, $B77-E$5=73, $B77-E$5=1, $B77-E$5&lt;0),"",ROUND(($B77-E$5)*'점수 계산기'!$C$27+E$5*'점수 계산기'!$C$29+'점수 계산기'!$C$32,0))</f>
        <v>92</v>
      </c>
      <c r="F77" s="17">
        <f>IF(OR($B77-F$5&gt;74, $B77-F$5=73, $B77-F$5=1, $B77-F$5&lt;0),"",ROUND(($B77-F$5)*'점수 계산기'!$C$27+F$5*'점수 계산기'!$C$29+'점수 계산기'!$C$32,0))</f>
        <v>92</v>
      </c>
      <c r="G77" s="17">
        <f>IF(OR($B77-G$5&gt;74, $B77-G$5=73, $B77-G$5=1, $B77-G$5&lt;0),"",ROUND(($B77-G$5)*'점수 계산기'!$C$27+G$5*'점수 계산기'!$C$29+'점수 계산기'!$C$32,0))</f>
        <v>92</v>
      </c>
      <c r="H77" s="17">
        <f>IF(OR($B77-H$5&gt;74, $B77-H$5=73, $B77-H$5=1, $B77-H$5&lt;0),"",ROUND(($B77-H$5)*'점수 계산기'!$C$27+H$5*'점수 계산기'!$C$29+'점수 계산기'!$C$32,0))</f>
        <v>92</v>
      </c>
      <c r="I77" s="17">
        <f>IF(OR($B77-I$5&gt;74, $B77-I$5=73, $B77-I$5=1, $B77-I$5&lt;0),"",ROUND(($B77-I$5)*'점수 계산기'!$C$27+I$5*'점수 계산기'!$C$29+'점수 계산기'!$C$32,0))</f>
        <v>92</v>
      </c>
      <c r="J77" s="17">
        <f>IF(OR($B77-J$5&gt;74, $B77-J$5=73, $B77-J$5=1, $B77-J$5&lt;0),"",ROUND(($B77-J$5)*'점수 계산기'!$C$27+J$5*'점수 계산기'!$C$29+'점수 계산기'!$C$32,0))</f>
        <v>92</v>
      </c>
      <c r="K77" s="17">
        <f>IF(OR($B77-K$5&gt;74, $B77-K$5=73, $B77-K$5=1, $B77-K$5&lt;0),"",ROUND(($B77-K$5)*'점수 계산기'!$C$27+K$5*'점수 계산기'!$C$29+'점수 계산기'!$C$32,0))</f>
        <v>91</v>
      </c>
      <c r="L77" s="17">
        <f>IF(OR($B77-L$5&gt;74, $B77-L$5=73, $B77-L$5=1, $B77-L$5&lt;0),"",ROUND(($B77-L$5)*'점수 계산기'!$C$27+L$5*'점수 계산기'!$C$29+'점수 계산기'!$C$32,0))</f>
        <v>91</v>
      </c>
      <c r="M77" s="17">
        <f>IF(OR($B77-M$5&gt;74, $B77-M$5=73, $B77-M$5=1, $B77-M$5&lt;0),"",ROUND(($B77-M$5)*'점수 계산기'!$C$27+M$5*'점수 계산기'!$C$29+'점수 계산기'!$C$32,0))</f>
        <v>91</v>
      </c>
      <c r="N77" s="17">
        <f>IF(OR($B77-N$5&gt;74, $B77-N$5=73, $B77-N$5=1, $B77-N$5&lt;0),"",ROUND(($B77-N$5)*'점수 계산기'!$C$27+N$5*'점수 계산기'!$C$29+'점수 계산기'!$C$32,0))</f>
        <v>91</v>
      </c>
      <c r="O77" s="17">
        <f>IF(OR($B77-O$5&gt;74, $B77-O$5=73, $B77-O$5=1, $B77-O$5&lt;0),"",ROUND(($B77-O$5)*'점수 계산기'!$C$27+O$5*'점수 계산기'!$C$29+'점수 계산기'!$C$32,0))</f>
        <v>91</v>
      </c>
      <c r="P77" s="17">
        <f>IF(OR($B77-P$5&gt;74, $B77-P$5=73, $B77-P$5=1, $B77-P$5&lt;0),"",ROUND(($B77-P$5)*'점수 계산기'!$C$27+P$5*'점수 계산기'!$C$29+'점수 계산기'!$C$32,0))</f>
        <v>91</v>
      </c>
      <c r="Q77" s="17">
        <f>IF(OR($B77-Q$5&gt;74, $B77-Q$5=73, $B77-Q$5=1, $B77-Q$5&lt;0),"",ROUND(($B77-Q$5)*'점수 계산기'!$C$27+Q$5*'점수 계산기'!$C$29+'점수 계산기'!$C$32,0))</f>
        <v>91</v>
      </c>
      <c r="R77" s="17">
        <f>IF(OR($B77-R$5&gt;74, $B77-R$5=73, $B77-R$5=1, $B77-R$5&lt;0),"",ROUND(($B77-R$5)*'점수 계산기'!$C$27+R$5*'점수 계산기'!$C$29+'점수 계산기'!$C$32,0))</f>
        <v>91</v>
      </c>
      <c r="S77" s="17">
        <f>IF(OR($B77-S$5&gt;74, $B77-S$5=73, $B77-S$5=1, $B77-S$5&lt;0),"",ROUND(($B77-S$5)*'점수 계산기'!$C$27+S$5*'점수 계산기'!$C$29+'점수 계산기'!$C$32,0))</f>
        <v>91</v>
      </c>
      <c r="T77" s="17">
        <f>IF(OR($B77-T$5&gt;74, $B77-T$5=73, $B77-T$5=1, $B77-T$5&lt;0),"",ROUND(($B77-T$5)*'점수 계산기'!$C$27+T$5*'점수 계산기'!$C$29+'점수 계산기'!$C$32,0))</f>
        <v>91</v>
      </c>
      <c r="U77" s="17">
        <f>IF(OR($B77-U$5&gt;74, $B77-U$5=73, $B77-U$5=1, $B77-U$5&lt;0),"",ROUND(($B77-U$5)*'점수 계산기'!$C$27+U$5*'점수 계산기'!$C$29+'점수 계산기'!$C$32,0))</f>
        <v>91</v>
      </c>
      <c r="V77" s="17">
        <f>IF(OR($B77-V$5&gt;74, $B77-V$5=73, $B77-V$5=1, $B77-V$5&lt;0),"",ROUND(($B77-V$5)*'점수 계산기'!$C$27+V$5*'점수 계산기'!$C$29+'점수 계산기'!$C$32,0))</f>
        <v>91</v>
      </c>
      <c r="W77" s="17">
        <f>IF(OR($B77-W$5&gt;74, $B77-W$5=73, $B77-W$5=1, $B77-W$5&lt;0),"",ROUND(($B77-W$5)*'점수 계산기'!$C$27+W$5*'점수 계산기'!$C$29+'점수 계산기'!$C$32,0))</f>
        <v>91</v>
      </c>
      <c r="X77" s="17">
        <f>IF(OR($B77-X$5&gt;74, $B77-X$5=73, $B77-X$5=1, $B77-X$5&lt;0),"",ROUND(($B77-X$5)*'점수 계산기'!$C$27+X$5*'점수 계산기'!$C$29+'점수 계산기'!$C$32,0))</f>
        <v>91</v>
      </c>
      <c r="Y77" s="17">
        <f>IF(OR($B77-Y$5&gt;74, $B77-Y$5=73, $B77-Y$5=1, $B77-Y$5&lt;0),"",ROUND(($B77-Y$5)*'점수 계산기'!$C$27+Y$5*'점수 계산기'!$C$29+'점수 계산기'!$C$32,0))</f>
        <v>91</v>
      </c>
      <c r="Z77" s="17">
        <f>IF(OR($B77-Z$5&gt;74, $B77-Z$5=73, $B77-Z$5=1, $B77-Z$5&lt;0),"",ROUND(($B77-Z$5)*'점수 계산기'!$C$27+Z$5*'점수 계산기'!$C$29+'점수 계산기'!$C$32,0))</f>
        <v>91</v>
      </c>
      <c r="AA77" s="18">
        <f>IF(OR($B77-AA$5&gt;74, $B77-AA$5=73, $B77-AA$5=1, $B77-AA$5&lt;0),"",ROUND(($B77-AA$5)*'점수 계산기'!$C$27+AA$5*'점수 계산기'!$C$29+'점수 계산기'!$C$32,0))</f>
        <v>91</v>
      </c>
      <c r="AC77" s="195">
        <v>30</v>
      </c>
      <c r="AD77" s="195">
        <f t="shared" si="2"/>
        <v>91</v>
      </c>
      <c r="AE77" s="195" cm="1">
        <f t="array" ref="AE77">INDEX($AF$6:$AF$106, AC77, 1)</f>
        <v>127</v>
      </c>
      <c r="AF77" s="195">
        <f t="shared" si="3"/>
        <v>92</v>
      </c>
      <c r="AG77" s="195">
        <v>29</v>
      </c>
      <c r="AH77" s="195">
        <v>71</v>
      </c>
    </row>
    <row r="78" spans="1:34" ht="21" customHeight="1">
      <c r="A78" s="4"/>
      <c r="B78" s="32">
        <v>28</v>
      </c>
      <c r="C78" s="19">
        <f>IF(OR($B78-C$5&gt;74, $B78-C$5=73, $B78-C$5=1, $B78-C$5&lt;0),"",ROUND(($B78-C$5)*'점수 계산기'!$C$27+C$5*'점수 계산기'!$C$29+'점수 계산기'!$C$32,0))</f>
        <v>91</v>
      </c>
      <c r="D78" s="19">
        <f>IF(OR($B78-D$5&gt;74, $B78-D$5=73, $B78-D$5=1, $B78-D$5&lt;0),"",ROUND(($B78-D$5)*'점수 계산기'!$C$27+D$5*'점수 계산기'!$C$29+'점수 계산기'!$C$32,0))</f>
        <v>91</v>
      </c>
      <c r="E78" s="19">
        <f>IF(OR($B78-E$5&gt;74, $B78-E$5=73, $B78-E$5=1, $B78-E$5&lt;0),"",ROUND(($B78-E$5)*'점수 계산기'!$C$27+E$5*'점수 계산기'!$C$29+'점수 계산기'!$C$32,0))</f>
        <v>91</v>
      </c>
      <c r="F78" s="19">
        <f>IF(OR($B78-F$5&gt;74, $B78-F$5=73, $B78-F$5=1, $B78-F$5&lt;0),"",ROUND(($B78-F$5)*'점수 계산기'!$C$27+F$5*'점수 계산기'!$C$29+'점수 계산기'!$C$32,0))</f>
        <v>91</v>
      </c>
      <c r="G78" s="19">
        <f>IF(OR($B78-G$5&gt;74, $B78-G$5=73, $B78-G$5=1, $B78-G$5&lt;0),"",ROUND(($B78-G$5)*'점수 계산기'!$C$27+G$5*'점수 계산기'!$C$29+'점수 계산기'!$C$32,0))</f>
        <v>91</v>
      </c>
      <c r="H78" s="19">
        <f>IF(OR($B78-H$5&gt;74, $B78-H$5=73, $B78-H$5=1, $B78-H$5&lt;0),"",ROUND(($B78-H$5)*'점수 계산기'!$C$27+H$5*'점수 계산기'!$C$29+'점수 계산기'!$C$32,0))</f>
        <v>91</v>
      </c>
      <c r="I78" s="19">
        <f>IF(OR($B78-I$5&gt;74, $B78-I$5=73, $B78-I$5=1, $B78-I$5&lt;0),"",ROUND(($B78-I$5)*'점수 계산기'!$C$27+I$5*'점수 계산기'!$C$29+'점수 계산기'!$C$32,0))</f>
        <v>91</v>
      </c>
      <c r="J78" s="19">
        <f>IF(OR($B78-J$5&gt;74, $B78-J$5=73, $B78-J$5=1, $B78-J$5&lt;0),"",ROUND(($B78-J$5)*'점수 계산기'!$C$27+J$5*'점수 계산기'!$C$29+'점수 계산기'!$C$32,0))</f>
        <v>91</v>
      </c>
      <c r="K78" s="19">
        <f>IF(OR($B78-K$5&gt;74, $B78-K$5=73, $B78-K$5=1, $B78-K$5&lt;0),"",ROUND(($B78-K$5)*'점수 계산기'!$C$27+K$5*'점수 계산기'!$C$29+'점수 계산기'!$C$32,0))</f>
        <v>91</v>
      </c>
      <c r="L78" s="19">
        <f>IF(OR($B78-L$5&gt;74, $B78-L$5=73, $B78-L$5=1, $B78-L$5&lt;0),"",ROUND(($B78-L$5)*'점수 계산기'!$C$27+L$5*'점수 계산기'!$C$29+'점수 계산기'!$C$32,0))</f>
        <v>91</v>
      </c>
      <c r="M78" s="19">
        <f>IF(OR($B78-M$5&gt;74, $B78-M$5=73, $B78-M$5=1, $B78-M$5&lt;0),"",ROUND(($B78-M$5)*'점수 계산기'!$C$27+M$5*'점수 계산기'!$C$29+'점수 계산기'!$C$32,0))</f>
        <v>91</v>
      </c>
      <c r="N78" s="19">
        <f>IF(OR($B78-N$5&gt;74, $B78-N$5=73, $B78-N$5=1, $B78-N$5&lt;0),"",ROUND(($B78-N$5)*'점수 계산기'!$C$27+N$5*'점수 계산기'!$C$29+'점수 계산기'!$C$32,0))</f>
        <v>91</v>
      </c>
      <c r="O78" s="19">
        <f>IF(OR($B78-O$5&gt;74, $B78-O$5=73, $B78-O$5=1, $B78-O$5&lt;0),"",ROUND(($B78-O$5)*'점수 계산기'!$C$27+O$5*'점수 계산기'!$C$29+'점수 계산기'!$C$32,0))</f>
        <v>91</v>
      </c>
      <c r="P78" s="19">
        <f>IF(OR($B78-P$5&gt;74, $B78-P$5=73, $B78-P$5=1, $B78-P$5&lt;0),"",ROUND(($B78-P$5)*'점수 계산기'!$C$27+P$5*'점수 계산기'!$C$29+'점수 계산기'!$C$32,0))</f>
        <v>91</v>
      </c>
      <c r="Q78" s="19">
        <f>IF(OR($B78-Q$5&gt;74, $B78-Q$5=73, $B78-Q$5=1, $B78-Q$5&lt;0),"",ROUND(($B78-Q$5)*'점수 계산기'!$C$27+Q$5*'점수 계산기'!$C$29+'점수 계산기'!$C$32,0))</f>
        <v>90</v>
      </c>
      <c r="R78" s="19">
        <f>IF(OR($B78-R$5&gt;74, $B78-R$5=73, $B78-R$5=1, $B78-R$5&lt;0),"",ROUND(($B78-R$5)*'점수 계산기'!$C$27+R$5*'점수 계산기'!$C$29+'점수 계산기'!$C$32,0))</f>
        <v>90</v>
      </c>
      <c r="S78" s="19">
        <f>IF(OR($B78-S$5&gt;74, $B78-S$5=73, $B78-S$5=1, $B78-S$5&lt;0),"",ROUND(($B78-S$5)*'점수 계산기'!$C$27+S$5*'점수 계산기'!$C$29+'점수 계산기'!$C$32,0))</f>
        <v>90</v>
      </c>
      <c r="T78" s="19">
        <f>IF(OR($B78-T$5&gt;74, $B78-T$5=73, $B78-T$5=1, $B78-T$5&lt;0),"",ROUND(($B78-T$5)*'점수 계산기'!$C$27+T$5*'점수 계산기'!$C$29+'점수 계산기'!$C$32,0))</f>
        <v>90</v>
      </c>
      <c r="U78" s="19">
        <f>IF(OR($B78-U$5&gt;74, $B78-U$5=73, $B78-U$5=1, $B78-U$5&lt;0),"",ROUND(($B78-U$5)*'점수 계산기'!$C$27+U$5*'점수 계산기'!$C$29+'점수 계산기'!$C$32,0))</f>
        <v>90</v>
      </c>
      <c r="V78" s="19">
        <f>IF(OR($B78-V$5&gt;74, $B78-V$5=73, $B78-V$5=1, $B78-V$5&lt;0),"",ROUND(($B78-V$5)*'점수 계산기'!$C$27+V$5*'점수 계산기'!$C$29+'점수 계산기'!$C$32,0))</f>
        <v>90</v>
      </c>
      <c r="W78" s="19">
        <f>IF(OR($B78-W$5&gt;74, $B78-W$5=73, $B78-W$5=1, $B78-W$5&lt;0),"",ROUND(($B78-W$5)*'점수 계산기'!$C$27+W$5*'점수 계산기'!$C$29+'점수 계산기'!$C$32,0))</f>
        <v>90</v>
      </c>
      <c r="X78" s="19">
        <f>IF(OR($B78-X$5&gt;74, $B78-X$5=73, $B78-X$5=1, $B78-X$5&lt;0),"",ROUND(($B78-X$5)*'점수 계산기'!$C$27+X$5*'점수 계산기'!$C$29+'점수 계산기'!$C$32,0))</f>
        <v>90</v>
      </c>
      <c r="Y78" s="19">
        <f>IF(OR($B78-Y$5&gt;74, $B78-Y$5=73, $B78-Y$5=1, $B78-Y$5&lt;0),"",ROUND(($B78-Y$5)*'점수 계산기'!$C$27+Y$5*'점수 계산기'!$C$29+'점수 계산기'!$C$32,0))</f>
        <v>90</v>
      </c>
      <c r="Z78" s="19">
        <f>IF(OR($B78-Z$5&gt;74, $B78-Z$5=73, $B78-Z$5=1, $B78-Z$5&lt;0),"",ROUND(($B78-Z$5)*'점수 계산기'!$C$27+Z$5*'점수 계산기'!$C$29+'점수 계산기'!$C$32,0))</f>
        <v>90</v>
      </c>
      <c r="AA78" s="20">
        <f>IF(OR($B78-AA$5&gt;74, $B78-AA$5=73, $B78-AA$5=1, $B78-AA$5&lt;0),"",ROUND(($B78-AA$5)*'점수 계산기'!$C$27+AA$5*'점수 계산기'!$C$29+'점수 계산기'!$C$32,0))</f>
        <v>90</v>
      </c>
      <c r="AC78" s="195">
        <v>29</v>
      </c>
      <c r="AD78" s="195">
        <f t="shared" si="2"/>
        <v>90</v>
      </c>
      <c r="AE78" s="195" cm="1">
        <f t="array" ref="AE78">INDEX($AF$6:$AF$106, AC78, 1)</f>
        <v>127</v>
      </c>
      <c r="AF78" s="195">
        <f t="shared" si="3"/>
        <v>91</v>
      </c>
      <c r="AG78" s="195">
        <v>28</v>
      </c>
      <c r="AH78" s="195">
        <v>72</v>
      </c>
    </row>
    <row r="79" spans="1:34" ht="21" customHeight="1">
      <c r="A79" s="4"/>
      <c r="B79" s="32">
        <v>27</v>
      </c>
      <c r="C79" s="19" t="str">
        <f>IF(OR($B79-C$5&gt;74, $B79-C$5=73, $B79-C$5=1, $B79-C$5&lt;0),"",ROUND(($B79-C$5)*'점수 계산기'!$C$27+C$5*'점수 계산기'!$C$29+'점수 계산기'!$C$32,0))</f>
        <v/>
      </c>
      <c r="D79" s="19">
        <f>IF(OR($B79-D$5&gt;74, $B79-D$5=73, $B79-D$5=1, $B79-D$5&lt;0),"",ROUND(($B79-D$5)*'점수 계산기'!$C$27+D$5*'점수 계산기'!$C$29+'점수 계산기'!$C$32,0))</f>
        <v>90</v>
      </c>
      <c r="E79" s="19">
        <f>IF(OR($B79-E$5&gt;74, $B79-E$5=73, $B79-E$5=1, $B79-E$5&lt;0),"",ROUND(($B79-E$5)*'점수 계산기'!$C$27+E$5*'점수 계산기'!$C$29+'점수 계산기'!$C$32,0))</f>
        <v>90</v>
      </c>
      <c r="F79" s="19">
        <f>IF(OR($B79-F$5&gt;74, $B79-F$5=73, $B79-F$5=1, $B79-F$5&lt;0),"",ROUND(($B79-F$5)*'점수 계산기'!$C$27+F$5*'점수 계산기'!$C$29+'점수 계산기'!$C$32,0))</f>
        <v>90</v>
      </c>
      <c r="G79" s="19">
        <f>IF(OR($B79-G$5&gt;74, $B79-G$5=73, $B79-G$5=1, $B79-G$5&lt;0),"",ROUND(($B79-G$5)*'점수 계산기'!$C$27+G$5*'점수 계산기'!$C$29+'점수 계산기'!$C$32,0))</f>
        <v>90</v>
      </c>
      <c r="H79" s="19">
        <f>IF(OR($B79-H$5&gt;74, $B79-H$5=73, $B79-H$5=1, $B79-H$5&lt;0),"",ROUND(($B79-H$5)*'점수 계산기'!$C$27+H$5*'점수 계산기'!$C$29+'점수 계산기'!$C$32,0))</f>
        <v>90</v>
      </c>
      <c r="I79" s="19">
        <f>IF(OR($B79-I$5&gt;74, $B79-I$5=73, $B79-I$5=1, $B79-I$5&lt;0),"",ROUND(($B79-I$5)*'점수 계산기'!$C$27+I$5*'점수 계산기'!$C$29+'점수 계산기'!$C$32,0))</f>
        <v>90</v>
      </c>
      <c r="J79" s="19">
        <f>IF(OR($B79-J$5&gt;74, $B79-J$5=73, $B79-J$5=1, $B79-J$5&lt;0),"",ROUND(($B79-J$5)*'점수 계산기'!$C$27+J$5*'점수 계산기'!$C$29+'점수 계산기'!$C$32,0))</f>
        <v>90</v>
      </c>
      <c r="K79" s="19">
        <f>IF(OR($B79-K$5&gt;74, $B79-K$5=73, $B79-K$5=1, $B79-K$5&lt;0),"",ROUND(($B79-K$5)*'점수 계산기'!$C$27+K$5*'점수 계산기'!$C$29+'점수 계산기'!$C$32,0))</f>
        <v>90</v>
      </c>
      <c r="L79" s="19">
        <f>IF(OR($B79-L$5&gt;74, $B79-L$5=73, $B79-L$5=1, $B79-L$5&lt;0),"",ROUND(($B79-L$5)*'점수 계산기'!$C$27+L$5*'점수 계산기'!$C$29+'점수 계산기'!$C$32,0))</f>
        <v>90</v>
      </c>
      <c r="M79" s="19">
        <f>IF(OR($B79-M$5&gt;74, $B79-M$5=73, $B79-M$5=1, $B79-M$5&lt;0),"",ROUND(($B79-M$5)*'점수 계산기'!$C$27+M$5*'점수 계산기'!$C$29+'점수 계산기'!$C$32,0))</f>
        <v>90</v>
      </c>
      <c r="N79" s="19">
        <f>IF(OR($B79-N$5&gt;74, $B79-N$5=73, $B79-N$5=1, $B79-N$5&lt;0),"",ROUND(($B79-N$5)*'점수 계산기'!$C$27+N$5*'점수 계산기'!$C$29+'점수 계산기'!$C$32,0))</f>
        <v>90</v>
      </c>
      <c r="O79" s="19">
        <f>IF(OR($B79-O$5&gt;74, $B79-O$5=73, $B79-O$5=1, $B79-O$5&lt;0),"",ROUND(($B79-O$5)*'점수 계산기'!$C$27+O$5*'점수 계산기'!$C$29+'점수 계산기'!$C$32,0))</f>
        <v>90</v>
      </c>
      <c r="P79" s="19">
        <f>IF(OR($B79-P$5&gt;74, $B79-P$5=73, $B79-P$5=1, $B79-P$5&lt;0),"",ROUND(($B79-P$5)*'점수 계산기'!$C$27+P$5*'점수 계산기'!$C$29+'점수 계산기'!$C$32,0))</f>
        <v>90</v>
      </c>
      <c r="Q79" s="19">
        <f>IF(OR($B79-Q$5&gt;74, $B79-Q$5=73, $B79-Q$5=1, $B79-Q$5&lt;0),"",ROUND(($B79-Q$5)*'점수 계산기'!$C$27+Q$5*'점수 계산기'!$C$29+'점수 계산기'!$C$32,0))</f>
        <v>90</v>
      </c>
      <c r="R79" s="19">
        <f>IF(OR($B79-R$5&gt;74, $B79-R$5=73, $B79-R$5=1, $B79-R$5&lt;0),"",ROUND(($B79-R$5)*'점수 계산기'!$C$27+R$5*'점수 계산기'!$C$29+'점수 계산기'!$C$32,0))</f>
        <v>90</v>
      </c>
      <c r="S79" s="19">
        <f>IF(OR($B79-S$5&gt;74, $B79-S$5=73, $B79-S$5=1, $B79-S$5&lt;0),"",ROUND(($B79-S$5)*'점수 계산기'!$C$27+S$5*'점수 계산기'!$C$29+'점수 계산기'!$C$32,0))</f>
        <v>90</v>
      </c>
      <c r="T79" s="19">
        <f>IF(OR($B79-T$5&gt;74, $B79-T$5=73, $B79-T$5=1, $B79-T$5&lt;0),"",ROUND(($B79-T$5)*'점수 계산기'!$C$27+T$5*'점수 계산기'!$C$29+'점수 계산기'!$C$32,0))</f>
        <v>90</v>
      </c>
      <c r="U79" s="19">
        <f>IF(OR($B79-U$5&gt;74, $B79-U$5=73, $B79-U$5=1, $B79-U$5&lt;0),"",ROUND(($B79-U$5)*'점수 계산기'!$C$27+U$5*'점수 계산기'!$C$29+'점수 계산기'!$C$32,0))</f>
        <v>90</v>
      </c>
      <c r="V79" s="19">
        <f>IF(OR($B79-V$5&gt;74, $B79-V$5=73, $B79-V$5=1, $B79-V$5&lt;0),"",ROUND(($B79-V$5)*'점수 계산기'!$C$27+V$5*'점수 계산기'!$C$29+'점수 계산기'!$C$32,0))</f>
        <v>90</v>
      </c>
      <c r="W79" s="19">
        <f>IF(OR($B79-W$5&gt;74, $B79-W$5=73, $B79-W$5=1, $B79-W$5&lt;0),"",ROUND(($B79-W$5)*'점수 계산기'!$C$27+W$5*'점수 계산기'!$C$29+'점수 계산기'!$C$32,0))</f>
        <v>89</v>
      </c>
      <c r="X79" s="19">
        <f>IF(OR($B79-X$5&gt;74, $B79-X$5=73, $B79-X$5=1, $B79-X$5&lt;0),"",ROUND(($B79-X$5)*'점수 계산기'!$C$27+X$5*'점수 계산기'!$C$29+'점수 계산기'!$C$32,0))</f>
        <v>89</v>
      </c>
      <c r="Y79" s="19">
        <f>IF(OR($B79-Y$5&gt;74, $B79-Y$5=73, $B79-Y$5=1, $B79-Y$5&lt;0),"",ROUND(($B79-Y$5)*'점수 계산기'!$C$27+Y$5*'점수 계산기'!$C$29+'점수 계산기'!$C$32,0))</f>
        <v>89</v>
      </c>
      <c r="Z79" s="19">
        <f>IF(OR($B79-Z$5&gt;74, $B79-Z$5=73, $B79-Z$5=1, $B79-Z$5&lt;0),"",ROUND(($B79-Z$5)*'점수 계산기'!$C$27+Z$5*'점수 계산기'!$C$29+'점수 계산기'!$C$32,0))</f>
        <v>89</v>
      </c>
      <c r="AA79" s="20">
        <f>IF(OR($B79-AA$5&gt;74, $B79-AA$5=73, $B79-AA$5=1, $B79-AA$5&lt;0),"",ROUND(($B79-AA$5)*'점수 계산기'!$C$27+AA$5*'점수 계산기'!$C$29+'점수 계산기'!$C$32,0))</f>
        <v>89</v>
      </c>
      <c r="AC79" s="195">
        <v>28</v>
      </c>
      <c r="AD79" s="195">
        <f t="shared" si="2"/>
        <v>89</v>
      </c>
      <c r="AE79" s="195" cm="1">
        <f t="array" ref="AE79">INDEX($AF$6:$AF$106, AC79, 1)</f>
        <v>128</v>
      </c>
      <c r="AF79" s="195">
        <f t="shared" si="3"/>
        <v>90</v>
      </c>
      <c r="AG79" s="195">
        <v>27</v>
      </c>
      <c r="AH79" s="195">
        <v>73</v>
      </c>
    </row>
    <row r="80" spans="1:34" ht="21" customHeight="1">
      <c r="A80" s="4"/>
      <c r="B80" s="32">
        <v>26</v>
      </c>
      <c r="C80" s="19">
        <f>IF(OR($B80-C$5&gt;74, $B80-C$5=73, $B80-C$5=1, $B80-C$5&lt;0),"",ROUND(($B80-C$5)*'점수 계산기'!$C$27+C$5*'점수 계산기'!$C$29+'점수 계산기'!$C$32,0))</f>
        <v>89</v>
      </c>
      <c r="D80" s="19">
        <f>IF(OR($B80-D$5&gt;74, $B80-D$5=73, $B80-D$5=1, $B80-D$5&lt;0),"",ROUND(($B80-D$5)*'점수 계산기'!$C$27+D$5*'점수 계산기'!$C$29+'점수 계산기'!$C$32,0))</f>
        <v>89</v>
      </c>
      <c r="E80" s="19">
        <f>IF(OR($B80-E$5&gt;74, $B80-E$5=73, $B80-E$5=1, $B80-E$5&lt;0),"",ROUND(($B80-E$5)*'점수 계산기'!$C$27+E$5*'점수 계산기'!$C$29+'점수 계산기'!$C$32,0))</f>
        <v>89</v>
      </c>
      <c r="F80" s="19">
        <f>IF(OR($B80-F$5&gt;74, $B80-F$5=73, $B80-F$5=1, $B80-F$5&lt;0),"",ROUND(($B80-F$5)*'점수 계산기'!$C$27+F$5*'점수 계산기'!$C$29+'점수 계산기'!$C$32,0))</f>
        <v>89</v>
      </c>
      <c r="G80" s="19">
        <f>IF(OR($B80-G$5&gt;74, $B80-G$5=73, $B80-G$5=1, $B80-G$5&lt;0),"",ROUND(($B80-G$5)*'점수 계산기'!$C$27+G$5*'점수 계산기'!$C$29+'점수 계산기'!$C$32,0))</f>
        <v>89</v>
      </c>
      <c r="H80" s="19">
        <f>IF(OR($B80-H$5&gt;74, $B80-H$5=73, $B80-H$5=1, $B80-H$5&lt;0),"",ROUND(($B80-H$5)*'점수 계산기'!$C$27+H$5*'점수 계산기'!$C$29+'점수 계산기'!$C$32,0))</f>
        <v>89</v>
      </c>
      <c r="I80" s="19">
        <f>IF(OR($B80-I$5&gt;74, $B80-I$5=73, $B80-I$5=1, $B80-I$5&lt;0),"",ROUND(($B80-I$5)*'점수 계산기'!$C$27+I$5*'점수 계산기'!$C$29+'점수 계산기'!$C$32,0))</f>
        <v>89</v>
      </c>
      <c r="J80" s="19">
        <f>IF(OR($B80-J$5&gt;74, $B80-J$5=73, $B80-J$5=1, $B80-J$5&lt;0),"",ROUND(($B80-J$5)*'점수 계산기'!$C$27+J$5*'점수 계산기'!$C$29+'점수 계산기'!$C$32,0))</f>
        <v>89</v>
      </c>
      <c r="K80" s="19">
        <f>IF(OR($B80-K$5&gt;74, $B80-K$5=73, $B80-K$5=1, $B80-K$5&lt;0),"",ROUND(($B80-K$5)*'점수 계산기'!$C$27+K$5*'점수 계산기'!$C$29+'점수 계산기'!$C$32,0))</f>
        <v>89</v>
      </c>
      <c r="L80" s="19">
        <f>IF(OR($B80-L$5&gt;74, $B80-L$5=73, $B80-L$5=1, $B80-L$5&lt;0),"",ROUND(($B80-L$5)*'점수 계산기'!$C$27+L$5*'점수 계산기'!$C$29+'점수 계산기'!$C$32,0))</f>
        <v>89</v>
      </c>
      <c r="M80" s="19">
        <f>IF(OR($B80-M$5&gt;74, $B80-M$5=73, $B80-M$5=1, $B80-M$5&lt;0),"",ROUND(($B80-M$5)*'점수 계산기'!$C$27+M$5*'점수 계산기'!$C$29+'점수 계산기'!$C$32,0))</f>
        <v>89</v>
      </c>
      <c r="N80" s="19">
        <f>IF(OR($B80-N$5&gt;74, $B80-N$5=73, $B80-N$5=1, $B80-N$5&lt;0),"",ROUND(($B80-N$5)*'점수 계산기'!$C$27+N$5*'점수 계산기'!$C$29+'점수 계산기'!$C$32,0))</f>
        <v>89</v>
      </c>
      <c r="O80" s="19">
        <f>IF(OR($B80-O$5&gt;74, $B80-O$5=73, $B80-O$5=1, $B80-O$5&lt;0),"",ROUND(($B80-O$5)*'점수 계산기'!$C$27+O$5*'점수 계산기'!$C$29+'점수 계산기'!$C$32,0))</f>
        <v>89</v>
      </c>
      <c r="P80" s="19">
        <f>IF(OR($B80-P$5&gt;74, $B80-P$5=73, $B80-P$5=1, $B80-P$5&lt;0),"",ROUND(($B80-P$5)*'점수 계산기'!$C$27+P$5*'점수 계산기'!$C$29+'점수 계산기'!$C$32,0))</f>
        <v>89</v>
      </c>
      <c r="Q80" s="19">
        <f>IF(OR($B80-Q$5&gt;74, $B80-Q$5=73, $B80-Q$5=1, $B80-Q$5&lt;0),"",ROUND(($B80-Q$5)*'점수 계산기'!$C$27+Q$5*'점수 계산기'!$C$29+'점수 계산기'!$C$32,0))</f>
        <v>89</v>
      </c>
      <c r="R80" s="19">
        <f>IF(OR($B80-R$5&gt;74, $B80-R$5=73, $B80-R$5=1, $B80-R$5&lt;0),"",ROUND(($B80-R$5)*'점수 계산기'!$C$27+R$5*'점수 계산기'!$C$29+'점수 계산기'!$C$32,0))</f>
        <v>89</v>
      </c>
      <c r="S80" s="19">
        <f>IF(OR($B80-S$5&gt;74, $B80-S$5=73, $B80-S$5=1, $B80-S$5&lt;0),"",ROUND(($B80-S$5)*'점수 계산기'!$C$27+S$5*'점수 계산기'!$C$29+'점수 계산기'!$C$32,0))</f>
        <v>89</v>
      </c>
      <c r="T80" s="19">
        <f>IF(OR($B80-T$5&gt;74, $B80-T$5=73, $B80-T$5=1, $B80-T$5&lt;0),"",ROUND(($B80-T$5)*'점수 계산기'!$C$27+T$5*'점수 계산기'!$C$29+'점수 계산기'!$C$32,0))</f>
        <v>89</v>
      </c>
      <c r="U80" s="19">
        <f>IF(OR($B80-U$5&gt;74, $B80-U$5=73, $B80-U$5=1, $B80-U$5&lt;0),"",ROUND(($B80-U$5)*'점수 계산기'!$C$27+U$5*'점수 계산기'!$C$29+'점수 계산기'!$C$32,0))</f>
        <v>89</v>
      </c>
      <c r="V80" s="19">
        <f>IF(OR($B80-V$5&gt;74, $B80-V$5=73, $B80-V$5=1, $B80-V$5&lt;0),"",ROUND(($B80-V$5)*'점수 계산기'!$C$27+V$5*'점수 계산기'!$C$29+'점수 계산기'!$C$32,0))</f>
        <v>89</v>
      </c>
      <c r="W80" s="19">
        <f>IF(OR($B80-W$5&gt;74, $B80-W$5=73, $B80-W$5=1, $B80-W$5&lt;0),"",ROUND(($B80-W$5)*'점수 계산기'!$C$27+W$5*'점수 계산기'!$C$29+'점수 계산기'!$C$32,0))</f>
        <v>89</v>
      </c>
      <c r="X80" s="19">
        <f>IF(OR($B80-X$5&gt;74, $B80-X$5=73, $B80-X$5=1, $B80-X$5&lt;0),"",ROUND(($B80-X$5)*'점수 계산기'!$C$27+X$5*'점수 계산기'!$C$29+'점수 계산기'!$C$32,0))</f>
        <v>89</v>
      </c>
      <c r="Y80" s="19">
        <f>IF(OR($B80-Y$5&gt;74, $B80-Y$5=73, $B80-Y$5=1, $B80-Y$5&lt;0),"",ROUND(($B80-Y$5)*'점수 계산기'!$C$27+Y$5*'점수 계산기'!$C$29+'점수 계산기'!$C$32,0))</f>
        <v>89</v>
      </c>
      <c r="Z80" s="19">
        <f>IF(OR($B80-Z$5&gt;74, $B80-Z$5=73, $B80-Z$5=1, $B80-Z$5&lt;0),"",ROUND(($B80-Z$5)*'점수 계산기'!$C$27+Z$5*'점수 계산기'!$C$29+'점수 계산기'!$C$32,0))</f>
        <v>89</v>
      </c>
      <c r="AA80" s="20">
        <f>IF(OR($B80-AA$5&gt;74, $B80-AA$5=73, $B80-AA$5=1, $B80-AA$5&lt;0),"",ROUND(($B80-AA$5)*'점수 계산기'!$C$27+AA$5*'점수 계산기'!$C$29+'점수 계산기'!$C$32,0))</f>
        <v>89</v>
      </c>
      <c r="AC80" s="195">
        <v>27</v>
      </c>
      <c r="AD80" s="195">
        <f t="shared" si="2"/>
        <v>89</v>
      </c>
      <c r="AE80" s="195" cm="1">
        <f t="array" ref="AE80">INDEX($AF$6:$AF$106, AC80, 1)</f>
        <v>129</v>
      </c>
      <c r="AF80" s="195">
        <f t="shared" si="3"/>
        <v>89</v>
      </c>
      <c r="AG80" s="195">
        <v>26</v>
      </c>
      <c r="AH80" s="195">
        <v>74</v>
      </c>
    </row>
    <row r="81" spans="1:34" ht="21" customHeight="1">
      <c r="A81" s="4"/>
      <c r="B81" s="32">
        <v>25</v>
      </c>
      <c r="C81" s="19" t="str">
        <f>IF(OR($B81-C$5&gt;74, $B81-C$5=73, $B81-C$5=1, $B81-C$5&lt;0),"",ROUND(($B81-C$5)*'점수 계산기'!$C$27+C$5*'점수 계산기'!$C$29+'점수 계산기'!$C$32,0))</f>
        <v/>
      </c>
      <c r="D81" s="19" t="str">
        <f>IF(OR($B81-D$5&gt;74, $B81-D$5=73, $B81-D$5=1, $B81-D$5&lt;0),"",ROUND(($B81-D$5)*'점수 계산기'!$C$27+D$5*'점수 계산기'!$C$29+'점수 계산기'!$C$32,0))</f>
        <v/>
      </c>
      <c r="E81" s="19">
        <f>IF(OR($B81-E$5&gt;74, $B81-E$5=73, $B81-E$5=1, $B81-E$5&lt;0),"",ROUND(($B81-E$5)*'점수 계산기'!$C$27+E$5*'점수 계산기'!$C$29+'점수 계산기'!$C$32,0))</f>
        <v>88</v>
      </c>
      <c r="F81" s="19">
        <f>IF(OR($B81-F$5&gt;74, $B81-F$5=73, $B81-F$5=1, $B81-F$5&lt;0),"",ROUND(($B81-F$5)*'점수 계산기'!$C$27+F$5*'점수 계산기'!$C$29+'점수 계산기'!$C$32,0))</f>
        <v>88</v>
      </c>
      <c r="G81" s="19">
        <f>IF(OR($B81-G$5&gt;74, $B81-G$5=73, $B81-G$5=1, $B81-G$5&lt;0),"",ROUND(($B81-G$5)*'점수 계산기'!$C$27+G$5*'점수 계산기'!$C$29+'점수 계산기'!$C$32,0))</f>
        <v>88</v>
      </c>
      <c r="H81" s="19">
        <f>IF(OR($B81-H$5&gt;74, $B81-H$5=73, $B81-H$5=1, $B81-H$5&lt;0),"",ROUND(($B81-H$5)*'점수 계산기'!$C$27+H$5*'점수 계산기'!$C$29+'점수 계산기'!$C$32,0))</f>
        <v>88</v>
      </c>
      <c r="I81" s="19">
        <f>IF(OR($B81-I$5&gt;74, $B81-I$5=73, $B81-I$5=1, $B81-I$5&lt;0),"",ROUND(($B81-I$5)*'점수 계산기'!$C$27+I$5*'점수 계산기'!$C$29+'점수 계산기'!$C$32,0))</f>
        <v>88</v>
      </c>
      <c r="J81" s="19">
        <f>IF(OR($B81-J$5&gt;74, $B81-J$5=73, $B81-J$5=1, $B81-J$5&lt;0),"",ROUND(($B81-J$5)*'점수 계산기'!$C$27+J$5*'점수 계산기'!$C$29+'점수 계산기'!$C$32,0))</f>
        <v>88</v>
      </c>
      <c r="K81" s="19">
        <f>IF(OR($B81-K$5&gt;74, $B81-K$5=73, $B81-K$5=1, $B81-K$5&lt;0),"",ROUND(($B81-K$5)*'점수 계산기'!$C$27+K$5*'점수 계산기'!$C$29+'점수 계산기'!$C$32,0))</f>
        <v>88</v>
      </c>
      <c r="L81" s="19">
        <f>IF(OR($B81-L$5&gt;74, $B81-L$5=73, $B81-L$5=1, $B81-L$5&lt;0),"",ROUND(($B81-L$5)*'점수 계산기'!$C$27+L$5*'점수 계산기'!$C$29+'점수 계산기'!$C$32,0))</f>
        <v>88</v>
      </c>
      <c r="M81" s="19">
        <f>IF(OR($B81-M$5&gt;74, $B81-M$5=73, $B81-M$5=1, $B81-M$5&lt;0),"",ROUND(($B81-M$5)*'점수 계산기'!$C$27+M$5*'점수 계산기'!$C$29+'점수 계산기'!$C$32,0))</f>
        <v>88</v>
      </c>
      <c r="N81" s="19">
        <f>IF(OR($B81-N$5&gt;74, $B81-N$5=73, $B81-N$5=1, $B81-N$5&lt;0),"",ROUND(($B81-N$5)*'점수 계산기'!$C$27+N$5*'점수 계산기'!$C$29+'점수 계산기'!$C$32,0))</f>
        <v>88</v>
      </c>
      <c r="O81" s="19">
        <f>IF(OR($B81-O$5&gt;74, $B81-O$5=73, $B81-O$5=1, $B81-O$5&lt;0),"",ROUND(($B81-O$5)*'점수 계산기'!$C$27+O$5*'점수 계산기'!$C$29+'점수 계산기'!$C$32,0))</f>
        <v>88</v>
      </c>
      <c r="P81" s="19">
        <f>IF(OR($B81-P$5&gt;74, $B81-P$5=73, $B81-P$5=1, $B81-P$5&lt;0),"",ROUND(($B81-P$5)*'점수 계산기'!$C$27+P$5*'점수 계산기'!$C$29+'점수 계산기'!$C$32,0))</f>
        <v>88</v>
      </c>
      <c r="Q81" s="19">
        <f>IF(OR($B81-Q$5&gt;74, $B81-Q$5=73, $B81-Q$5=1, $B81-Q$5&lt;0),"",ROUND(($B81-Q$5)*'점수 계산기'!$C$27+Q$5*'점수 계산기'!$C$29+'점수 계산기'!$C$32,0))</f>
        <v>88</v>
      </c>
      <c r="R81" s="19">
        <f>IF(OR($B81-R$5&gt;74, $B81-R$5=73, $B81-R$5=1, $B81-R$5&lt;0),"",ROUND(($B81-R$5)*'점수 계산기'!$C$27+R$5*'점수 계산기'!$C$29+'점수 계산기'!$C$32,0))</f>
        <v>88</v>
      </c>
      <c r="S81" s="19">
        <f>IF(OR($B81-S$5&gt;74, $B81-S$5=73, $B81-S$5=1, $B81-S$5&lt;0),"",ROUND(($B81-S$5)*'점수 계산기'!$C$27+S$5*'점수 계산기'!$C$29+'점수 계산기'!$C$32,0))</f>
        <v>88</v>
      </c>
      <c r="T81" s="19">
        <f>IF(OR($B81-T$5&gt;74, $B81-T$5=73, $B81-T$5=1, $B81-T$5&lt;0),"",ROUND(($B81-T$5)*'점수 계산기'!$C$27+T$5*'점수 계산기'!$C$29+'점수 계산기'!$C$32,0))</f>
        <v>88</v>
      </c>
      <c r="U81" s="19">
        <f>IF(OR($B81-U$5&gt;74, $B81-U$5=73, $B81-U$5=1, $B81-U$5&lt;0),"",ROUND(($B81-U$5)*'점수 계산기'!$C$27+U$5*'점수 계산기'!$C$29+'점수 계산기'!$C$32,0))</f>
        <v>88</v>
      </c>
      <c r="V81" s="19">
        <f>IF(OR($B81-V$5&gt;74, $B81-V$5=73, $B81-V$5=1, $B81-V$5&lt;0),"",ROUND(($B81-V$5)*'점수 계산기'!$C$27+V$5*'점수 계산기'!$C$29+'점수 계산기'!$C$32,0))</f>
        <v>88</v>
      </c>
      <c r="W81" s="19">
        <f>IF(OR($B81-W$5&gt;74, $B81-W$5=73, $B81-W$5=1, $B81-W$5&lt;0),"",ROUND(($B81-W$5)*'점수 계산기'!$C$27+W$5*'점수 계산기'!$C$29+'점수 계산기'!$C$32,0))</f>
        <v>88</v>
      </c>
      <c r="X81" s="19">
        <f>IF(OR($B81-X$5&gt;74, $B81-X$5=73, $B81-X$5=1, $B81-X$5&lt;0),"",ROUND(($B81-X$5)*'점수 계산기'!$C$27+X$5*'점수 계산기'!$C$29+'점수 계산기'!$C$32,0))</f>
        <v>88</v>
      </c>
      <c r="Y81" s="19">
        <f>IF(OR($B81-Y$5&gt;74, $B81-Y$5=73, $B81-Y$5=1, $B81-Y$5&lt;0),"",ROUND(($B81-Y$5)*'점수 계산기'!$C$27+Y$5*'점수 계산기'!$C$29+'점수 계산기'!$C$32,0))</f>
        <v>88</v>
      </c>
      <c r="Z81" s="19">
        <f>IF(OR($B81-Z$5&gt;74, $B81-Z$5=73, $B81-Z$5=1, $B81-Z$5&lt;0),"",ROUND(($B81-Z$5)*'점수 계산기'!$C$27+Z$5*'점수 계산기'!$C$29+'점수 계산기'!$C$32,0))</f>
        <v>88</v>
      </c>
      <c r="AA81" s="20">
        <f>IF(OR($B81-AA$5&gt;74, $B81-AA$5=73, $B81-AA$5=1, $B81-AA$5&lt;0),"",ROUND(($B81-AA$5)*'점수 계산기'!$C$27+AA$5*'점수 계산기'!$C$29+'점수 계산기'!$C$32,0))</f>
        <v>88</v>
      </c>
      <c r="AC81" s="195">
        <v>26</v>
      </c>
      <c r="AD81" s="195">
        <f t="shared" si="2"/>
        <v>88</v>
      </c>
      <c r="AE81" s="195" cm="1">
        <f t="array" ref="AE81">INDEX($AF$6:$AF$106, AC81, 1)</f>
        <v>130</v>
      </c>
      <c r="AF81" s="195">
        <f t="shared" si="3"/>
        <v>88</v>
      </c>
      <c r="AG81" s="195">
        <v>25</v>
      </c>
      <c r="AH81" s="195">
        <v>75</v>
      </c>
    </row>
    <row r="82" spans="1:34" ht="21" customHeight="1">
      <c r="A82" s="4"/>
      <c r="B82" s="33">
        <v>24</v>
      </c>
      <c r="C82" s="21" t="str">
        <f>IF(OR($B82-C$5&gt;74, $B82-C$5=73, $B82-C$5=1, $B82-C$5&lt;0),"",ROUND(($B82-C$5)*'점수 계산기'!$C$27+C$5*'점수 계산기'!$C$29+'점수 계산기'!$C$32,0))</f>
        <v/>
      </c>
      <c r="D82" s="21">
        <f>IF(OR($B82-D$5&gt;74, $B82-D$5=73, $B82-D$5=1, $B82-D$5&lt;0),"",ROUND(($B82-D$5)*'점수 계산기'!$C$27+D$5*'점수 계산기'!$C$29+'점수 계산기'!$C$32,0))</f>
        <v>88</v>
      </c>
      <c r="E82" s="21" t="str">
        <f>IF(OR($B82-E$5&gt;74, $B82-E$5=73, $B82-E$5=1, $B82-E$5&lt;0),"",ROUND(($B82-E$5)*'점수 계산기'!$C$27+E$5*'점수 계산기'!$C$29+'점수 계산기'!$C$32,0))</f>
        <v/>
      </c>
      <c r="F82" s="21">
        <f>IF(OR($B82-F$5&gt;74, $B82-F$5=73, $B82-F$5=1, $B82-F$5&lt;0),"",ROUND(($B82-F$5)*'점수 계산기'!$C$27+F$5*'점수 계산기'!$C$29+'점수 계산기'!$C$32,0))</f>
        <v>87</v>
      </c>
      <c r="G82" s="21">
        <f>IF(OR($B82-G$5&gt;74, $B82-G$5=73, $B82-G$5=1, $B82-G$5&lt;0),"",ROUND(($B82-G$5)*'점수 계산기'!$C$27+G$5*'점수 계산기'!$C$29+'점수 계산기'!$C$32,0))</f>
        <v>87</v>
      </c>
      <c r="H82" s="21">
        <f>IF(OR($B82-H$5&gt;74, $B82-H$5=73, $B82-H$5=1, $B82-H$5&lt;0),"",ROUND(($B82-H$5)*'점수 계산기'!$C$27+H$5*'점수 계산기'!$C$29+'점수 계산기'!$C$32,0))</f>
        <v>87</v>
      </c>
      <c r="I82" s="21">
        <f>IF(OR($B82-I$5&gt;74, $B82-I$5=73, $B82-I$5=1, $B82-I$5&lt;0),"",ROUND(($B82-I$5)*'점수 계산기'!$C$27+I$5*'점수 계산기'!$C$29+'점수 계산기'!$C$32,0))</f>
        <v>87</v>
      </c>
      <c r="J82" s="21">
        <f>IF(OR($B82-J$5&gt;74, $B82-J$5=73, $B82-J$5=1, $B82-J$5&lt;0),"",ROUND(($B82-J$5)*'점수 계산기'!$C$27+J$5*'점수 계산기'!$C$29+'점수 계산기'!$C$32,0))</f>
        <v>87</v>
      </c>
      <c r="K82" s="21">
        <f>IF(OR($B82-K$5&gt;74, $B82-K$5=73, $B82-K$5=1, $B82-K$5&lt;0),"",ROUND(($B82-K$5)*'점수 계산기'!$C$27+K$5*'점수 계산기'!$C$29+'점수 계산기'!$C$32,0))</f>
        <v>87</v>
      </c>
      <c r="L82" s="21">
        <f>IF(OR($B82-L$5&gt;74, $B82-L$5=73, $B82-L$5=1, $B82-L$5&lt;0),"",ROUND(($B82-L$5)*'점수 계산기'!$C$27+L$5*'점수 계산기'!$C$29+'점수 계산기'!$C$32,0))</f>
        <v>87</v>
      </c>
      <c r="M82" s="21">
        <f>IF(OR($B82-M$5&gt;74, $B82-M$5=73, $B82-M$5=1, $B82-M$5&lt;0),"",ROUND(($B82-M$5)*'점수 계산기'!$C$27+M$5*'점수 계산기'!$C$29+'점수 계산기'!$C$32,0))</f>
        <v>87</v>
      </c>
      <c r="N82" s="21">
        <f>IF(OR($B82-N$5&gt;74, $B82-N$5=73, $B82-N$5=1, $B82-N$5&lt;0),"",ROUND(($B82-N$5)*'점수 계산기'!$C$27+N$5*'점수 계산기'!$C$29+'점수 계산기'!$C$32,0))</f>
        <v>87</v>
      </c>
      <c r="O82" s="21">
        <f>IF(OR($B82-O$5&gt;74, $B82-O$5=73, $B82-O$5=1, $B82-O$5&lt;0),"",ROUND(($B82-O$5)*'점수 계산기'!$C$27+O$5*'점수 계산기'!$C$29+'점수 계산기'!$C$32,0))</f>
        <v>87</v>
      </c>
      <c r="P82" s="21">
        <f>IF(OR($B82-P$5&gt;74, $B82-P$5=73, $B82-P$5=1, $B82-P$5&lt;0),"",ROUND(($B82-P$5)*'점수 계산기'!$C$27+P$5*'점수 계산기'!$C$29+'점수 계산기'!$C$32,0))</f>
        <v>87</v>
      </c>
      <c r="Q82" s="21">
        <f>IF(OR($B82-Q$5&gt;74, $B82-Q$5=73, $B82-Q$5=1, $B82-Q$5&lt;0),"",ROUND(($B82-Q$5)*'점수 계산기'!$C$27+Q$5*'점수 계산기'!$C$29+'점수 계산기'!$C$32,0))</f>
        <v>87</v>
      </c>
      <c r="R82" s="21">
        <f>IF(OR($B82-R$5&gt;74, $B82-R$5=73, $B82-R$5=1, $B82-R$5&lt;0),"",ROUND(($B82-R$5)*'점수 계산기'!$C$27+R$5*'점수 계산기'!$C$29+'점수 계산기'!$C$32,0))</f>
        <v>87</v>
      </c>
      <c r="S82" s="21">
        <f>IF(OR($B82-S$5&gt;74, $B82-S$5=73, $B82-S$5=1, $B82-S$5&lt;0),"",ROUND(($B82-S$5)*'점수 계산기'!$C$27+S$5*'점수 계산기'!$C$29+'점수 계산기'!$C$32,0))</f>
        <v>87</v>
      </c>
      <c r="T82" s="21">
        <f>IF(OR($B82-T$5&gt;74, $B82-T$5=73, $B82-T$5=1, $B82-T$5&lt;0),"",ROUND(($B82-T$5)*'점수 계산기'!$C$27+T$5*'점수 계산기'!$C$29+'점수 계산기'!$C$32,0))</f>
        <v>87</v>
      </c>
      <c r="U82" s="21">
        <f>IF(OR($B82-U$5&gt;74, $B82-U$5=73, $B82-U$5=1, $B82-U$5&lt;0),"",ROUND(($B82-U$5)*'점수 계산기'!$C$27+U$5*'점수 계산기'!$C$29+'점수 계산기'!$C$32,0))</f>
        <v>87</v>
      </c>
      <c r="V82" s="21">
        <f>IF(OR($B82-V$5&gt;74, $B82-V$5=73, $B82-V$5=1, $B82-V$5&lt;0),"",ROUND(($B82-V$5)*'점수 계산기'!$C$27+V$5*'점수 계산기'!$C$29+'점수 계산기'!$C$32,0))</f>
        <v>87</v>
      </c>
      <c r="W82" s="21">
        <f>IF(OR($B82-W$5&gt;74, $B82-W$5=73, $B82-W$5=1, $B82-W$5&lt;0),"",ROUND(($B82-W$5)*'점수 계산기'!$C$27+W$5*'점수 계산기'!$C$29+'점수 계산기'!$C$32,0))</f>
        <v>87</v>
      </c>
      <c r="X82" s="21">
        <f>IF(OR($B82-X$5&gt;74, $B82-X$5=73, $B82-X$5=1, $B82-X$5&lt;0),"",ROUND(($B82-X$5)*'점수 계산기'!$C$27+X$5*'점수 계산기'!$C$29+'점수 계산기'!$C$32,0))</f>
        <v>87</v>
      </c>
      <c r="Y82" s="21">
        <f>IF(OR($B82-Y$5&gt;74, $B82-Y$5=73, $B82-Y$5=1, $B82-Y$5&lt;0),"",ROUND(($B82-Y$5)*'점수 계산기'!$C$27+Y$5*'점수 계산기'!$C$29+'점수 계산기'!$C$32,0))</f>
        <v>87</v>
      </c>
      <c r="Z82" s="21">
        <f>IF(OR($B82-Z$5&gt;74, $B82-Z$5=73, $B82-Z$5=1, $B82-Z$5&lt;0),"",ROUND(($B82-Z$5)*'점수 계산기'!$C$27+Z$5*'점수 계산기'!$C$29+'점수 계산기'!$C$32,0))</f>
        <v>87</v>
      </c>
      <c r="AA82" s="22">
        <f>IF(OR($B82-AA$5&gt;74, $B82-AA$5=73, $B82-AA$5=1, $B82-AA$5&lt;0),"",ROUND(($B82-AA$5)*'점수 계산기'!$C$27+AA$5*'점수 계산기'!$C$29+'점수 계산기'!$C$32,0))</f>
        <v>87</v>
      </c>
      <c r="AC82" s="195">
        <v>25</v>
      </c>
      <c r="AD82" s="195">
        <f t="shared" si="2"/>
        <v>87</v>
      </c>
      <c r="AE82" s="195" cm="1">
        <f t="array" ref="AE82">INDEX($AF$6:$AF$106, AC82, 1)</f>
        <v>131</v>
      </c>
      <c r="AF82" s="195">
        <f t="shared" si="3"/>
        <v>88</v>
      </c>
      <c r="AG82" s="195">
        <v>24</v>
      </c>
      <c r="AH82" s="195">
        <v>76</v>
      </c>
    </row>
    <row r="83" spans="1:34" ht="21" customHeight="1">
      <c r="A83" s="4"/>
      <c r="B83" s="33">
        <v>23</v>
      </c>
      <c r="C83" s="21" t="str">
        <f>IF(OR($B83-C$5&gt;74, $B83-C$5=73, $B83-C$5=1, $B83-C$5&lt;0),"",ROUND(($B83-C$5)*'점수 계산기'!$C$27+C$5*'점수 계산기'!$C$29+'점수 계산기'!$C$32,0))</f>
        <v/>
      </c>
      <c r="D83" s="21" t="str">
        <f>IF(OR($B83-D$5&gt;74, $B83-D$5=73, $B83-D$5=1, $B83-D$5&lt;0),"",ROUND(($B83-D$5)*'점수 계산기'!$C$27+D$5*'점수 계산기'!$C$29+'점수 계산기'!$C$32,0))</f>
        <v/>
      </c>
      <c r="E83" s="21">
        <f>IF(OR($B83-E$5&gt;74, $B83-E$5=73, $B83-E$5=1, $B83-E$5&lt;0),"",ROUND(($B83-E$5)*'점수 계산기'!$C$27+E$5*'점수 계산기'!$C$29+'점수 계산기'!$C$32,0))</f>
        <v>87</v>
      </c>
      <c r="F83" s="21" t="str">
        <f>IF(OR($B83-F$5&gt;74, $B83-F$5=73, $B83-F$5=1, $B83-F$5&lt;0),"",ROUND(($B83-F$5)*'점수 계산기'!$C$27+F$5*'점수 계산기'!$C$29+'점수 계산기'!$C$32,0))</f>
        <v/>
      </c>
      <c r="G83" s="21">
        <f>IF(OR($B83-G$5&gt;74, $B83-G$5=73, $B83-G$5=1, $B83-G$5&lt;0),"",ROUND(($B83-G$5)*'점수 계산기'!$C$27+G$5*'점수 계산기'!$C$29+'점수 계산기'!$C$32,0))</f>
        <v>87</v>
      </c>
      <c r="H83" s="21">
        <f>IF(OR($B83-H$5&gt;74, $B83-H$5=73, $B83-H$5=1, $B83-H$5&lt;0),"",ROUND(($B83-H$5)*'점수 계산기'!$C$27+H$5*'점수 계산기'!$C$29+'점수 계산기'!$C$32,0))</f>
        <v>87</v>
      </c>
      <c r="I83" s="21">
        <f>IF(OR($B83-I$5&gt;74, $B83-I$5=73, $B83-I$5=1, $B83-I$5&lt;0),"",ROUND(($B83-I$5)*'점수 계산기'!$C$27+I$5*'점수 계산기'!$C$29+'점수 계산기'!$C$32,0))</f>
        <v>87</v>
      </c>
      <c r="J83" s="21">
        <f>IF(OR($B83-J$5&gt;74, $B83-J$5=73, $B83-J$5=1, $B83-J$5&lt;0),"",ROUND(($B83-J$5)*'점수 계산기'!$C$27+J$5*'점수 계산기'!$C$29+'점수 계산기'!$C$32,0))</f>
        <v>87</v>
      </c>
      <c r="K83" s="21">
        <f>IF(OR($B83-K$5&gt;74, $B83-K$5=73, $B83-K$5=1, $B83-K$5&lt;0),"",ROUND(($B83-K$5)*'점수 계산기'!$C$27+K$5*'점수 계산기'!$C$29+'점수 계산기'!$C$32,0))</f>
        <v>87</v>
      </c>
      <c r="L83" s="21">
        <f>IF(OR($B83-L$5&gt;74, $B83-L$5=73, $B83-L$5=1, $B83-L$5&lt;0),"",ROUND(($B83-L$5)*'점수 계산기'!$C$27+L$5*'점수 계산기'!$C$29+'점수 계산기'!$C$32,0))</f>
        <v>86</v>
      </c>
      <c r="M83" s="21">
        <f>IF(OR($B83-M$5&gt;74, $B83-M$5=73, $B83-M$5=1, $B83-M$5&lt;0),"",ROUND(($B83-M$5)*'점수 계산기'!$C$27+M$5*'점수 계산기'!$C$29+'점수 계산기'!$C$32,0))</f>
        <v>86</v>
      </c>
      <c r="N83" s="21">
        <f>IF(OR($B83-N$5&gt;74, $B83-N$5=73, $B83-N$5=1, $B83-N$5&lt;0),"",ROUND(($B83-N$5)*'점수 계산기'!$C$27+N$5*'점수 계산기'!$C$29+'점수 계산기'!$C$32,0))</f>
        <v>86</v>
      </c>
      <c r="O83" s="21">
        <f>IF(OR($B83-O$5&gt;74, $B83-O$5=73, $B83-O$5=1, $B83-O$5&lt;0),"",ROUND(($B83-O$5)*'점수 계산기'!$C$27+O$5*'점수 계산기'!$C$29+'점수 계산기'!$C$32,0))</f>
        <v>86</v>
      </c>
      <c r="P83" s="21">
        <f>IF(OR($B83-P$5&gt;74, $B83-P$5=73, $B83-P$5=1, $B83-P$5&lt;0),"",ROUND(($B83-P$5)*'점수 계산기'!$C$27+P$5*'점수 계산기'!$C$29+'점수 계산기'!$C$32,0))</f>
        <v>86</v>
      </c>
      <c r="Q83" s="21">
        <f>IF(OR($B83-Q$5&gt;74, $B83-Q$5=73, $B83-Q$5=1, $B83-Q$5&lt;0),"",ROUND(($B83-Q$5)*'점수 계산기'!$C$27+Q$5*'점수 계산기'!$C$29+'점수 계산기'!$C$32,0))</f>
        <v>86</v>
      </c>
      <c r="R83" s="21">
        <f>IF(OR($B83-R$5&gt;74, $B83-R$5=73, $B83-R$5=1, $B83-R$5&lt;0),"",ROUND(($B83-R$5)*'점수 계산기'!$C$27+R$5*'점수 계산기'!$C$29+'점수 계산기'!$C$32,0))</f>
        <v>86</v>
      </c>
      <c r="S83" s="21">
        <f>IF(OR($B83-S$5&gt;74, $B83-S$5=73, $B83-S$5=1, $B83-S$5&lt;0),"",ROUND(($B83-S$5)*'점수 계산기'!$C$27+S$5*'점수 계산기'!$C$29+'점수 계산기'!$C$32,0))</f>
        <v>86</v>
      </c>
      <c r="T83" s="21">
        <f>IF(OR($B83-T$5&gt;74, $B83-T$5=73, $B83-T$5=1, $B83-T$5&lt;0),"",ROUND(($B83-T$5)*'점수 계산기'!$C$27+T$5*'점수 계산기'!$C$29+'점수 계산기'!$C$32,0))</f>
        <v>86</v>
      </c>
      <c r="U83" s="21">
        <f>IF(OR($B83-U$5&gt;74, $B83-U$5=73, $B83-U$5=1, $B83-U$5&lt;0),"",ROUND(($B83-U$5)*'점수 계산기'!$C$27+U$5*'점수 계산기'!$C$29+'점수 계산기'!$C$32,0))</f>
        <v>86</v>
      </c>
      <c r="V83" s="21">
        <f>IF(OR($B83-V$5&gt;74, $B83-V$5=73, $B83-V$5=1, $B83-V$5&lt;0),"",ROUND(($B83-V$5)*'점수 계산기'!$C$27+V$5*'점수 계산기'!$C$29+'점수 계산기'!$C$32,0))</f>
        <v>86</v>
      </c>
      <c r="W83" s="21">
        <f>IF(OR($B83-W$5&gt;74, $B83-W$5=73, $B83-W$5=1, $B83-W$5&lt;0),"",ROUND(($B83-W$5)*'점수 계산기'!$C$27+W$5*'점수 계산기'!$C$29+'점수 계산기'!$C$32,0))</f>
        <v>86</v>
      </c>
      <c r="X83" s="21">
        <f>IF(OR($B83-X$5&gt;74, $B83-X$5=73, $B83-X$5=1, $B83-X$5&lt;0),"",ROUND(($B83-X$5)*'점수 계산기'!$C$27+X$5*'점수 계산기'!$C$29+'점수 계산기'!$C$32,0))</f>
        <v>86</v>
      </c>
      <c r="Y83" s="21">
        <f>IF(OR($B83-Y$5&gt;74, $B83-Y$5=73, $B83-Y$5=1, $B83-Y$5&lt;0),"",ROUND(($B83-Y$5)*'점수 계산기'!$C$27+Y$5*'점수 계산기'!$C$29+'점수 계산기'!$C$32,0))</f>
        <v>86</v>
      </c>
      <c r="Z83" s="21">
        <f>IF(OR($B83-Z$5&gt;74, $B83-Z$5=73, $B83-Z$5=1, $B83-Z$5&lt;0),"",ROUND(($B83-Z$5)*'점수 계산기'!$C$27+Z$5*'점수 계산기'!$C$29+'점수 계산기'!$C$32,0))</f>
        <v>86</v>
      </c>
      <c r="AA83" s="22">
        <f>IF(OR($B83-AA$5&gt;74, $B83-AA$5=73, $B83-AA$5=1, $B83-AA$5&lt;0),"",ROUND(($B83-AA$5)*'점수 계산기'!$C$27+AA$5*'점수 계산기'!$C$29+'점수 계산기'!$C$32,0))</f>
        <v>86</v>
      </c>
      <c r="AC83" s="195">
        <v>24</v>
      </c>
      <c r="AD83" s="195">
        <f t="shared" si="2"/>
        <v>86</v>
      </c>
      <c r="AE83" s="195" cm="1">
        <f t="array" ref="AE83">INDEX($AF$6:$AF$106, AC83, 1)</f>
        <v>132</v>
      </c>
      <c r="AF83" s="195">
        <f t="shared" si="3"/>
        <v>87</v>
      </c>
      <c r="AG83" s="195">
        <v>23</v>
      </c>
      <c r="AH83" s="195">
        <v>77</v>
      </c>
    </row>
    <row r="84" spans="1:34" ht="21" customHeight="1">
      <c r="A84" s="4"/>
      <c r="B84" s="33">
        <v>22</v>
      </c>
      <c r="C84" s="21" t="str">
        <f>IF(OR($B84-C$5&gt;74, $B84-C$5=73, $B84-C$5=1, $B84-C$5&lt;0),"",ROUND(($B84-C$5)*'점수 계산기'!$C$27+C$5*'점수 계산기'!$C$29+'점수 계산기'!$C$32,0))</f>
        <v/>
      </c>
      <c r="D84" s="21" t="str">
        <f>IF(OR($B84-D$5&gt;74, $B84-D$5=73, $B84-D$5=1, $B84-D$5&lt;0),"",ROUND(($B84-D$5)*'점수 계산기'!$C$27+D$5*'점수 계산기'!$C$29+'점수 계산기'!$C$32,0))</f>
        <v/>
      </c>
      <c r="E84" s="21" t="str">
        <f>IF(OR($B84-E$5&gt;74, $B84-E$5=73, $B84-E$5=1, $B84-E$5&lt;0),"",ROUND(($B84-E$5)*'점수 계산기'!$C$27+E$5*'점수 계산기'!$C$29+'점수 계산기'!$C$32,0))</f>
        <v/>
      </c>
      <c r="F84" s="21">
        <f>IF(OR($B84-F$5&gt;74, $B84-F$5=73, $B84-F$5=1, $B84-F$5&lt;0),"",ROUND(($B84-F$5)*'점수 계산기'!$C$27+F$5*'점수 계산기'!$C$29+'점수 계산기'!$C$32,0))</f>
        <v>86</v>
      </c>
      <c r="G84" s="21" t="str">
        <f>IF(OR($B84-G$5&gt;74, $B84-G$5=73, $B84-G$5=1, $B84-G$5&lt;0),"",ROUND(($B84-G$5)*'점수 계산기'!$C$27+G$5*'점수 계산기'!$C$29+'점수 계산기'!$C$32,0))</f>
        <v/>
      </c>
      <c r="H84" s="21">
        <f>IF(OR($B84-H$5&gt;74, $B84-H$5=73, $B84-H$5=1, $B84-H$5&lt;0),"",ROUND(($B84-H$5)*'점수 계산기'!$C$27+H$5*'점수 계산기'!$C$29+'점수 계산기'!$C$32,0))</f>
        <v>86</v>
      </c>
      <c r="I84" s="21">
        <f>IF(OR($B84-I$5&gt;74, $B84-I$5=73, $B84-I$5=1, $B84-I$5&lt;0),"",ROUND(($B84-I$5)*'점수 계산기'!$C$27+I$5*'점수 계산기'!$C$29+'점수 계산기'!$C$32,0))</f>
        <v>86</v>
      </c>
      <c r="J84" s="21">
        <f>IF(OR($B84-J$5&gt;74, $B84-J$5=73, $B84-J$5=1, $B84-J$5&lt;0),"",ROUND(($B84-J$5)*'점수 계산기'!$C$27+J$5*'점수 계산기'!$C$29+'점수 계산기'!$C$32,0))</f>
        <v>86</v>
      </c>
      <c r="K84" s="21">
        <f>IF(OR($B84-K$5&gt;74, $B84-K$5=73, $B84-K$5=1, $B84-K$5&lt;0),"",ROUND(($B84-K$5)*'점수 계산기'!$C$27+K$5*'점수 계산기'!$C$29+'점수 계산기'!$C$32,0))</f>
        <v>86</v>
      </c>
      <c r="L84" s="21">
        <f>IF(OR($B84-L$5&gt;74, $B84-L$5=73, $B84-L$5=1, $B84-L$5&lt;0),"",ROUND(($B84-L$5)*'점수 계산기'!$C$27+L$5*'점수 계산기'!$C$29+'점수 계산기'!$C$32,0))</f>
        <v>86</v>
      </c>
      <c r="M84" s="21">
        <f>IF(OR($B84-M$5&gt;74, $B84-M$5=73, $B84-M$5=1, $B84-M$5&lt;0),"",ROUND(($B84-M$5)*'점수 계산기'!$C$27+M$5*'점수 계산기'!$C$29+'점수 계산기'!$C$32,0))</f>
        <v>86</v>
      </c>
      <c r="N84" s="21">
        <f>IF(OR($B84-N$5&gt;74, $B84-N$5=73, $B84-N$5=1, $B84-N$5&lt;0),"",ROUND(($B84-N$5)*'점수 계산기'!$C$27+N$5*'점수 계산기'!$C$29+'점수 계산기'!$C$32,0))</f>
        <v>86</v>
      </c>
      <c r="O84" s="21">
        <f>IF(OR($B84-O$5&gt;74, $B84-O$5=73, $B84-O$5=1, $B84-O$5&lt;0),"",ROUND(($B84-O$5)*'점수 계산기'!$C$27+O$5*'점수 계산기'!$C$29+'점수 계산기'!$C$32,0))</f>
        <v>86</v>
      </c>
      <c r="P84" s="21">
        <f>IF(OR($B84-P$5&gt;74, $B84-P$5=73, $B84-P$5=1, $B84-P$5&lt;0),"",ROUND(($B84-P$5)*'점수 계산기'!$C$27+P$5*'점수 계산기'!$C$29+'점수 계산기'!$C$32,0))</f>
        <v>86</v>
      </c>
      <c r="Q84" s="21">
        <f>IF(OR($B84-Q$5&gt;74, $B84-Q$5=73, $B84-Q$5=1, $B84-Q$5&lt;0),"",ROUND(($B84-Q$5)*'점수 계산기'!$C$27+Q$5*'점수 계산기'!$C$29+'점수 계산기'!$C$32,0))</f>
        <v>86</v>
      </c>
      <c r="R84" s="21">
        <f>IF(OR($B84-R$5&gt;74, $B84-R$5=73, $B84-R$5=1, $B84-R$5&lt;0),"",ROUND(($B84-R$5)*'점수 계산기'!$C$27+R$5*'점수 계산기'!$C$29+'점수 계산기'!$C$32,0))</f>
        <v>85</v>
      </c>
      <c r="S84" s="21">
        <f>IF(OR($B84-S$5&gt;74, $B84-S$5=73, $B84-S$5=1, $B84-S$5&lt;0),"",ROUND(($B84-S$5)*'점수 계산기'!$C$27+S$5*'점수 계산기'!$C$29+'점수 계산기'!$C$32,0))</f>
        <v>85</v>
      </c>
      <c r="T84" s="21">
        <f>IF(OR($B84-T$5&gt;74, $B84-T$5=73, $B84-T$5=1, $B84-T$5&lt;0),"",ROUND(($B84-T$5)*'점수 계산기'!$C$27+T$5*'점수 계산기'!$C$29+'점수 계산기'!$C$32,0))</f>
        <v>85</v>
      </c>
      <c r="U84" s="21">
        <f>IF(OR($B84-U$5&gt;74, $B84-U$5=73, $B84-U$5=1, $B84-U$5&lt;0),"",ROUND(($B84-U$5)*'점수 계산기'!$C$27+U$5*'점수 계산기'!$C$29+'점수 계산기'!$C$32,0))</f>
        <v>85</v>
      </c>
      <c r="V84" s="21">
        <f>IF(OR($B84-V$5&gt;74, $B84-V$5=73, $B84-V$5=1, $B84-V$5&lt;0),"",ROUND(($B84-V$5)*'점수 계산기'!$C$27+V$5*'점수 계산기'!$C$29+'점수 계산기'!$C$32,0))</f>
        <v>85</v>
      </c>
      <c r="W84" s="21">
        <f>IF(OR($B84-W$5&gt;74, $B84-W$5=73, $B84-W$5=1, $B84-W$5&lt;0),"",ROUND(($B84-W$5)*'점수 계산기'!$C$27+W$5*'점수 계산기'!$C$29+'점수 계산기'!$C$32,0))</f>
        <v>85</v>
      </c>
      <c r="X84" s="21">
        <f>IF(OR($B84-X$5&gt;74, $B84-X$5=73, $B84-X$5=1, $B84-X$5&lt;0),"",ROUND(($B84-X$5)*'점수 계산기'!$C$27+X$5*'점수 계산기'!$C$29+'점수 계산기'!$C$32,0))</f>
        <v>85</v>
      </c>
      <c r="Y84" s="21">
        <f>IF(OR($B84-Y$5&gt;74, $B84-Y$5=73, $B84-Y$5=1, $B84-Y$5&lt;0),"",ROUND(($B84-Y$5)*'점수 계산기'!$C$27+Y$5*'점수 계산기'!$C$29+'점수 계산기'!$C$32,0))</f>
        <v>85</v>
      </c>
      <c r="Z84" s="21">
        <f>IF(OR($B84-Z$5&gt;74, $B84-Z$5=73, $B84-Z$5=1, $B84-Z$5&lt;0),"",ROUND(($B84-Z$5)*'점수 계산기'!$C$27+Z$5*'점수 계산기'!$C$29+'점수 계산기'!$C$32,0))</f>
        <v>85</v>
      </c>
      <c r="AA84" s="22">
        <f>IF(OR($B84-AA$5&gt;74, $B84-AA$5=73, $B84-AA$5=1, $B84-AA$5&lt;0),"",ROUND(($B84-AA$5)*'점수 계산기'!$C$27+AA$5*'점수 계산기'!$C$29+'점수 계산기'!$C$32,0))</f>
        <v>85</v>
      </c>
      <c r="AC84" s="195">
        <v>23</v>
      </c>
      <c r="AD84" s="195">
        <f t="shared" si="2"/>
        <v>85</v>
      </c>
      <c r="AE84" s="195" cm="1">
        <f t="array" ref="AE84">INDEX($AF$6:$AF$106, AC84, 1)</f>
        <v>132</v>
      </c>
      <c r="AF84" s="195">
        <f t="shared" si="3"/>
        <v>86</v>
      </c>
      <c r="AG84" s="195">
        <v>22</v>
      </c>
      <c r="AH84" s="195">
        <v>78</v>
      </c>
    </row>
    <row r="85" spans="1:34" ht="21" customHeight="1">
      <c r="A85" s="4"/>
      <c r="B85" s="33">
        <v>21</v>
      </c>
      <c r="C85" s="21" t="str">
        <f>IF(OR($B85-C$5&gt;74, $B85-C$5=73, $B85-C$5=1, $B85-C$5&lt;0),"",ROUND(($B85-C$5)*'점수 계산기'!$C$27+C$5*'점수 계산기'!$C$29+'점수 계산기'!$C$32,0))</f>
        <v/>
      </c>
      <c r="D85" s="21" t="str">
        <f>IF(OR($B85-D$5&gt;74, $B85-D$5=73, $B85-D$5=1, $B85-D$5&lt;0),"",ROUND(($B85-D$5)*'점수 계산기'!$C$27+D$5*'점수 계산기'!$C$29+'점수 계산기'!$C$32,0))</f>
        <v/>
      </c>
      <c r="E85" s="21" t="str">
        <f>IF(OR($B85-E$5&gt;74, $B85-E$5=73, $B85-E$5=1, $B85-E$5&lt;0),"",ROUND(($B85-E$5)*'점수 계산기'!$C$27+E$5*'점수 계산기'!$C$29+'점수 계산기'!$C$32,0))</f>
        <v/>
      </c>
      <c r="F85" s="21" t="str">
        <f>IF(OR($B85-F$5&gt;74, $B85-F$5=73, $B85-F$5=1, $B85-F$5&lt;0),"",ROUND(($B85-F$5)*'점수 계산기'!$C$27+F$5*'점수 계산기'!$C$29+'점수 계산기'!$C$32,0))</f>
        <v/>
      </c>
      <c r="G85" s="21">
        <f>IF(OR($B85-G$5&gt;74, $B85-G$5=73, $B85-G$5=1, $B85-G$5&lt;0),"",ROUND(($B85-G$5)*'점수 계산기'!$C$27+G$5*'점수 계산기'!$C$29+'점수 계산기'!$C$32,0))</f>
        <v>85</v>
      </c>
      <c r="H85" s="21" t="str">
        <f>IF(OR($B85-H$5&gt;74, $B85-H$5=73, $B85-H$5=1, $B85-H$5&lt;0),"",ROUND(($B85-H$5)*'점수 계산기'!$C$27+H$5*'점수 계산기'!$C$29+'점수 계산기'!$C$32,0))</f>
        <v/>
      </c>
      <c r="I85" s="21">
        <f>IF(OR($B85-I$5&gt;74, $B85-I$5=73, $B85-I$5=1, $B85-I$5&lt;0),"",ROUND(($B85-I$5)*'점수 계산기'!$C$27+I$5*'점수 계산기'!$C$29+'점수 계산기'!$C$32,0))</f>
        <v>85</v>
      </c>
      <c r="J85" s="21">
        <f>IF(OR($B85-J$5&gt;74, $B85-J$5=73, $B85-J$5=1, $B85-J$5&lt;0),"",ROUND(($B85-J$5)*'점수 계산기'!$C$27+J$5*'점수 계산기'!$C$29+'점수 계산기'!$C$32,0))</f>
        <v>85</v>
      </c>
      <c r="K85" s="21">
        <f>IF(OR($B85-K$5&gt;74, $B85-K$5=73, $B85-K$5=1, $B85-K$5&lt;0),"",ROUND(($B85-K$5)*'점수 계산기'!$C$27+K$5*'점수 계산기'!$C$29+'점수 계산기'!$C$32,0))</f>
        <v>85</v>
      </c>
      <c r="L85" s="21">
        <f>IF(OR($B85-L$5&gt;74, $B85-L$5=73, $B85-L$5=1, $B85-L$5&lt;0),"",ROUND(($B85-L$5)*'점수 계산기'!$C$27+L$5*'점수 계산기'!$C$29+'점수 계산기'!$C$32,0))</f>
        <v>85</v>
      </c>
      <c r="M85" s="21">
        <f>IF(OR($B85-M$5&gt;74, $B85-M$5=73, $B85-M$5=1, $B85-M$5&lt;0),"",ROUND(($B85-M$5)*'점수 계산기'!$C$27+M$5*'점수 계산기'!$C$29+'점수 계산기'!$C$32,0))</f>
        <v>85</v>
      </c>
      <c r="N85" s="21">
        <f>IF(OR($B85-N$5&gt;74, $B85-N$5=73, $B85-N$5=1, $B85-N$5&lt;0),"",ROUND(($B85-N$5)*'점수 계산기'!$C$27+N$5*'점수 계산기'!$C$29+'점수 계산기'!$C$32,0))</f>
        <v>85</v>
      </c>
      <c r="O85" s="21">
        <f>IF(OR($B85-O$5&gt;74, $B85-O$5=73, $B85-O$5=1, $B85-O$5&lt;0),"",ROUND(($B85-O$5)*'점수 계산기'!$C$27+O$5*'점수 계산기'!$C$29+'점수 계산기'!$C$32,0))</f>
        <v>85</v>
      </c>
      <c r="P85" s="21">
        <f>IF(OR($B85-P$5&gt;74, $B85-P$5=73, $B85-P$5=1, $B85-P$5&lt;0),"",ROUND(($B85-P$5)*'점수 계산기'!$C$27+P$5*'점수 계산기'!$C$29+'점수 계산기'!$C$32,0))</f>
        <v>85</v>
      </c>
      <c r="Q85" s="21">
        <f>IF(OR($B85-Q$5&gt;74, $B85-Q$5=73, $B85-Q$5=1, $B85-Q$5&lt;0),"",ROUND(($B85-Q$5)*'점수 계산기'!$C$27+Q$5*'점수 계산기'!$C$29+'점수 계산기'!$C$32,0))</f>
        <v>85</v>
      </c>
      <c r="R85" s="21">
        <f>IF(OR($B85-R$5&gt;74, $B85-R$5=73, $B85-R$5=1, $B85-R$5&lt;0),"",ROUND(($B85-R$5)*'점수 계산기'!$C$27+R$5*'점수 계산기'!$C$29+'점수 계산기'!$C$32,0))</f>
        <v>85</v>
      </c>
      <c r="S85" s="21">
        <f>IF(OR($B85-S$5&gt;74, $B85-S$5=73, $B85-S$5=1, $B85-S$5&lt;0),"",ROUND(($B85-S$5)*'점수 계산기'!$C$27+S$5*'점수 계산기'!$C$29+'점수 계산기'!$C$32,0))</f>
        <v>85</v>
      </c>
      <c r="T85" s="21">
        <f>IF(OR($B85-T$5&gt;74, $B85-T$5=73, $B85-T$5=1, $B85-T$5&lt;0),"",ROUND(($B85-T$5)*'점수 계산기'!$C$27+T$5*'점수 계산기'!$C$29+'점수 계산기'!$C$32,0))</f>
        <v>85</v>
      </c>
      <c r="U85" s="21">
        <f>IF(OR($B85-U$5&gt;74, $B85-U$5=73, $B85-U$5=1, $B85-U$5&lt;0),"",ROUND(($B85-U$5)*'점수 계산기'!$C$27+U$5*'점수 계산기'!$C$29+'점수 계산기'!$C$32,0))</f>
        <v>85</v>
      </c>
      <c r="V85" s="21">
        <f>IF(OR($B85-V$5&gt;74, $B85-V$5=73, $B85-V$5=1, $B85-V$5&lt;0),"",ROUND(($B85-V$5)*'점수 계산기'!$C$27+V$5*'점수 계산기'!$C$29+'점수 계산기'!$C$32,0))</f>
        <v>85</v>
      </c>
      <c r="W85" s="21">
        <f>IF(OR($B85-W$5&gt;74, $B85-W$5=73, $B85-W$5=1, $B85-W$5&lt;0),"",ROUND(($B85-W$5)*'점수 계산기'!$C$27+W$5*'점수 계산기'!$C$29+'점수 계산기'!$C$32,0))</f>
        <v>84</v>
      </c>
      <c r="X85" s="21">
        <f>IF(OR($B85-X$5&gt;74, $B85-X$5=73, $B85-X$5=1, $B85-X$5&lt;0),"",ROUND(($B85-X$5)*'점수 계산기'!$C$27+X$5*'점수 계산기'!$C$29+'점수 계산기'!$C$32,0))</f>
        <v>84</v>
      </c>
      <c r="Y85" s="21">
        <f>IF(OR($B85-Y$5&gt;74, $B85-Y$5=73, $B85-Y$5=1, $B85-Y$5&lt;0),"",ROUND(($B85-Y$5)*'점수 계산기'!$C$27+Y$5*'점수 계산기'!$C$29+'점수 계산기'!$C$32,0))</f>
        <v>84</v>
      </c>
      <c r="Z85" s="21">
        <f>IF(OR($B85-Z$5&gt;74, $B85-Z$5=73, $B85-Z$5=1, $B85-Z$5&lt;0),"",ROUND(($B85-Z$5)*'점수 계산기'!$C$27+Z$5*'점수 계산기'!$C$29+'점수 계산기'!$C$32,0))</f>
        <v>84</v>
      </c>
      <c r="AA85" s="22">
        <f>IF(OR($B85-AA$5&gt;74, $B85-AA$5=73, $B85-AA$5=1, $B85-AA$5&lt;0),"",ROUND(($B85-AA$5)*'점수 계산기'!$C$27+AA$5*'점수 계산기'!$C$29+'점수 계산기'!$C$32,0))</f>
        <v>84</v>
      </c>
      <c r="AC85" s="195">
        <v>22</v>
      </c>
      <c r="AD85" s="195">
        <f t="shared" si="2"/>
        <v>84</v>
      </c>
      <c r="AE85" s="195" cm="1">
        <f t="array" ref="AE85">INDEX($AF$6:$AF$106, AC85, 1)</f>
        <v>133</v>
      </c>
      <c r="AF85" s="195">
        <f t="shared" si="3"/>
        <v>85</v>
      </c>
      <c r="AG85" s="195">
        <v>21</v>
      </c>
      <c r="AH85" s="195">
        <v>79</v>
      </c>
    </row>
    <row r="86" spans="1:34" ht="21" customHeight="1">
      <c r="A86" s="4"/>
      <c r="B86" s="28">
        <v>20</v>
      </c>
      <c r="C86" s="13" t="str">
        <f>IF(OR($B86-C$5&gt;74, $B86-C$5=73, $B86-C$5=1, $B86-C$5&lt;0),"",ROUND(($B86-C$5)*'점수 계산기'!$C$27+C$5*'점수 계산기'!$C$29+'점수 계산기'!$C$32,0))</f>
        <v/>
      </c>
      <c r="D86" s="13" t="str">
        <f>IF(OR($B86-D$5&gt;74, $B86-D$5=73, $B86-D$5=1, $B86-D$5&lt;0),"",ROUND(($B86-D$5)*'점수 계산기'!$C$27+D$5*'점수 계산기'!$C$29+'점수 계산기'!$C$32,0))</f>
        <v/>
      </c>
      <c r="E86" s="13" t="str">
        <f>IF(OR($B86-E$5&gt;74, $B86-E$5=73, $B86-E$5=1, $B86-E$5&lt;0),"",ROUND(($B86-E$5)*'점수 계산기'!$C$27+E$5*'점수 계산기'!$C$29+'점수 계산기'!$C$32,0))</f>
        <v/>
      </c>
      <c r="F86" s="13" t="str">
        <f>IF(OR($B86-F$5&gt;74, $B86-F$5=73, $B86-F$5=1, $B86-F$5&lt;0),"",ROUND(($B86-F$5)*'점수 계산기'!$C$27+F$5*'점수 계산기'!$C$29+'점수 계산기'!$C$32,0))</f>
        <v/>
      </c>
      <c r="G86" s="13" t="str">
        <f>IF(OR($B86-G$5&gt;74, $B86-G$5=73, $B86-G$5=1, $B86-G$5&lt;0),"",ROUND(($B86-G$5)*'점수 계산기'!$C$27+G$5*'점수 계산기'!$C$29+'점수 계산기'!$C$32,0))</f>
        <v/>
      </c>
      <c r="H86" s="13">
        <f>IF(OR($B86-H$5&gt;74, $B86-H$5=73, $B86-H$5=1, $B86-H$5&lt;0),"",ROUND(($B86-H$5)*'점수 계산기'!$C$27+H$5*'점수 계산기'!$C$29+'점수 계산기'!$C$32,0))</f>
        <v>84</v>
      </c>
      <c r="I86" s="13" t="str">
        <f>IF(OR($B86-I$5&gt;74, $B86-I$5=73, $B86-I$5=1, $B86-I$5&lt;0),"",ROUND(($B86-I$5)*'점수 계산기'!$C$27+I$5*'점수 계산기'!$C$29+'점수 계산기'!$C$32,0))</f>
        <v/>
      </c>
      <c r="J86" s="13">
        <f>IF(OR($B86-J$5&gt;74, $B86-J$5=73, $B86-J$5=1, $B86-J$5&lt;0),"",ROUND(($B86-J$5)*'점수 계산기'!$C$27+J$5*'점수 계산기'!$C$29+'점수 계산기'!$C$32,0))</f>
        <v>84</v>
      </c>
      <c r="K86" s="13">
        <f>IF(OR($B86-K$5&gt;74, $B86-K$5=73, $B86-K$5=1, $B86-K$5&lt;0),"",ROUND(($B86-K$5)*'점수 계산기'!$C$27+K$5*'점수 계산기'!$C$29+'점수 계산기'!$C$32,0))</f>
        <v>84</v>
      </c>
      <c r="L86" s="13">
        <f>IF(OR($B86-L$5&gt;74, $B86-L$5=73, $B86-L$5=1, $B86-L$5&lt;0),"",ROUND(($B86-L$5)*'점수 계산기'!$C$27+L$5*'점수 계산기'!$C$29+'점수 계산기'!$C$32,0))</f>
        <v>84</v>
      </c>
      <c r="M86" s="13">
        <f>IF(OR($B86-M$5&gt;74, $B86-M$5=73, $B86-M$5=1, $B86-M$5&lt;0),"",ROUND(($B86-M$5)*'점수 계산기'!$C$27+M$5*'점수 계산기'!$C$29+'점수 계산기'!$C$32,0))</f>
        <v>84</v>
      </c>
      <c r="N86" s="13">
        <f>IF(OR($B86-N$5&gt;74, $B86-N$5=73, $B86-N$5=1, $B86-N$5&lt;0),"",ROUND(($B86-N$5)*'점수 계산기'!$C$27+N$5*'점수 계산기'!$C$29+'점수 계산기'!$C$32,0))</f>
        <v>84</v>
      </c>
      <c r="O86" s="13">
        <f>IF(OR($B86-O$5&gt;74, $B86-O$5=73, $B86-O$5=1, $B86-O$5&lt;0),"",ROUND(($B86-O$5)*'점수 계산기'!$C$27+O$5*'점수 계산기'!$C$29+'점수 계산기'!$C$32,0))</f>
        <v>84</v>
      </c>
      <c r="P86" s="13">
        <f>IF(OR($B86-P$5&gt;74, $B86-P$5=73, $B86-P$5=1, $B86-P$5&lt;0),"",ROUND(($B86-P$5)*'점수 계산기'!$C$27+P$5*'점수 계산기'!$C$29+'점수 계산기'!$C$32,0))</f>
        <v>84</v>
      </c>
      <c r="Q86" s="13">
        <f>IF(OR($B86-Q$5&gt;74, $B86-Q$5=73, $B86-Q$5=1, $B86-Q$5&lt;0),"",ROUND(($B86-Q$5)*'점수 계산기'!$C$27+Q$5*'점수 계산기'!$C$29+'점수 계산기'!$C$32,0))</f>
        <v>84</v>
      </c>
      <c r="R86" s="13">
        <f>IF(OR($B86-R$5&gt;74, $B86-R$5=73, $B86-R$5=1, $B86-R$5&lt;0),"",ROUND(($B86-R$5)*'점수 계산기'!$C$27+R$5*'점수 계산기'!$C$29+'점수 계산기'!$C$32,0))</f>
        <v>84</v>
      </c>
      <c r="S86" s="13">
        <f>IF(OR($B86-S$5&gt;74, $B86-S$5=73, $B86-S$5=1, $B86-S$5&lt;0),"",ROUND(($B86-S$5)*'점수 계산기'!$C$27+S$5*'점수 계산기'!$C$29+'점수 계산기'!$C$32,0))</f>
        <v>84</v>
      </c>
      <c r="T86" s="13">
        <f>IF(OR($B86-T$5&gt;74, $B86-T$5=73, $B86-T$5=1, $B86-T$5&lt;0),"",ROUND(($B86-T$5)*'점수 계산기'!$C$27+T$5*'점수 계산기'!$C$29+'점수 계산기'!$C$32,0))</f>
        <v>84</v>
      </c>
      <c r="U86" s="13">
        <f>IF(OR($B86-U$5&gt;74, $B86-U$5=73, $B86-U$5=1, $B86-U$5&lt;0),"",ROUND(($B86-U$5)*'점수 계산기'!$C$27+U$5*'점수 계산기'!$C$29+'점수 계산기'!$C$32,0))</f>
        <v>84</v>
      </c>
      <c r="V86" s="13">
        <f>IF(OR($B86-V$5&gt;74, $B86-V$5=73, $B86-V$5=1, $B86-V$5&lt;0),"",ROUND(($B86-V$5)*'점수 계산기'!$C$27+V$5*'점수 계산기'!$C$29+'점수 계산기'!$C$32,0))</f>
        <v>84</v>
      </c>
      <c r="W86" s="13">
        <f>IF(OR($B86-W$5&gt;74, $B86-W$5=73, $B86-W$5=1, $B86-W$5&lt;0),"",ROUND(($B86-W$5)*'점수 계산기'!$C$27+W$5*'점수 계산기'!$C$29+'점수 계산기'!$C$32,0))</f>
        <v>84</v>
      </c>
      <c r="X86" s="13">
        <f>IF(OR($B86-X$5&gt;74, $B86-X$5=73, $B86-X$5=1, $B86-X$5&lt;0),"",ROUND(($B86-X$5)*'점수 계산기'!$C$27+X$5*'점수 계산기'!$C$29+'점수 계산기'!$C$32,0))</f>
        <v>84</v>
      </c>
      <c r="Y86" s="13">
        <f>IF(OR($B86-Y$5&gt;74, $B86-Y$5=73, $B86-Y$5=1, $B86-Y$5&lt;0),"",ROUND(($B86-Y$5)*'점수 계산기'!$C$27+Y$5*'점수 계산기'!$C$29+'점수 계산기'!$C$32,0))</f>
        <v>84</v>
      </c>
      <c r="Z86" s="13">
        <f>IF(OR($B86-Z$5&gt;74, $B86-Z$5=73, $B86-Z$5=1, $B86-Z$5&lt;0),"",ROUND(($B86-Z$5)*'점수 계산기'!$C$27+Z$5*'점수 계산기'!$C$29+'점수 계산기'!$C$32,0))</f>
        <v>84</v>
      </c>
      <c r="AA86" s="14">
        <f>IF(OR($B86-AA$5&gt;74, $B86-AA$5=73, $B86-AA$5=1, $B86-AA$5&lt;0),"",ROUND(($B86-AA$5)*'점수 계산기'!$C$27+AA$5*'점수 계산기'!$C$29+'점수 계산기'!$C$32,0))</f>
        <v>84</v>
      </c>
      <c r="AC86" s="195">
        <v>21</v>
      </c>
      <c r="AD86" s="195">
        <f t="shared" si="2"/>
        <v>84</v>
      </c>
      <c r="AE86" s="195" cm="1">
        <f t="array" ref="AE86">INDEX($AF$6:$AF$106, AC86, 1)</f>
        <v>134</v>
      </c>
      <c r="AF86" s="195">
        <f t="shared" si="3"/>
        <v>84</v>
      </c>
      <c r="AG86" s="195">
        <v>20</v>
      </c>
      <c r="AH86" s="195">
        <v>80</v>
      </c>
    </row>
    <row r="87" spans="1:34" ht="21" customHeight="1">
      <c r="A87" s="4"/>
      <c r="B87" s="29">
        <v>19</v>
      </c>
      <c r="C87" s="13" t="str">
        <f>IF(OR($B87-C$5&gt;74, $B87-C$5=73, $B87-C$5=1, $B87-C$5&lt;0),"",ROUND(($B87-C$5)*'점수 계산기'!$C$27+C$5*'점수 계산기'!$C$29+'점수 계산기'!$C$32,0))</f>
        <v/>
      </c>
      <c r="D87" s="13" t="str">
        <f>IF(OR($B87-D$5&gt;74, $B87-D$5=73, $B87-D$5=1, $B87-D$5&lt;0),"",ROUND(($B87-D$5)*'점수 계산기'!$C$27+D$5*'점수 계산기'!$C$29+'점수 계산기'!$C$32,0))</f>
        <v/>
      </c>
      <c r="E87" s="13" t="str">
        <f>IF(OR($B87-E$5&gt;74, $B87-E$5=73, $B87-E$5=1, $B87-E$5&lt;0),"",ROUND(($B87-E$5)*'점수 계산기'!$C$27+E$5*'점수 계산기'!$C$29+'점수 계산기'!$C$32,0))</f>
        <v/>
      </c>
      <c r="F87" s="13" t="str">
        <f>IF(OR($B87-F$5&gt;74, $B87-F$5=73, $B87-F$5=1, $B87-F$5&lt;0),"",ROUND(($B87-F$5)*'점수 계산기'!$C$27+F$5*'점수 계산기'!$C$29+'점수 계산기'!$C$32,0))</f>
        <v/>
      </c>
      <c r="G87" s="13" t="str">
        <f>IF(OR($B87-G$5&gt;74, $B87-G$5=73, $B87-G$5=1, $B87-G$5&lt;0),"",ROUND(($B87-G$5)*'점수 계산기'!$C$27+G$5*'점수 계산기'!$C$29+'점수 계산기'!$C$32,0))</f>
        <v/>
      </c>
      <c r="H87" s="13" t="str">
        <f>IF(OR($B87-H$5&gt;74, $B87-H$5=73, $B87-H$5=1, $B87-H$5&lt;0),"",ROUND(($B87-H$5)*'점수 계산기'!$C$27+H$5*'점수 계산기'!$C$29+'점수 계산기'!$C$32,0))</f>
        <v/>
      </c>
      <c r="I87" s="13">
        <f>IF(OR($B87-I$5&gt;74, $B87-I$5=73, $B87-I$5=1, $B87-I$5&lt;0),"",ROUND(($B87-I$5)*'점수 계산기'!$C$27+I$5*'점수 계산기'!$C$29+'점수 계산기'!$C$32,0))</f>
        <v>83</v>
      </c>
      <c r="J87" s="13" t="str">
        <f>IF(OR($B87-J$5&gt;74, $B87-J$5=73, $B87-J$5=1, $B87-J$5&lt;0),"",ROUND(($B87-J$5)*'점수 계산기'!$C$27+J$5*'점수 계산기'!$C$29+'점수 계산기'!$C$32,0))</f>
        <v/>
      </c>
      <c r="K87" s="13">
        <f>IF(OR($B87-K$5&gt;74, $B87-K$5=73, $B87-K$5=1, $B87-K$5&lt;0),"",ROUND(($B87-K$5)*'점수 계산기'!$C$27+K$5*'점수 계산기'!$C$29+'점수 계산기'!$C$32,0))</f>
        <v>83</v>
      </c>
      <c r="L87" s="13">
        <f>IF(OR($B87-L$5&gt;74, $B87-L$5=73, $B87-L$5=1, $B87-L$5&lt;0),"",ROUND(($B87-L$5)*'점수 계산기'!$C$27+L$5*'점수 계산기'!$C$29+'점수 계산기'!$C$32,0))</f>
        <v>83</v>
      </c>
      <c r="M87" s="13">
        <f>IF(OR($B87-M$5&gt;74, $B87-M$5=73, $B87-M$5=1, $B87-M$5&lt;0),"",ROUND(($B87-M$5)*'점수 계산기'!$C$27+M$5*'점수 계산기'!$C$29+'점수 계산기'!$C$32,0))</f>
        <v>83</v>
      </c>
      <c r="N87" s="13">
        <f>IF(OR($B87-N$5&gt;74, $B87-N$5=73, $B87-N$5=1, $B87-N$5&lt;0),"",ROUND(($B87-N$5)*'점수 계산기'!$C$27+N$5*'점수 계산기'!$C$29+'점수 계산기'!$C$32,0))</f>
        <v>83</v>
      </c>
      <c r="O87" s="13">
        <f>IF(OR($B87-O$5&gt;74, $B87-O$5=73, $B87-O$5=1, $B87-O$5&lt;0),"",ROUND(($B87-O$5)*'점수 계산기'!$C$27+O$5*'점수 계산기'!$C$29+'점수 계산기'!$C$32,0))</f>
        <v>83</v>
      </c>
      <c r="P87" s="13">
        <f>IF(OR($B87-P$5&gt;74, $B87-P$5=73, $B87-P$5=1, $B87-P$5&lt;0),"",ROUND(($B87-P$5)*'점수 계산기'!$C$27+P$5*'점수 계산기'!$C$29+'점수 계산기'!$C$32,0))</f>
        <v>83</v>
      </c>
      <c r="Q87" s="13">
        <f>IF(OR($B87-Q$5&gt;74, $B87-Q$5=73, $B87-Q$5=1, $B87-Q$5&lt;0),"",ROUND(($B87-Q$5)*'점수 계산기'!$C$27+Q$5*'점수 계산기'!$C$29+'점수 계산기'!$C$32,0))</f>
        <v>83</v>
      </c>
      <c r="R87" s="13">
        <f>IF(OR($B87-R$5&gt;74, $B87-R$5=73, $B87-R$5=1, $B87-R$5&lt;0),"",ROUND(($B87-R$5)*'점수 계산기'!$C$27+R$5*'점수 계산기'!$C$29+'점수 계산기'!$C$32,0))</f>
        <v>83</v>
      </c>
      <c r="S87" s="13">
        <f>IF(OR($B87-S$5&gt;74, $B87-S$5=73, $B87-S$5=1, $B87-S$5&lt;0),"",ROUND(($B87-S$5)*'점수 계산기'!$C$27+S$5*'점수 계산기'!$C$29+'점수 계산기'!$C$32,0))</f>
        <v>83</v>
      </c>
      <c r="T87" s="13">
        <f>IF(OR($B87-T$5&gt;74, $B87-T$5=73, $B87-T$5=1, $B87-T$5&lt;0),"",ROUND(($B87-T$5)*'점수 계산기'!$C$27+T$5*'점수 계산기'!$C$29+'점수 계산기'!$C$32,0))</f>
        <v>83</v>
      </c>
      <c r="U87" s="13">
        <f>IF(OR($B87-U$5&gt;74, $B87-U$5=73, $B87-U$5=1, $B87-U$5&lt;0),"",ROUND(($B87-U$5)*'점수 계산기'!$C$27+U$5*'점수 계산기'!$C$29+'점수 계산기'!$C$32,0))</f>
        <v>83</v>
      </c>
      <c r="V87" s="13">
        <f>IF(OR($B87-V$5&gt;74, $B87-V$5=73, $B87-V$5=1, $B87-V$5&lt;0),"",ROUND(($B87-V$5)*'점수 계산기'!$C$27+V$5*'점수 계산기'!$C$29+'점수 계산기'!$C$32,0))</f>
        <v>83</v>
      </c>
      <c r="W87" s="13">
        <f>IF(OR($B87-W$5&gt;74, $B87-W$5=73, $B87-W$5=1, $B87-W$5&lt;0),"",ROUND(($B87-W$5)*'점수 계산기'!$C$27+W$5*'점수 계산기'!$C$29+'점수 계산기'!$C$32,0))</f>
        <v>83</v>
      </c>
      <c r="X87" s="13">
        <f>IF(OR($B87-X$5&gt;74, $B87-X$5=73, $B87-X$5=1, $B87-X$5&lt;0),"",ROUND(($B87-X$5)*'점수 계산기'!$C$27+X$5*'점수 계산기'!$C$29+'점수 계산기'!$C$32,0))</f>
        <v>83</v>
      </c>
      <c r="Y87" s="13">
        <f>IF(OR($B87-Y$5&gt;74, $B87-Y$5=73, $B87-Y$5=1, $B87-Y$5&lt;0),"",ROUND(($B87-Y$5)*'점수 계산기'!$C$27+Y$5*'점수 계산기'!$C$29+'점수 계산기'!$C$32,0))</f>
        <v>83</v>
      </c>
      <c r="Z87" s="13">
        <f>IF(OR($B87-Z$5&gt;74, $B87-Z$5=73, $B87-Z$5=1, $B87-Z$5&lt;0),"",ROUND(($B87-Z$5)*'점수 계산기'!$C$27+Z$5*'점수 계산기'!$C$29+'점수 계산기'!$C$32,0))</f>
        <v>83</v>
      </c>
      <c r="AA87" s="14">
        <f>IF(OR($B87-AA$5&gt;74, $B87-AA$5=73, $B87-AA$5=1, $B87-AA$5&lt;0),"",ROUND(($B87-AA$5)*'점수 계산기'!$C$27+AA$5*'점수 계산기'!$C$29+'점수 계산기'!$C$32,0))</f>
        <v>83</v>
      </c>
      <c r="AC87" s="195">
        <v>20</v>
      </c>
      <c r="AD87" s="195">
        <f t="shared" si="2"/>
        <v>83</v>
      </c>
      <c r="AE87" s="195" cm="1">
        <f t="array" ref="AE87">INDEX($AF$6:$AF$106, AC87, 1)</f>
        <v>135</v>
      </c>
      <c r="AF87" s="195">
        <f t="shared" si="3"/>
        <v>83</v>
      </c>
      <c r="AG87" s="195">
        <v>19</v>
      </c>
      <c r="AH87" s="195">
        <v>81</v>
      </c>
    </row>
    <row r="88" spans="1:34" ht="21" customHeight="1">
      <c r="A88" s="4"/>
      <c r="B88" s="29">
        <v>18</v>
      </c>
      <c r="C88" s="13" t="str">
        <f>IF(OR($B88-C$5&gt;74, $B88-C$5=73, $B88-C$5=1, $B88-C$5&lt;0),"",ROUND(($B88-C$5)*'점수 계산기'!$C$27+C$5*'점수 계산기'!$C$29+'점수 계산기'!$C$32,0))</f>
        <v/>
      </c>
      <c r="D88" s="13" t="str">
        <f>IF(OR($B88-D$5&gt;74, $B88-D$5=73, $B88-D$5=1, $B88-D$5&lt;0),"",ROUND(($B88-D$5)*'점수 계산기'!$C$27+D$5*'점수 계산기'!$C$29+'점수 계산기'!$C$32,0))</f>
        <v/>
      </c>
      <c r="E88" s="13" t="str">
        <f>IF(OR($B88-E$5&gt;74, $B88-E$5=73, $B88-E$5=1, $B88-E$5&lt;0),"",ROUND(($B88-E$5)*'점수 계산기'!$C$27+E$5*'점수 계산기'!$C$29+'점수 계산기'!$C$32,0))</f>
        <v/>
      </c>
      <c r="F88" s="13" t="str">
        <f>IF(OR($B88-F$5&gt;74, $B88-F$5=73, $B88-F$5=1, $B88-F$5&lt;0),"",ROUND(($B88-F$5)*'점수 계산기'!$C$27+F$5*'점수 계산기'!$C$29+'점수 계산기'!$C$32,0))</f>
        <v/>
      </c>
      <c r="G88" s="13" t="str">
        <f>IF(OR($B88-G$5&gt;74, $B88-G$5=73, $B88-G$5=1, $B88-G$5&lt;0),"",ROUND(($B88-G$5)*'점수 계산기'!$C$27+G$5*'점수 계산기'!$C$29+'점수 계산기'!$C$32,0))</f>
        <v/>
      </c>
      <c r="H88" s="13" t="str">
        <f>IF(OR($B88-H$5&gt;74, $B88-H$5=73, $B88-H$5=1, $B88-H$5&lt;0),"",ROUND(($B88-H$5)*'점수 계산기'!$C$27+H$5*'점수 계산기'!$C$29+'점수 계산기'!$C$32,0))</f>
        <v/>
      </c>
      <c r="I88" s="13" t="str">
        <f>IF(OR($B88-I$5&gt;74, $B88-I$5=73, $B88-I$5=1, $B88-I$5&lt;0),"",ROUND(($B88-I$5)*'점수 계산기'!$C$27+I$5*'점수 계산기'!$C$29+'점수 계산기'!$C$32,0))</f>
        <v/>
      </c>
      <c r="J88" s="13">
        <f>IF(OR($B88-J$5&gt;74, $B88-J$5=73, $B88-J$5=1, $B88-J$5&lt;0),"",ROUND(($B88-J$5)*'점수 계산기'!$C$27+J$5*'점수 계산기'!$C$29+'점수 계산기'!$C$32,0))</f>
        <v>82</v>
      </c>
      <c r="K88" s="13" t="str">
        <f>IF(OR($B88-K$5&gt;74, $B88-K$5=73, $B88-K$5=1, $B88-K$5&lt;0),"",ROUND(($B88-K$5)*'점수 계산기'!$C$27+K$5*'점수 계산기'!$C$29+'점수 계산기'!$C$32,0))</f>
        <v/>
      </c>
      <c r="L88" s="13">
        <f>IF(OR($B88-L$5&gt;74, $B88-L$5=73, $B88-L$5=1, $B88-L$5&lt;0),"",ROUND(($B88-L$5)*'점수 계산기'!$C$27+L$5*'점수 계산기'!$C$29+'점수 계산기'!$C$32,0))</f>
        <v>82</v>
      </c>
      <c r="M88" s="13">
        <f>IF(OR($B88-M$5&gt;74, $B88-M$5=73, $B88-M$5=1, $B88-M$5&lt;0),"",ROUND(($B88-M$5)*'점수 계산기'!$C$27+M$5*'점수 계산기'!$C$29+'점수 계산기'!$C$32,0))</f>
        <v>82</v>
      </c>
      <c r="N88" s="13">
        <f>IF(OR($B88-N$5&gt;74, $B88-N$5=73, $B88-N$5=1, $B88-N$5&lt;0),"",ROUND(($B88-N$5)*'점수 계산기'!$C$27+N$5*'점수 계산기'!$C$29+'점수 계산기'!$C$32,0))</f>
        <v>82</v>
      </c>
      <c r="O88" s="13">
        <f>IF(OR($B88-O$5&gt;74, $B88-O$5=73, $B88-O$5=1, $B88-O$5&lt;0),"",ROUND(($B88-O$5)*'점수 계산기'!$C$27+O$5*'점수 계산기'!$C$29+'점수 계산기'!$C$32,0))</f>
        <v>82</v>
      </c>
      <c r="P88" s="13">
        <f>IF(OR($B88-P$5&gt;74, $B88-P$5=73, $B88-P$5=1, $B88-P$5&lt;0),"",ROUND(($B88-P$5)*'점수 계산기'!$C$27+P$5*'점수 계산기'!$C$29+'점수 계산기'!$C$32,0))</f>
        <v>82</v>
      </c>
      <c r="Q88" s="13">
        <f>IF(OR($B88-Q$5&gt;74, $B88-Q$5=73, $B88-Q$5=1, $B88-Q$5&lt;0),"",ROUND(($B88-Q$5)*'점수 계산기'!$C$27+Q$5*'점수 계산기'!$C$29+'점수 계산기'!$C$32,0))</f>
        <v>82</v>
      </c>
      <c r="R88" s="13">
        <f>IF(OR($B88-R$5&gt;74, $B88-R$5=73, $B88-R$5=1, $B88-R$5&lt;0),"",ROUND(($B88-R$5)*'점수 계산기'!$C$27+R$5*'점수 계산기'!$C$29+'점수 계산기'!$C$32,0))</f>
        <v>82</v>
      </c>
      <c r="S88" s="13">
        <f>IF(OR($B88-S$5&gt;74, $B88-S$5=73, $B88-S$5=1, $B88-S$5&lt;0),"",ROUND(($B88-S$5)*'점수 계산기'!$C$27+S$5*'점수 계산기'!$C$29+'점수 계산기'!$C$32,0))</f>
        <v>82</v>
      </c>
      <c r="T88" s="13">
        <f>IF(OR($B88-T$5&gt;74, $B88-T$5=73, $B88-T$5=1, $B88-T$5&lt;0),"",ROUND(($B88-T$5)*'점수 계산기'!$C$27+T$5*'점수 계산기'!$C$29+'점수 계산기'!$C$32,0))</f>
        <v>82</v>
      </c>
      <c r="U88" s="13">
        <f>IF(OR($B88-U$5&gt;74, $B88-U$5=73, $B88-U$5=1, $B88-U$5&lt;0),"",ROUND(($B88-U$5)*'점수 계산기'!$C$27+U$5*'점수 계산기'!$C$29+'점수 계산기'!$C$32,0))</f>
        <v>82</v>
      </c>
      <c r="V88" s="13">
        <f>IF(OR($B88-V$5&gt;74, $B88-V$5=73, $B88-V$5=1, $B88-V$5&lt;0),"",ROUND(($B88-V$5)*'점수 계산기'!$C$27+V$5*'점수 계산기'!$C$29+'점수 계산기'!$C$32,0))</f>
        <v>82</v>
      </c>
      <c r="W88" s="13">
        <f>IF(OR($B88-W$5&gt;74, $B88-W$5=73, $B88-W$5=1, $B88-W$5&lt;0),"",ROUND(($B88-W$5)*'점수 계산기'!$C$27+W$5*'점수 계산기'!$C$29+'점수 계산기'!$C$32,0))</f>
        <v>82</v>
      </c>
      <c r="X88" s="13">
        <f>IF(OR($B88-X$5&gt;74, $B88-X$5=73, $B88-X$5=1, $B88-X$5&lt;0),"",ROUND(($B88-X$5)*'점수 계산기'!$C$27+X$5*'점수 계산기'!$C$29+'점수 계산기'!$C$32,0))</f>
        <v>82</v>
      </c>
      <c r="Y88" s="13">
        <f>IF(OR($B88-Y$5&gt;74, $B88-Y$5=73, $B88-Y$5=1, $B88-Y$5&lt;0),"",ROUND(($B88-Y$5)*'점수 계산기'!$C$27+Y$5*'점수 계산기'!$C$29+'점수 계산기'!$C$32,0))</f>
        <v>82</v>
      </c>
      <c r="Z88" s="13">
        <f>IF(OR($B88-Z$5&gt;74, $B88-Z$5=73, $B88-Z$5=1, $B88-Z$5&lt;0),"",ROUND(($B88-Z$5)*'점수 계산기'!$C$27+Z$5*'점수 계산기'!$C$29+'점수 계산기'!$C$32,0))</f>
        <v>82</v>
      </c>
      <c r="AA88" s="14">
        <f>IF(OR($B88-AA$5&gt;74, $B88-AA$5=73, $B88-AA$5=1, $B88-AA$5&lt;0),"",ROUND(($B88-AA$5)*'점수 계산기'!$C$27+AA$5*'점수 계산기'!$C$29+'점수 계산기'!$C$32,0))</f>
        <v>82</v>
      </c>
      <c r="AC88" s="195">
        <v>19</v>
      </c>
      <c r="AD88" s="195">
        <f t="shared" si="2"/>
        <v>82</v>
      </c>
      <c r="AE88" s="195" cm="1">
        <f t="array" ref="AE88">INDEX($AF$6:$AF$106, AC88, 1)</f>
        <v>136</v>
      </c>
      <c r="AF88" s="195">
        <f t="shared" si="3"/>
        <v>82</v>
      </c>
      <c r="AG88" s="195">
        <v>18</v>
      </c>
      <c r="AH88" s="195">
        <v>82</v>
      </c>
    </row>
    <row r="89" spans="1:34" ht="21" customHeight="1">
      <c r="A89" s="4"/>
      <c r="B89" s="29">
        <v>17</v>
      </c>
      <c r="C89" s="13" t="str">
        <f>IF(OR($B89-C$5&gt;74, $B89-C$5=73, $B89-C$5=1, $B89-C$5&lt;0),"",ROUND(($B89-C$5)*'점수 계산기'!$C$27+C$5*'점수 계산기'!$C$29+'점수 계산기'!$C$32,0))</f>
        <v/>
      </c>
      <c r="D89" s="13" t="str">
        <f>IF(OR($B89-D$5&gt;74, $B89-D$5=73, $B89-D$5=1, $B89-D$5&lt;0),"",ROUND(($B89-D$5)*'점수 계산기'!$C$27+D$5*'점수 계산기'!$C$29+'점수 계산기'!$C$32,0))</f>
        <v/>
      </c>
      <c r="E89" s="13" t="str">
        <f>IF(OR($B89-E$5&gt;74, $B89-E$5=73, $B89-E$5=1, $B89-E$5&lt;0),"",ROUND(($B89-E$5)*'점수 계산기'!$C$27+E$5*'점수 계산기'!$C$29+'점수 계산기'!$C$32,0))</f>
        <v/>
      </c>
      <c r="F89" s="13" t="str">
        <f>IF(OR($B89-F$5&gt;74, $B89-F$5=73, $B89-F$5=1, $B89-F$5&lt;0),"",ROUND(($B89-F$5)*'점수 계산기'!$C$27+F$5*'점수 계산기'!$C$29+'점수 계산기'!$C$32,0))</f>
        <v/>
      </c>
      <c r="G89" s="13" t="str">
        <f>IF(OR($B89-G$5&gt;74, $B89-G$5=73, $B89-G$5=1, $B89-G$5&lt;0),"",ROUND(($B89-G$5)*'점수 계산기'!$C$27+G$5*'점수 계산기'!$C$29+'점수 계산기'!$C$32,0))</f>
        <v/>
      </c>
      <c r="H89" s="13" t="str">
        <f>IF(OR($B89-H$5&gt;74, $B89-H$5=73, $B89-H$5=1, $B89-H$5&lt;0),"",ROUND(($B89-H$5)*'점수 계산기'!$C$27+H$5*'점수 계산기'!$C$29+'점수 계산기'!$C$32,0))</f>
        <v/>
      </c>
      <c r="I89" s="13" t="str">
        <f>IF(OR($B89-I$5&gt;74, $B89-I$5=73, $B89-I$5=1, $B89-I$5&lt;0),"",ROUND(($B89-I$5)*'점수 계산기'!$C$27+I$5*'점수 계산기'!$C$29+'점수 계산기'!$C$32,0))</f>
        <v/>
      </c>
      <c r="J89" s="13" t="str">
        <f>IF(OR($B89-J$5&gt;74, $B89-J$5=73, $B89-J$5=1, $B89-J$5&lt;0),"",ROUND(($B89-J$5)*'점수 계산기'!$C$27+J$5*'점수 계산기'!$C$29+'점수 계산기'!$C$32,0))</f>
        <v/>
      </c>
      <c r="K89" s="13">
        <f>IF(OR($B89-K$5&gt;74, $B89-K$5=73, $B89-K$5=1, $B89-K$5&lt;0),"",ROUND(($B89-K$5)*'점수 계산기'!$C$27+K$5*'점수 계산기'!$C$29+'점수 계산기'!$C$32,0))</f>
        <v>82</v>
      </c>
      <c r="L89" s="13" t="str">
        <f>IF(OR($B89-L$5&gt;74, $B89-L$5=73, $B89-L$5=1, $B89-L$5&lt;0),"",ROUND(($B89-L$5)*'점수 계산기'!$C$27+L$5*'점수 계산기'!$C$29+'점수 계산기'!$C$32,0))</f>
        <v/>
      </c>
      <c r="M89" s="13">
        <f>IF(OR($B89-M$5&gt;74, $B89-M$5=73, $B89-M$5=1, $B89-M$5&lt;0),"",ROUND(($B89-M$5)*'점수 계산기'!$C$27+M$5*'점수 계산기'!$C$29+'점수 계산기'!$C$32,0))</f>
        <v>81</v>
      </c>
      <c r="N89" s="13">
        <f>IF(OR($B89-N$5&gt;74, $B89-N$5=73, $B89-N$5=1, $B89-N$5&lt;0),"",ROUND(($B89-N$5)*'점수 계산기'!$C$27+N$5*'점수 계산기'!$C$29+'점수 계산기'!$C$32,0))</f>
        <v>81</v>
      </c>
      <c r="O89" s="13">
        <f>IF(OR($B89-O$5&gt;74, $B89-O$5=73, $B89-O$5=1, $B89-O$5&lt;0),"",ROUND(($B89-O$5)*'점수 계산기'!$C$27+O$5*'점수 계산기'!$C$29+'점수 계산기'!$C$32,0))</f>
        <v>81</v>
      </c>
      <c r="P89" s="13">
        <f>IF(OR($B89-P$5&gt;74, $B89-P$5=73, $B89-P$5=1, $B89-P$5&lt;0),"",ROUND(($B89-P$5)*'점수 계산기'!$C$27+P$5*'점수 계산기'!$C$29+'점수 계산기'!$C$32,0))</f>
        <v>81</v>
      </c>
      <c r="Q89" s="13">
        <f>IF(OR($B89-Q$5&gt;74, $B89-Q$5=73, $B89-Q$5=1, $B89-Q$5&lt;0),"",ROUND(($B89-Q$5)*'점수 계산기'!$C$27+Q$5*'점수 계산기'!$C$29+'점수 계산기'!$C$32,0))</f>
        <v>81</v>
      </c>
      <c r="R89" s="13">
        <f>IF(OR($B89-R$5&gt;74, $B89-R$5=73, $B89-R$5=1, $B89-R$5&lt;0),"",ROUND(($B89-R$5)*'점수 계산기'!$C$27+R$5*'점수 계산기'!$C$29+'점수 계산기'!$C$32,0))</f>
        <v>81</v>
      </c>
      <c r="S89" s="13">
        <f>IF(OR($B89-S$5&gt;74, $B89-S$5=73, $B89-S$5=1, $B89-S$5&lt;0),"",ROUND(($B89-S$5)*'점수 계산기'!$C$27+S$5*'점수 계산기'!$C$29+'점수 계산기'!$C$32,0))</f>
        <v>81</v>
      </c>
      <c r="T89" s="13">
        <f>IF(OR($B89-T$5&gt;74, $B89-T$5=73, $B89-T$5=1, $B89-T$5&lt;0),"",ROUND(($B89-T$5)*'점수 계산기'!$C$27+T$5*'점수 계산기'!$C$29+'점수 계산기'!$C$32,0))</f>
        <v>81</v>
      </c>
      <c r="U89" s="13">
        <f>IF(OR($B89-U$5&gt;74, $B89-U$5=73, $B89-U$5=1, $B89-U$5&lt;0),"",ROUND(($B89-U$5)*'점수 계산기'!$C$27+U$5*'점수 계산기'!$C$29+'점수 계산기'!$C$32,0))</f>
        <v>81</v>
      </c>
      <c r="V89" s="13">
        <f>IF(OR($B89-V$5&gt;74, $B89-V$5=73, $B89-V$5=1, $B89-V$5&lt;0),"",ROUND(($B89-V$5)*'점수 계산기'!$C$27+V$5*'점수 계산기'!$C$29+'점수 계산기'!$C$32,0))</f>
        <v>81</v>
      </c>
      <c r="W89" s="13">
        <f>IF(OR($B89-W$5&gt;74, $B89-W$5=73, $B89-W$5=1, $B89-W$5&lt;0),"",ROUND(($B89-W$5)*'점수 계산기'!$C$27+W$5*'점수 계산기'!$C$29+'점수 계산기'!$C$32,0))</f>
        <v>81</v>
      </c>
      <c r="X89" s="13">
        <f>IF(OR($B89-X$5&gt;74, $B89-X$5=73, $B89-X$5=1, $B89-X$5&lt;0),"",ROUND(($B89-X$5)*'점수 계산기'!$C$27+X$5*'점수 계산기'!$C$29+'점수 계산기'!$C$32,0))</f>
        <v>81</v>
      </c>
      <c r="Y89" s="13">
        <f>IF(OR($B89-Y$5&gt;74, $B89-Y$5=73, $B89-Y$5=1, $B89-Y$5&lt;0),"",ROUND(($B89-Y$5)*'점수 계산기'!$C$27+Y$5*'점수 계산기'!$C$29+'점수 계산기'!$C$32,0))</f>
        <v>81</v>
      </c>
      <c r="Z89" s="13">
        <f>IF(OR($B89-Z$5&gt;74, $B89-Z$5=73, $B89-Z$5=1, $B89-Z$5&lt;0),"",ROUND(($B89-Z$5)*'점수 계산기'!$C$27+Z$5*'점수 계산기'!$C$29+'점수 계산기'!$C$32,0))</f>
        <v>81</v>
      </c>
      <c r="AA89" s="14">
        <f>IF(OR($B89-AA$5&gt;74, $B89-AA$5=73, $B89-AA$5=1, $B89-AA$5&lt;0),"",ROUND(($B89-AA$5)*'점수 계산기'!$C$27+AA$5*'점수 계산기'!$C$29+'점수 계산기'!$C$32,0))</f>
        <v>81</v>
      </c>
      <c r="AC89" s="195">
        <v>18</v>
      </c>
      <c r="AD89" s="195">
        <f t="shared" si="2"/>
        <v>81</v>
      </c>
      <c r="AE89" s="195" cm="1">
        <f t="array" ref="AE89">INDEX($AF$6:$AF$106, AC89, 1)</f>
        <v>137</v>
      </c>
      <c r="AF89" s="195">
        <f t="shared" si="3"/>
        <v>82</v>
      </c>
      <c r="AG89" s="195">
        <v>17</v>
      </c>
      <c r="AH89" s="195">
        <v>83</v>
      </c>
    </row>
    <row r="90" spans="1:34" ht="21" customHeight="1">
      <c r="A90" s="4"/>
      <c r="B90" s="30">
        <v>16</v>
      </c>
      <c r="C90" s="15" t="str">
        <f>IF(OR($B90-C$5&gt;74, $B90-C$5=73, $B90-C$5=1, $B90-C$5&lt;0),"",ROUND(($B90-C$5)*'점수 계산기'!$C$27+C$5*'점수 계산기'!$C$29+'점수 계산기'!$C$32,0))</f>
        <v/>
      </c>
      <c r="D90" s="15" t="str">
        <f>IF(OR($B90-D$5&gt;74, $B90-D$5=73, $B90-D$5=1, $B90-D$5&lt;0),"",ROUND(($B90-D$5)*'점수 계산기'!$C$27+D$5*'점수 계산기'!$C$29+'점수 계산기'!$C$32,0))</f>
        <v/>
      </c>
      <c r="E90" s="15" t="str">
        <f>IF(OR($B90-E$5&gt;74, $B90-E$5=73, $B90-E$5=1, $B90-E$5&lt;0),"",ROUND(($B90-E$5)*'점수 계산기'!$C$27+E$5*'점수 계산기'!$C$29+'점수 계산기'!$C$32,0))</f>
        <v/>
      </c>
      <c r="F90" s="15" t="str">
        <f>IF(OR($B90-F$5&gt;74, $B90-F$5=73, $B90-F$5=1, $B90-F$5&lt;0),"",ROUND(($B90-F$5)*'점수 계산기'!$C$27+F$5*'점수 계산기'!$C$29+'점수 계산기'!$C$32,0))</f>
        <v/>
      </c>
      <c r="G90" s="15" t="str">
        <f>IF(OR($B90-G$5&gt;74, $B90-G$5=73, $B90-G$5=1, $B90-G$5&lt;0),"",ROUND(($B90-G$5)*'점수 계산기'!$C$27+G$5*'점수 계산기'!$C$29+'점수 계산기'!$C$32,0))</f>
        <v/>
      </c>
      <c r="H90" s="15" t="str">
        <f>IF(OR($B90-H$5&gt;74, $B90-H$5=73, $B90-H$5=1, $B90-H$5&lt;0),"",ROUND(($B90-H$5)*'점수 계산기'!$C$27+H$5*'점수 계산기'!$C$29+'점수 계산기'!$C$32,0))</f>
        <v/>
      </c>
      <c r="I90" s="15" t="str">
        <f>IF(OR($B90-I$5&gt;74, $B90-I$5=73, $B90-I$5=1, $B90-I$5&lt;0),"",ROUND(($B90-I$5)*'점수 계산기'!$C$27+I$5*'점수 계산기'!$C$29+'점수 계산기'!$C$32,0))</f>
        <v/>
      </c>
      <c r="J90" s="15" t="str">
        <f>IF(OR($B90-J$5&gt;74, $B90-J$5=73, $B90-J$5=1, $B90-J$5&lt;0),"",ROUND(($B90-J$5)*'점수 계산기'!$C$27+J$5*'점수 계산기'!$C$29+'점수 계산기'!$C$32,0))</f>
        <v/>
      </c>
      <c r="K90" s="15" t="str">
        <f>IF(OR($B90-K$5&gt;74, $B90-K$5=73, $B90-K$5=1, $B90-K$5&lt;0),"",ROUND(($B90-K$5)*'점수 계산기'!$C$27+K$5*'점수 계산기'!$C$29+'점수 계산기'!$C$32,0))</f>
        <v/>
      </c>
      <c r="L90" s="15">
        <f>IF(OR($B90-L$5&gt;74, $B90-L$5=73, $B90-L$5=1, $B90-L$5&lt;0),"",ROUND(($B90-L$5)*'점수 계산기'!$C$27+L$5*'점수 계산기'!$C$29+'점수 계산기'!$C$32,0))</f>
        <v>81</v>
      </c>
      <c r="M90" s="15" t="str">
        <f>IF(OR($B90-M$5&gt;74, $B90-M$5=73, $B90-M$5=1, $B90-M$5&lt;0),"",ROUND(($B90-M$5)*'점수 계산기'!$C$27+M$5*'점수 계산기'!$C$29+'점수 계산기'!$C$32,0))</f>
        <v/>
      </c>
      <c r="N90" s="15">
        <f>IF(OR($B90-N$5&gt;74, $B90-N$5=73, $B90-N$5=1, $B90-N$5&lt;0),"",ROUND(($B90-N$5)*'점수 계산기'!$C$27+N$5*'점수 계산기'!$C$29+'점수 계산기'!$C$32,0))</f>
        <v>81</v>
      </c>
      <c r="O90" s="15">
        <f>IF(OR($B90-O$5&gt;74, $B90-O$5=73, $B90-O$5=1, $B90-O$5&lt;0),"",ROUND(($B90-O$5)*'점수 계산기'!$C$27+O$5*'점수 계산기'!$C$29+'점수 계산기'!$C$32,0))</f>
        <v>81</v>
      </c>
      <c r="P90" s="15">
        <f>IF(OR($B90-P$5&gt;74, $B90-P$5=73, $B90-P$5=1, $B90-P$5&lt;0),"",ROUND(($B90-P$5)*'점수 계산기'!$C$27+P$5*'점수 계산기'!$C$29+'점수 계산기'!$C$32,0))</f>
        <v>81</v>
      </c>
      <c r="Q90" s="15">
        <f>IF(OR($B90-Q$5&gt;74, $B90-Q$5=73, $B90-Q$5=1, $B90-Q$5&lt;0),"",ROUND(($B90-Q$5)*'점수 계산기'!$C$27+Q$5*'점수 계산기'!$C$29+'점수 계산기'!$C$32,0))</f>
        <v>81</v>
      </c>
      <c r="R90" s="15">
        <f>IF(OR($B90-R$5&gt;74, $B90-R$5=73, $B90-R$5=1, $B90-R$5&lt;0),"",ROUND(($B90-R$5)*'점수 계산기'!$C$27+R$5*'점수 계산기'!$C$29+'점수 계산기'!$C$32,0))</f>
        <v>80</v>
      </c>
      <c r="S90" s="15">
        <f>IF(OR($B90-S$5&gt;74, $B90-S$5=73, $B90-S$5=1, $B90-S$5&lt;0),"",ROUND(($B90-S$5)*'점수 계산기'!$C$27+S$5*'점수 계산기'!$C$29+'점수 계산기'!$C$32,0))</f>
        <v>80</v>
      </c>
      <c r="T90" s="15">
        <f>IF(OR($B90-T$5&gt;74, $B90-T$5=73, $B90-T$5=1, $B90-T$5&lt;0),"",ROUND(($B90-T$5)*'점수 계산기'!$C$27+T$5*'점수 계산기'!$C$29+'점수 계산기'!$C$32,0))</f>
        <v>80</v>
      </c>
      <c r="U90" s="15">
        <f>IF(OR($B90-U$5&gt;74, $B90-U$5=73, $B90-U$5=1, $B90-U$5&lt;0),"",ROUND(($B90-U$5)*'점수 계산기'!$C$27+U$5*'점수 계산기'!$C$29+'점수 계산기'!$C$32,0))</f>
        <v>80</v>
      </c>
      <c r="V90" s="15">
        <f>IF(OR($B90-V$5&gt;74, $B90-V$5=73, $B90-V$5=1, $B90-V$5&lt;0),"",ROUND(($B90-V$5)*'점수 계산기'!$C$27+V$5*'점수 계산기'!$C$29+'점수 계산기'!$C$32,0))</f>
        <v>80</v>
      </c>
      <c r="W90" s="15">
        <f>IF(OR($B90-W$5&gt;74, $B90-W$5=73, $B90-W$5=1, $B90-W$5&lt;0),"",ROUND(($B90-W$5)*'점수 계산기'!$C$27+W$5*'점수 계산기'!$C$29+'점수 계산기'!$C$32,0))</f>
        <v>80</v>
      </c>
      <c r="X90" s="15">
        <f>IF(OR($B90-X$5&gt;74, $B90-X$5=73, $B90-X$5=1, $B90-X$5&lt;0),"",ROUND(($B90-X$5)*'점수 계산기'!$C$27+X$5*'점수 계산기'!$C$29+'점수 계산기'!$C$32,0))</f>
        <v>80</v>
      </c>
      <c r="Y90" s="15">
        <f>IF(OR($B90-Y$5&gt;74, $B90-Y$5=73, $B90-Y$5=1, $B90-Y$5&lt;0),"",ROUND(($B90-Y$5)*'점수 계산기'!$C$27+Y$5*'점수 계산기'!$C$29+'점수 계산기'!$C$32,0))</f>
        <v>80</v>
      </c>
      <c r="Z90" s="15">
        <f>IF(OR($B90-Z$5&gt;74, $B90-Z$5=73, $B90-Z$5=1, $B90-Z$5&lt;0),"",ROUND(($B90-Z$5)*'점수 계산기'!$C$27+Z$5*'점수 계산기'!$C$29+'점수 계산기'!$C$32,0))</f>
        <v>80</v>
      </c>
      <c r="AA90" s="16">
        <f>IF(OR($B90-AA$5&gt;74, $B90-AA$5=73, $B90-AA$5=1, $B90-AA$5&lt;0),"",ROUND(($B90-AA$5)*'점수 계산기'!$C$27+AA$5*'점수 계산기'!$C$29+'점수 계산기'!$C$32,0))</f>
        <v>80</v>
      </c>
      <c r="AC90" s="195">
        <v>17</v>
      </c>
      <c r="AD90" s="195">
        <f t="shared" si="2"/>
        <v>80</v>
      </c>
      <c r="AE90" s="195" cm="1">
        <f t="array" ref="AE90">INDEX($AF$6:$AF$106, AC90, 1)</f>
        <v>137</v>
      </c>
      <c r="AF90" s="195">
        <f t="shared" si="3"/>
        <v>81</v>
      </c>
      <c r="AG90" s="195">
        <v>16</v>
      </c>
      <c r="AH90" s="195">
        <v>84</v>
      </c>
    </row>
    <row r="91" spans="1:34" ht="21" customHeight="1">
      <c r="A91" s="4"/>
      <c r="B91" s="30">
        <v>15</v>
      </c>
      <c r="C91" s="15" t="str">
        <f>IF(OR($B91-C$5&gt;74, $B91-C$5=73, $B91-C$5=1, $B91-C$5&lt;0),"",ROUND(($B91-C$5)*'점수 계산기'!$C$27+C$5*'점수 계산기'!$C$29+'점수 계산기'!$C$32,0))</f>
        <v/>
      </c>
      <c r="D91" s="15" t="str">
        <f>IF(OR($B91-D$5&gt;74, $B91-D$5=73, $B91-D$5=1, $B91-D$5&lt;0),"",ROUND(($B91-D$5)*'점수 계산기'!$C$27+D$5*'점수 계산기'!$C$29+'점수 계산기'!$C$32,0))</f>
        <v/>
      </c>
      <c r="E91" s="15" t="str">
        <f>IF(OR($B91-E$5&gt;74, $B91-E$5=73, $B91-E$5=1, $B91-E$5&lt;0),"",ROUND(($B91-E$5)*'점수 계산기'!$C$27+E$5*'점수 계산기'!$C$29+'점수 계산기'!$C$32,0))</f>
        <v/>
      </c>
      <c r="F91" s="15" t="str">
        <f>IF(OR($B91-F$5&gt;74, $B91-F$5=73, $B91-F$5=1, $B91-F$5&lt;0),"",ROUND(($B91-F$5)*'점수 계산기'!$C$27+F$5*'점수 계산기'!$C$29+'점수 계산기'!$C$32,0))</f>
        <v/>
      </c>
      <c r="G91" s="15" t="str">
        <f>IF(OR($B91-G$5&gt;74, $B91-G$5=73, $B91-G$5=1, $B91-G$5&lt;0),"",ROUND(($B91-G$5)*'점수 계산기'!$C$27+G$5*'점수 계산기'!$C$29+'점수 계산기'!$C$32,0))</f>
        <v/>
      </c>
      <c r="H91" s="15" t="str">
        <f>IF(OR($B91-H$5&gt;74, $B91-H$5=73, $B91-H$5=1, $B91-H$5&lt;0),"",ROUND(($B91-H$5)*'점수 계산기'!$C$27+H$5*'점수 계산기'!$C$29+'점수 계산기'!$C$32,0))</f>
        <v/>
      </c>
      <c r="I91" s="15" t="str">
        <f>IF(OR($B91-I$5&gt;74, $B91-I$5=73, $B91-I$5=1, $B91-I$5&lt;0),"",ROUND(($B91-I$5)*'점수 계산기'!$C$27+I$5*'점수 계산기'!$C$29+'점수 계산기'!$C$32,0))</f>
        <v/>
      </c>
      <c r="J91" s="15" t="str">
        <f>IF(OR($B91-J$5&gt;74, $B91-J$5=73, $B91-J$5=1, $B91-J$5&lt;0),"",ROUND(($B91-J$5)*'점수 계산기'!$C$27+J$5*'점수 계산기'!$C$29+'점수 계산기'!$C$32,0))</f>
        <v/>
      </c>
      <c r="K91" s="15" t="str">
        <f>IF(OR($B91-K$5&gt;74, $B91-K$5=73, $B91-K$5=1, $B91-K$5&lt;0),"",ROUND(($B91-K$5)*'점수 계산기'!$C$27+K$5*'점수 계산기'!$C$29+'점수 계산기'!$C$32,0))</f>
        <v/>
      </c>
      <c r="L91" s="15" t="str">
        <f>IF(OR($B91-L$5&gt;74, $B91-L$5=73, $B91-L$5=1, $B91-L$5&lt;0),"",ROUND(($B91-L$5)*'점수 계산기'!$C$27+L$5*'점수 계산기'!$C$29+'점수 계산기'!$C$32,0))</f>
        <v/>
      </c>
      <c r="M91" s="15">
        <f>IF(OR($B91-M$5&gt;74, $B91-M$5=73, $B91-M$5=1, $B91-M$5&lt;0),"",ROUND(($B91-M$5)*'점수 계산기'!$C$27+M$5*'점수 계산기'!$C$29+'점수 계산기'!$C$32,0))</f>
        <v>80</v>
      </c>
      <c r="N91" s="15" t="str">
        <f>IF(OR($B91-N$5&gt;74, $B91-N$5=73, $B91-N$5=1, $B91-N$5&lt;0),"",ROUND(($B91-N$5)*'점수 계산기'!$C$27+N$5*'점수 계산기'!$C$29+'점수 계산기'!$C$32,0))</f>
        <v/>
      </c>
      <c r="O91" s="15">
        <f>IF(OR($B91-O$5&gt;74, $B91-O$5=73, $B91-O$5=1, $B91-O$5&lt;0),"",ROUND(($B91-O$5)*'점수 계산기'!$C$27+O$5*'점수 계산기'!$C$29+'점수 계산기'!$C$32,0))</f>
        <v>80</v>
      </c>
      <c r="P91" s="15">
        <f>IF(OR($B91-P$5&gt;74, $B91-P$5=73, $B91-P$5=1, $B91-P$5&lt;0),"",ROUND(($B91-P$5)*'점수 계산기'!$C$27+P$5*'점수 계산기'!$C$29+'점수 계산기'!$C$32,0))</f>
        <v>80</v>
      </c>
      <c r="Q91" s="15">
        <f>IF(OR($B91-Q$5&gt;74, $B91-Q$5=73, $B91-Q$5=1, $B91-Q$5&lt;0),"",ROUND(($B91-Q$5)*'점수 계산기'!$C$27+Q$5*'점수 계산기'!$C$29+'점수 계산기'!$C$32,0))</f>
        <v>80</v>
      </c>
      <c r="R91" s="15">
        <f>IF(OR($B91-R$5&gt;74, $B91-R$5=73, $B91-R$5=1, $B91-R$5&lt;0),"",ROUND(($B91-R$5)*'점수 계산기'!$C$27+R$5*'점수 계산기'!$C$29+'점수 계산기'!$C$32,0))</f>
        <v>80</v>
      </c>
      <c r="S91" s="15">
        <f>IF(OR($B91-S$5&gt;74, $B91-S$5=73, $B91-S$5=1, $B91-S$5&lt;0),"",ROUND(($B91-S$5)*'점수 계산기'!$C$27+S$5*'점수 계산기'!$C$29+'점수 계산기'!$C$32,0))</f>
        <v>80</v>
      </c>
      <c r="T91" s="15">
        <f>IF(OR($B91-T$5&gt;74, $B91-T$5=73, $B91-T$5=1, $B91-T$5&lt;0),"",ROUND(($B91-T$5)*'점수 계산기'!$C$27+T$5*'점수 계산기'!$C$29+'점수 계산기'!$C$32,0))</f>
        <v>80</v>
      </c>
      <c r="U91" s="15">
        <f>IF(OR($B91-U$5&gt;74, $B91-U$5=73, $B91-U$5=1, $B91-U$5&lt;0),"",ROUND(($B91-U$5)*'점수 계산기'!$C$27+U$5*'점수 계산기'!$C$29+'점수 계산기'!$C$32,0))</f>
        <v>80</v>
      </c>
      <c r="V91" s="15">
        <f>IF(OR($B91-V$5&gt;74, $B91-V$5=73, $B91-V$5=1, $B91-V$5&lt;0),"",ROUND(($B91-V$5)*'점수 계산기'!$C$27+V$5*'점수 계산기'!$C$29+'점수 계산기'!$C$32,0))</f>
        <v>80</v>
      </c>
      <c r="W91" s="15">
        <f>IF(OR($B91-W$5&gt;74, $B91-W$5=73, $B91-W$5=1, $B91-W$5&lt;0),"",ROUND(($B91-W$5)*'점수 계산기'!$C$27+W$5*'점수 계산기'!$C$29+'점수 계산기'!$C$32,0))</f>
        <v>80</v>
      </c>
      <c r="X91" s="15">
        <f>IF(OR($B91-X$5&gt;74, $B91-X$5=73, $B91-X$5=1, $B91-X$5&lt;0),"",ROUND(($B91-X$5)*'점수 계산기'!$C$27+X$5*'점수 계산기'!$C$29+'점수 계산기'!$C$32,0))</f>
        <v>79</v>
      </c>
      <c r="Y91" s="15">
        <f>IF(OR($B91-Y$5&gt;74, $B91-Y$5=73, $B91-Y$5=1, $B91-Y$5&lt;0),"",ROUND(($B91-Y$5)*'점수 계산기'!$C$27+Y$5*'점수 계산기'!$C$29+'점수 계산기'!$C$32,0))</f>
        <v>79</v>
      </c>
      <c r="Z91" s="15">
        <f>IF(OR($B91-Z$5&gt;74, $B91-Z$5=73, $B91-Z$5=1, $B91-Z$5&lt;0),"",ROUND(($B91-Z$5)*'점수 계산기'!$C$27+Z$5*'점수 계산기'!$C$29+'점수 계산기'!$C$32,0))</f>
        <v>79</v>
      </c>
      <c r="AA91" s="16">
        <f>IF(OR($B91-AA$5&gt;74, $B91-AA$5=73, $B91-AA$5=1, $B91-AA$5&lt;0),"",ROUND(($B91-AA$5)*'점수 계산기'!$C$27+AA$5*'점수 계산기'!$C$29+'점수 계산기'!$C$32,0))</f>
        <v>79</v>
      </c>
      <c r="AC91" s="195">
        <v>16</v>
      </c>
      <c r="AD91" s="195">
        <f t="shared" si="2"/>
        <v>79</v>
      </c>
      <c r="AE91" s="195" cm="1">
        <f t="array" ref="AE91">INDEX($AF$6:$AF$106, AC91, 1)</f>
        <v>138</v>
      </c>
      <c r="AF91" s="195">
        <f t="shared" si="3"/>
        <v>80</v>
      </c>
      <c r="AG91" s="195">
        <v>15</v>
      </c>
      <c r="AH91" s="195">
        <v>85</v>
      </c>
    </row>
    <row r="92" spans="1:34" ht="21" customHeight="1">
      <c r="A92" s="4"/>
      <c r="B92" s="30">
        <v>14</v>
      </c>
      <c r="C92" s="15" t="str">
        <f>IF(OR($B92-C$5&gt;74, $B92-C$5=73, $B92-C$5=1, $B92-C$5&lt;0),"",ROUND(($B92-C$5)*'점수 계산기'!$C$27+C$5*'점수 계산기'!$C$29+'점수 계산기'!$C$32,0))</f>
        <v/>
      </c>
      <c r="D92" s="15" t="str">
        <f>IF(OR($B92-D$5&gt;74, $B92-D$5=73, $B92-D$5=1, $B92-D$5&lt;0),"",ROUND(($B92-D$5)*'점수 계산기'!$C$27+D$5*'점수 계산기'!$C$29+'점수 계산기'!$C$32,0))</f>
        <v/>
      </c>
      <c r="E92" s="15" t="str">
        <f>IF(OR($B92-E$5&gt;74, $B92-E$5=73, $B92-E$5=1, $B92-E$5&lt;0),"",ROUND(($B92-E$5)*'점수 계산기'!$C$27+E$5*'점수 계산기'!$C$29+'점수 계산기'!$C$32,0))</f>
        <v/>
      </c>
      <c r="F92" s="15" t="str">
        <f>IF(OR($B92-F$5&gt;74, $B92-F$5=73, $B92-F$5=1, $B92-F$5&lt;0),"",ROUND(($B92-F$5)*'점수 계산기'!$C$27+F$5*'점수 계산기'!$C$29+'점수 계산기'!$C$32,0))</f>
        <v/>
      </c>
      <c r="G92" s="15" t="str">
        <f>IF(OR($B92-G$5&gt;74, $B92-G$5=73, $B92-G$5=1, $B92-G$5&lt;0),"",ROUND(($B92-G$5)*'점수 계산기'!$C$27+G$5*'점수 계산기'!$C$29+'점수 계산기'!$C$32,0))</f>
        <v/>
      </c>
      <c r="H92" s="15" t="str">
        <f>IF(OR($B92-H$5&gt;74, $B92-H$5=73, $B92-H$5=1, $B92-H$5&lt;0),"",ROUND(($B92-H$5)*'점수 계산기'!$C$27+H$5*'점수 계산기'!$C$29+'점수 계산기'!$C$32,0))</f>
        <v/>
      </c>
      <c r="I92" s="15" t="str">
        <f>IF(OR($B92-I$5&gt;74, $B92-I$5=73, $B92-I$5=1, $B92-I$5&lt;0),"",ROUND(($B92-I$5)*'점수 계산기'!$C$27+I$5*'점수 계산기'!$C$29+'점수 계산기'!$C$32,0))</f>
        <v/>
      </c>
      <c r="J92" s="15" t="str">
        <f>IF(OR($B92-J$5&gt;74, $B92-J$5=73, $B92-J$5=1, $B92-J$5&lt;0),"",ROUND(($B92-J$5)*'점수 계산기'!$C$27+J$5*'점수 계산기'!$C$29+'점수 계산기'!$C$32,0))</f>
        <v/>
      </c>
      <c r="K92" s="15" t="str">
        <f>IF(OR($B92-K$5&gt;74, $B92-K$5=73, $B92-K$5=1, $B92-K$5&lt;0),"",ROUND(($B92-K$5)*'점수 계산기'!$C$27+K$5*'점수 계산기'!$C$29+'점수 계산기'!$C$32,0))</f>
        <v/>
      </c>
      <c r="L92" s="15" t="str">
        <f>IF(OR($B92-L$5&gt;74, $B92-L$5=73, $B92-L$5=1, $B92-L$5&lt;0),"",ROUND(($B92-L$5)*'점수 계산기'!$C$27+L$5*'점수 계산기'!$C$29+'점수 계산기'!$C$32,0))</f>
        <v/>
      </c>
      <c r="M92" s="15" t="str">
        <f>IF(OR($B92-M$5&gt;74, $B92-M$5=73, $B92-M$5=1, $B92-M$5&lt;0),"",ROUND(($B92-M$5)*'점수 계산기'!$C$27+M$5*'점수 계산기'!$C$29+'점수 계산기'!$C$32,0))</f>
        <v/>
      </c>
      <c r="N92" s="15">
        <f>IF(OR($B92-N$5&gt;74, $B92-N$5=73, $B92-N$5=1, $B92-N$5&lt;0),"",ROUND(($B92-N$5)*'점수 계산기'!$C$27+N$5*'점수 계산기'!$C$29+'점수 계산기'!$C$32,0))</f>
        <v>79</v>
      </c>
      <c r="O92" s="15" t="str">
        <f>IF(OR($B92-O$5&gt;74, $B92-O$5=73, $B92-O$5=1, $B92-O$5&lt;0),"",ROUND(($B92-O$5)*'점수 계산기'!$C$27+O$5*'점수 계산기'!$C$29+'점수 계산기'!$C$32,0))</f>
        <v/>
      </c>
      <c r="P92" s="15">
        <f>IF(OR($B92-P$5&gt;74, $B92-P$5=73, $B92-P$5=1, $B92-P$5&lt;0),"",ROUND(($B92-P$5)*'점수 계산기'!$C$27+P$5*'점수 계산기'!$C$29+'점수 계산기'!$C$32,0))</f>
        <v>79</v>
      </c>
      <c r="Q92" s="15">
        <f>IF(OR($B92-Q$5&gt;74, $B92-Q$5=73, $B92-Q$5=1, $B92-Q$5&lt;0),"",ROUND(($B92-Q$5)*'점수 계산기'!$C$27+Q$5*'점수 계산기'!$C$29+'점수 계산기'!$C$32,0))</f>
        <v>79</v>
      </c>
      <c r="R92" s="15">
        <f>IF(OR($B92-R$5&gt;74, $B92-R$5=73, $B92-R$5=1, $B92-R$5&lt;0),"",ROUND(($B92-R$5)*'점수 계산기'!$C$27+R$5*'점수 계산기'!$C$29+'점수 계산기'!$C$32,0))</f>
        <v>79</v>
      </c>
      <c r="S92" s="15">
        <f>IF(OR($B92-S$5&gt;74, $B92-S$5=73, $B92-S$5=1, $B92-S$5&lt;0),"",ROUND(($B92-S$5)*'점수 계산기'!$C$27+S$5*'점수 계산기'!$C$29+'점수 계산기'!$C$32,0))</f>
        <v>79</v>
      </c>
      <c r="T92" s="15">
        <f>IF(OR($B92-T$5&gt;74, $B92-T$5=73, $B92-T$5=1, $B92-T$5&lt;0),"",ROUND(($B92-T$5)*'점수 계산기'!$C$27+T$5*'점수 계산기'!$C$29+'점수 계산기'!$C$32,0))</f>
        <v>79</v>
      </c>
      <c r="U92" s="15">
        <f>IF(OR($B92-U$5&gt;74, $B92-U$5=73, $B92-U$5=1, $B92-U$5&lt;0),"",ROUND(($B92-U$5)*'점수 계산기'!$C$27+U$5*'점수 계산기'!$C$29+'점수 계산기'!$C$32,0))</f>
        <v>79</v>
      </c>
      <c r="V92" s="15">
        <f>IF(OR($B92-V$5&gt;74, $B92-V$5=73, $B92-V$5=1, $B92-V$5&lt;0),"",ROUND(($B92-V$5)*'점수 계산기'!$C$27+V$5*'점수 계산기'!$C$29+'점수 계산기'!$C$32,0))</f>
        <v>79</v>
      </c>
      <c r="W92" s="15">
        <f>IF(OR($B92-W$5&gt;74, $B92-W$5=73, $B92-W$5=1, $B92-W$5&lt;0),"",ROUND(($B92-W$5)*'점수 계산기'!$C$27+W$5*'점수 계산기'!$C$29+'점수 계산기'!$C$32,0))</f>
        <v>79</v>
      </c>
      <c r="X92" s="15">
        <f>IF(OR($B92-X$5&gt;74, $B92-X$5=73, $B92-X$5=1, $B92-X$5&lt;0),"",ROUND(($B92-X$5)*'점수 계산기'!$C$27+X$5*'점수 계산기'!$C$29+'점수 계산기'!$C$32,0))</f>
        <v>79</v>
      </c>
      <c r="Y92" s="15">
        <f>IF(OR($B92-Y$5&gt;74, $B92-Y$5=73, $B92-Y$5=1, $B92-Y$5&lt;0),"",ROUND(($B92-Y$5)*'점수 계산기'!$C$27+Y$5*'점수 계산기'!$C$29+'점수 계산기'!$C$32,0))</f>
        <v>79</v>
      </c>
      <c r="Z92" s="15">
        <f>IF(OR($B92-Z$5&gt;74, $B92-Z$5=73, $B92-Z$5=1, $B92-Z$5&lt;0),"",ROUND(($B92-Z$5)*'점수 계산기'!$C$27+Z$5*'점수 계산기'!$C$29+'점수 계산기'!$C$32,0))</f>
        <v>79</v>
      </c>
      <c r="AA92" s="16">
        <f>IF(OR($B92-AA$5&gt;74, $B92-AA$5=73, $B92-AA$5=1, $B92-AA$5&lt;0),"",ROUND(($B92-AA$5)*'점수 계산기'!$C$27+AA$5*'점수 계산기'!$C$29+'점수 계산기'!$C$32,0))</f>
        <v>79</v>
      </c>
      <c r="AC92" s="195">
        <v>15</v>
      </c>
      <c r="AD92" s="195">
        <f t="shared" si="2"/>
        <v>79</v>
      </c>
      <c r="AE92" s="195" cm="1">
        <f t="array" ref="AE92">INDEX($AF$6:$AF$106, AC92, 1)</f>
        <v>139</v>
      </c>
      <c r="AF92" s="195">
        <f t="shared" si="3"/>
        <v>79</v>
      </c>
      <c r="AG92" s="195">
        <v>14</v>
      </c>
      <c r="AH92" s="195">
        <v>86</v>
      </c>
    </row>
    <row r="93" spans="1:34" ht="21" customHeight="1">
      <c r="A93" s="4"/>
      <c r="B93" s="30">
        <v>13</v>
      </c>
      <c r="C93" s="15" t="str">
        <f>IF(OR($B93-C$5&gt;74, $B93-C$5=73, $B93-C$5=1, $B93-C$5&lt;0),"",ROUND(($B93-C$5)*'점수 계산기'!$C$27+C$5*'점수 계산기'!$C$29+'점수 계산기'!$C$32,0))</f>
        <v/>
      </c>
      <c r="D93" s="15" t="str">
        <f>IF(OR($B93-D$5&gt;74, $B93-D$5=73, $B93-D$5=1, $B93-D$5&lt;0),"",ROUND(($B93-D$5)*'점수 계산기'!$C$27+D$5*'점수 계산기'!$C$29+'점수 계산기'!$C$32,0))</f>
        <v/>
      </c>
      <c r="E93" s="15" t="str">
        <f>IF(OR($B93-E$5&gt;74, $B93-E$5=73, $B93-E$5=1, $B93-E$5&lt;0),"",ROUND(($B93-E$5)*'점수 계산기'!$C$27+E$5*'점수 계산기'!$C$29+'점수 계산기'!$C$32,0))</f>
        <v/>
      </c>
      <c r="F93" s="15" t="str">
        <f>IF(OR($B93-F$5&gt;74, $B93-F$5=73, $B93-F$5=1, $B93-F$5&lt;0),"",ROUND(($B93-F$5)*'점수 계산기'!$C$27+F$5*'점수 계산기'!$C$29+'점수 계산기'!$C$32,0))</f>
        <v/>
      </c>
      <c r="G93" s="15" t="str">
        <f>IF(OR($B93-G$5&gt;74, $B93-G$5=73, $B93-G$5=1, $B93-G$5&lt;0),"",ROUND(($B93-G$5)*'점수 계산기'!$C$27+G$5*'점수 계산기'!$C$29+'점수 계산기'!$C$32,0))</f>
        <v/>
      </c>
      <c r="H93" s="15" t="str">
        <f>IF(OR($B93-H$5&gt;74, $B93-H$5=73, $B93-H$5=1, $B93-H$5&lt;0),"",ROUND(($B93-H$5)*'점수 계산기'!$C$27+H$5*'점수 계산기'!$C$29+'점수 계산기'!$C$32,0))</f>
        <v/>
      </c>
      <c r="I93" s="15" t="str">
        <f>IF(OR($B93-I$5&gt;74, $B93-I$5=73, $B93-I$5=1, $B93-I$5&lt;0),"",ROUND(($B93-I$5)*'점수 계산기'!$C$27+I$5*'점수 계산기'!$C$29+'점수 계산기'!$C$32,0))</f>
        <v/>
      </c>
      <c r="J93" s="15" t="str">
        <f>IF(OR($B93-J$5&gt;74, $B93-J$5=73, $B93-J$5=1, $B93-J$5&lt;0),"",ROUND(($B93-J$5)*'점수 계산기'!$C$27+J$5*'점수 계산기'!$C$29+'점수 계산기'!$C$32,0))</f>
        <v/>
      </c>
      <c r="K93" s="15" t="str">
        <f>IF(OR($B93-K$5&gt;74, $B93-K$5=73, $B93-K$5=1, $B93-K$5&lt;0),"",ROUND(($B93-K$5)*'점수 계산기'!$C$27+K$5*'점수 계산기'!$C$29+'점수 계산기'!$C$32,0))</f>
        <v/>
      </c>
      <c r="L93" s="15" t="str">
        <f>IF(OR($B93-L$5&gt;74, $B93-L$5=73, $B93-L$5=1, $B93-L$5&lt;0),"",ROUND(($B93-L$5)*'점수 계산기'!$C$27+L$5*'점수 계산기'!$C$29+'점수 계산기'!$C$32,0))</f>
        <v/>
      </c>
      <c r="M93" s="15" t="str">
        <f>IF(OR($B93-M$5&gt;74, $B93-M$5=73, $B93-M$5=1, $B93-M$5&lt;0),"",ROUND(($B93-M$5)*'점수 계산기'!$C$27+M$5*'점수 계산기'!$C$29+'점수 계산기'!$C$32,0))</f>
        <v/>
      </c>
      <c r="N93" s="15" t="str">
        <f>IF(OR($B93-N$5&gt;74, $B93-N$5=73, $B93-N$5=1, $B93-N$5&lt;0),"",ROUND(($B93-N$5)*'점수 계산기'!$C$27+N$5*'점수 계산기'!$C$29+'점수 계산기'!$C$32,0))</f>
        <v/>
      </c>
      <c r="O93" s="15">
        <f>IF(OR($B93-O$5&gt;74, $B93-O$5=73, $B93-O$5=1, $B93-O$5&lt;0),"",ROUND(($B93-O$5)*'점수 계산기'!$C$27+O$5*'점수 계산기'!$C$29+'점수 계산기'!$C$32,0))</f>
        <v>78</v>
      </c>
      <c r="P93" s="15" t="str">
        <f>IF(OR($B93-P$5&gt;74, $B93-P$5=73, $B93-P$5=1, $B93-P$5&lt;0),"",ROUND(($B93-P$5)*'점수 계산기'!$C$27+P$5*'점수 계산기'!$C$29+'점수 계산기'!$C$32,0))</f>
        <v/>
      </c>
      <c r="Q93" s="15">
        <f>IF(OR($B93-Q$5&gt;74, $B93-Q$5=73, $B93-Q$5=1, $B93-Q$5&lt;0),"",ROUND(($B93-Q$5)*'점수 계산기'!$C$27+Q$5*'점수 계산기'!$C$29+'점수 계산기'!$C$32,0))</f>
        <v>78</v>
      </c>
      <c r="R93" s="15">
        <f>IF(OR($B93-R$5&gt;74, $B93-R$5=73, $B93-R$5=1, $B93-R$5&lt;0),"",ROUND(($B93-R$5)*'점수 계산기'!$C$27+R$5*'점수 계산기'!$C$29+'점수 계산기'!$C$32,0))</f>
        <v>78</v>
      </c>
      <c r="S93" s="15">
        <f>IF(OR($B93-S$5&gt;74, $B93-S$5=73, $B93-S$5=1, $B93-S$5&lt;0),"",ROUND(($B93-S$5)*'점수 계산기'!$C$27+S$5*'점수 계산기'!$C$29+'점수 계산기'!$C$32,0))</f>
        <v>78</v>
      </c>
      <c r="T93" s="15">
        <f>IF(OR($B93-T$5&gt;74, $B93-T$5=73, $B93-T$5=1, $B93-T$5&lt;0),"",ROUND(($B93-T$5)*'점수 계산기'!$C$27+T$5*'점수 계산기'!$C$29+'점수 계산기'!$C$32,0))</f>
        <v>78</v>
      </c>
      <c r="U93" s="15">
        <f>IF(OR($B93-U$5&gt;74, $B93-U$5=73, $B93-U$5=1, $B93-U$5&lt;0),"",ROUND(($B93-U$5)*'점수 계산기'!$C$27+U$5*'점수 계산기'!$C$29+'점수 계산기'!$C$32,0))</f>
        <v>78</v>
      </c>
      <c r="V93" s="15">
        <f>IF(OR($B93-V$5&gt;74, $B93-V$5=73, $B93-V$5=1, $B93-V$5&lt;0),"",ROUND(($B93-V$5)*'점수 계산기'!$C$27+V$5*'점수 계산기'!$C$29+'점수 계산기'!$C$32,0))</f>
        <v>78</v>
      </c>
      <c r="W93" s="15">
        <f>IF(OR($B93-W$5&gt;74, $B93-W$5=73, $B93-W$5=1, $B93-W$5&lt;0),"",ROUND(($B93-W$5)*'점수 계산기'!$C$27+W$5*'점수 계산기'!$C$29+'점수 계산기'!$C$32,0))</f>
        <v>78</v>
      </c>
      <c r="X93" s="15">
        <f>IF(OR($B93-X$5&gt;74, $B93-X$5=73, $B93-X$5=1, $B93-X$5&lt;0),"",ROUND(($B93-X$5)*'점수 계산기'!$C$27+X$5*'점수 계산기'!$C$29+'점수 계산기'!$C$32,0))</f>
        <v>78</v>
      </c>
      <c r="Y93" s="15">
        <f>IF(OR($B93-Y$5&gt;74, $B93-Y$5=73, $B93-Y$5=1, $B93-Y$5&lt;0),"",ROUND(($B93-Y$5)*'점수 계산기'!$C$27+Y$5*'점수 계산기'!$C$29+'점수 계산기'!$C$32,0))</f>
        <v>78</v>
      </c>
      <c r="Z93" s="15">
        <f>IF(OR($B93-Z$5&gt;74, $B93-Z$5=73, $B93-Z$5=1, $B93-Z$5&lt;0),"",ROUND(($B93-Z$5)*'점수 계산기'!$C$27+Z$5*'점수 계산기'!$C$29+'점수 계산기'!$C$32,0))</f>
        <v>78</v>
      </c>
      <c r="AA93" s="16">
        <f>IF(OR($B93-AA$5&gt;74, $B93-AA$5=73, $B93-AA$5=1, $B93-AA$5&lt;0),"",ROUND(($B93-AA$5)*'점수 계산기'!$C$27+AA$5*'점수 계산기'!$C$29+'점수 계산기'!$C$32,0))</f>
        <v>78</v>
      </c>
      <c r="AC93" s="195">
        <v>14</v>
      </c>
      <c r="AD93" s="195">
        <f t="shared" si="2"/>
        <v>78</v>
      </c>
      <c r="AE93" s="195" cm="1">
        <f t="array" ref="AE93">INDEX($AF$6:$AF$106, AC93, 1)</f>
        <v>140</v>
      </c>
      <c r="AF93" s="195">
        <f t="shared" si="3"/>
        <v>78</v>
      </c>
      <c r="AG93" s="195">
        <v>13</v>
      </c>
      <c r="AH93" s="195">
        <v>87</v>
      </c>
    </row>
    <row r="94" spans="1:34" ht="21" customHeight="1">
      <c r="A94" s="4"/>
      <c r="B94" s="31">
        <v>12</v>
      </c>
      <c r="C94" s="17" t="str">
        <f>IF(OR($B94-C$5&gt;74, $B94-C$5=73, $B94-C$5=1, $B94-C$5&lt;0),"",ROUND(($B94-C$5)*'점수 계산기'!$C$27+C$5*'점수 계산기'!$C$29+'점수 계산기'!$C$32,0))</f>
        <v/>
      </c>
      <c r="D94" s="17" t="str">
        <f>IF(OR($B94-D$5&gt;74, $B94-D$5=73, $B94-D$5=1, $B94-D$5&lt;0),"",ROUND(($B94-D$5)*'점수 계산기'!$C$27+D$5*'점수 계산기'!$C$29+'점수 계산기'!$C$32,0))</f>
        <v/>
      </c>
      <c r="E94" s="17" t="str">
        <f>IF(OR($B94-E$5&gt;74, $B94-E$5=73, $B94-E$5=1, $B94-E$5&lt;0),"",ROUND(($B94-E$5)*'점수 계산기'!$C$27+E$5*'점수 계산기'!$C$29+'점수 계산기'!$C$32,0))</f>
        <v/>
      </c>
      <c r="F94" s="17" t="str">
        <f>IF(OR($B94-F$5&gt;74, $B94-F$5=73, $B94-F$5=1, $B94-F$5&lt;0),"",ROUND(($B94-F$5)*'점수 계산기'!$C$27+F$5*'점수 계산기'!$C$29+'점수 계산기'!$C$32,0))</f>
        <v/>
      </c>
      <c r="G94" s="17" t="str">
        <f>IF(OR($B94-G$5&gt;74, $B94-G$5=73, $B94-G$5=1, $B94-G$5&lt;0),"",ROUND(($B94-G$5)*'점수 계산기'!$C$27+G$5*'점수 계산기'!$C$29+'점수 계산기'!$C$32,0))</f>
        <v/>
      </c>
      <c r="H94" s="17" t="str">
        <f>IF(OR($B94-H$5&gt;74, $B94-H$5=73, $B94-H$5=1, $B94-H$5&lt;0),"",ROUND(($B94-H$5)*'점수 계산기'!$C$27+H$5*'점수 계산기'!$C$29+'점수 계산기'!$C$32,0))</f>
        <v/>
      </c>
      <c r="I94" s="17" t="str">
        <f>IF(OR($B94-I$5&gt;74, $B94-I$5=73, $B94-I$5=1, $B94-I$5&lt;0),"",ROUND(($B94-I$5)*'점수 계산기'!$C$27+I$5*'점수 계산기'!$C$29+'점수 계산기'!$C$32,0))</f>
        <v/>
      </c>
      <c r="J94" s="17" t="str">
        <f>IF(OR($B94-J$5&gt;74, $B94-J$5=73, $B94-J$5=1, $B94-J$5&lt;0),"",ROUND(($B94-J$5)*'점수 계산기'!$C$27+J$5*'점수 계산기'!$C$29+'점수 계산기'!$C$32,0))</f>
        <v/>
      </c>
      <c r="K94" s="17" t="str">
        <f>IF(OR($B94-K$5&gt;74, $B94-K$5=73, $B94-K$5=1, $B94-K$5&lt;0),"",ROUND(($B94-K$5)*'점수 계산기'!$C$27+K$5*'점수 계산기'!$C$29+'점수 계산기'!$C$32,0))</f>
        <v/>
      </c>
      <c r="L94" s="17" t="str">
        <f>IF(OR($B94-L$5&gt;74, $B94-L$5=73, $B94-L$5=1, $B94-L$5&lt;0),"",ROUND(($B94-L$5)*'점수 계산기'!$C$27+L$5*'점수 계산기'!$C$29+'점수 계산기'!$C$32,0))</f>
        <v/>
      </c>
      <c r="M94" s="17" t="str">
        <f>IF(OR($B94-M$5&gt;74, $B94-M$5=73, $B94-M$5=1, $B94-M$5&lt;0),"",ROUND(($B94-M$5)*'점수 계산기'!$C$27+M$5*'점수 계산기'!$C$29+'점수 계산기'!$C$32,0))</f>
        <v/>
      </c>
      <c r="N94" s="17" t="str">
        <f>IF(OR($B94-N$5&gt;74, $B94-N$5=73, $B94-N$5=1, $B94-N$5&lt;0),"",ROUND(($B94-N$5)*'점수 계산기'!$C$27+N$5*'점수 계산기'!$C$29+'점수 계산기'!$C$32,0))</f>
        <v/>
      </c>
      <c r="O94" s="17" t="str">
        <f>IF(OR($B94-O$5&gt;74, $B94-O$5=73, $B94-O$5=1, $B94-O$5&lt;0),"",ROUND(($B94-O$5)*'점수 계산기'!$C$27+O$5*'점수 계산기'!$C$29+'점수 계산기'!$C$32,0))</f>
        <v/>
      </c>
      <c r="P94" s="17">
        <f>IF(OR($B94-P$5&gt;74, $B94-P$5=73, $B94-P$5=1, $B94-P$5&lt;0),"",ROUND(($B94-P$5)*'점수 계산기'!$C$27+P$5*'점수 계산기'!$C$29+'점수 계산기'!$C$32,0))</f>
        <v>77</v>
      </c>
      <c r="Q94" s="17" t="str">
        <f>IF(OR($B94-Q$5&gt;74, $B94-Q$5=73, $B94-Q$5=1, $B94-Q$5&lt;0),"",ROUND(($B94-Q$5)*'점수 계산기'!$C$27+Q$5*'점수 계산기'!$C$29+'점수 계산기'!$C$32,0))</f>
        <v/>
      </c>
      <c r="R94" s="17">
        <f>IF(OR($B94-R$5&gt;74, $B94-R$5=73, $B94-R$5=1, $B94-R$5&lt;0),"",ROUND(($B94-R$5)*'점수 계산기'!$C$27+R$5*'점수 계산기'!$C$29+'점수 계산기'!$C$32,0))</f>
        <v>77</v>
      </c>
      <c r="S94" s="17">
        <f>IF(OR($B94-S$5&gt;74, $B94-S$5=73, $B94-S$5=1, $B94-S$5&lt;0),"",ROUND(($B94-S$5)*'점수 계산기'!$C$27+S$5*'점수 계산기'!$C$29+'점수 계산기'!$C$32,0))</f>
        <v>77</v>
      </c>
      <c r="T94" s="17">
        <f>IF(OR($B94-T$5&gt;74, $B94-T$5=73, $B94-T$5=1, $B94-T$5&lt;0),"",ROUND(($B94-T$5)*'점수 계산기'!$C$27+T$5*'점수 계산기'!$C$29+'점수 계산기'!$C$32,0))</f>
        <v>77</v>
      </c>
      <c r="U94" s="17">
        <f>IF(OR($B94-U$5&gt;74, $B94-U$5=73, $B94-U$5=1, $B94-U$5&lt;0),"",ROUND(($B94-U$5)*'점수 계산기'!$C$27+U$5*'점수 계산기'!$C$29+'점수 계산기'!$C$32,0))</f>
        <v>77</v>
      </c>
      <c r="V94" s="17">
        <f>IF(OR($B94-V$5&gt;74, $B94-V$5=73, $B94-V$5=1, $B94-V$5&lt;0),"",ROUND(($B94-V$5)*'점수 계산기'!$C$27+V$5*'점수 계산기'!$C$29+'점수 계산기'!$C$32,0))</f>
        <v>77</v>
      </c>
      <c r="W94" s="17">
        <f>IF(OR($B94-W$5&gt;74, $B94-W$5=73, $B94-W$5=1, $B94-W$5&lt;0),"",ROUND(($B94-W$5)*'점수 계산기'!$C$27+W$5*'점수 계산기'!$C$29+'점수 계산기'!$C$32,0))</f>
        <v>77</v>
      </c>
      <c r="X94" s="17">
        <f>IF(OR($B94-X$5&gt;74, $B94-X$5=73, $B94-X$5=1, $B94-X$5&lt;0),"",ROUND(($B94-X$5)*'점수 계산기'!$C$27+X$5*'점수 계산기'!$C$29+'점수 계산기'!$C$32,0))</f>
        <v>77</v>
      </c>
      <c r="Y94" s="17">
        <f>IF(OR($B94-Y$5&gt;74, $B94-Y$5=73, $B94-Y$5=1, $B94-Y$5&lt;0),"",ROUND(($B94-Y$5)*'점수 계산기'!$C$27+Y$5*'점수 계산기'!$C$29+'점수 계산기'!$C$32,0))</f>
        <v>77</v>
      </c>
      <c r="Z94" s="17">
        <f>IF(OR($B94-Z$5&gt;74, $B94-Z$5=73, $B94-Z$5=1, $B94-Z$5&lt;0),"",ROUND(($B94-Z$5)*'점수 계산기'!$C$27+Z$5*'점수 계산기'!$C$29+'점수 계산기'!$C$32,0))</f>
        <v>77</v>
      </c>
      <c r="AA94" s="18">
        <f>IF(OR($B94-AA$5&gt;74, $B94-AA$5=73, $B94-AA$5=1, $B94-AA$5&lt;0),"",ROUND(($B94-AA$5)*'점수 계산기'!$C$27+AA$5*'점수 계산기'!$C$29+'점수 계산기'!$C$32,0))</f>
        <v>77</v>
      </c>
      <c r="AC94" s="195">
        <v>13</v>
      </c>
      <c r="AD94" s="195">
        <f t="shared" si="2"/>
        <v>77</v>
      </c>
      <c r="AE94" s="195" cm="1">
        <f t="array" ref="AE94">INDEX($AF$6:$AF$106, AC94, 1)</f>
        <v>141</v>
      </c>
      <c r="AF94" s="195">
        <f t="shared" si="3"/>
        <v>77</v>
      </c>
      <c r="AG94" s="195">
        <v>12</v>
      </c>
      <c r="AH94" s="195">
        <v>88</v>
      </c>
    </row>
    <row r="95" spans="1:34" ht="21" customHeight="1">
      <c r="A95" s="4"/>
      <c r="B95" s="31">
        <v>11</v>
      </c>
      <c r="C95" s="17" t="str">
        <f>IF(OR($B95-C$5&gt;74, $B95-C$5=73, $B95-C$5=1, $B95-C$5&lt;0),"",ROUND(($B95-C$5)*'점수 계산기'!$C$27+C$5*'점수 계산기'!$C$29+'점수 계산기'!$C$32,0))</f>
        <v/>
      </c>
      <c r="D95" s="17" t="str">
        <f>IF(OR($B95-D$5&gt;74, $B95-D$5=73, $B95-D$5=1, $B95-D$5&lt;0),"",ROUND(($B95-D$5)*'점수 계산기'!$C$27+D$5*'점수 계산기'!$C$29+'점수 계산기'!$C$32,0))</f>
        <v/>
      </c>
      <c r="E95" s="17" t="str">
        <f>IF(OR($B95-E$5&gt;74, $B95-E$5=73, $B95-E$5=1, $B95-E$5&lt;0),"",ROUND(($B95-E$5)*'점수 계산기'!$C$27+E$5*'점수 계산기'!$C$29+'점수 계산기'!$C$32,0))</f>
        <v/>
      </c>
      <c r="F95" s="17" t="str">
        <f>IF(OR($B95-F$5&gt;74, $B95-F$5=73, $B95-F$5=1, $B95-F$5&lt;0),"",ROUND(($B95-F$5)*'점수 계산기'!$C$27+F$5*'점수 계산기'!$C$29+'점수 계산기'!$C$32,0))</f>
        <v/>
      </c>
      <c r="G95" s="17" t="str">
        <f>IF(OR($B95-G$5&gt;74, $B95-G$5=73, $B95-G$5=1, $B95-G$5&lt;0),"",ROUND(($B95-G$5)*'점수 계산기'!$C$27+G$5*'점수 계산기'!$C$29+'점수 계산기'!$C$32,0))</f>
        <v/>
      </c>
      <c r="H95" s="17" t="str">
        <f>IF(OR($B95-H$5&gt;74, $B95-H$5=73, $B95-H$5=1, $B95-H$5&lt;0),"",ROUND(($B95-H$5)*'점수 계산기'!$C$27+H$5*'점수 계산기'!$C$29+'점수 계산기'!$C$32,0))</f>
        <v/>
      </c>
      <c r="I95" s="17" t="str">
        <f>IF(OR($B95-I$5&gt;74, $B95-I$5=73, $B95-I$5=1, $B95-I$5&lt;0),"",ROUND(($B95-I$5)*'점수 계산기'!$C$27+I$5*'점수 계산기'!$C$29+'점수 계산기'!$C$32,0))</f>
        <v/>
      </c>
      <c r="J95" s="17" t="str">
        <f>IF(OR($B95-J$5&gt;74, $B95-J$5=73, $B95-J$5=1, $B95-J$5&lt;0),"",ROUND(($B95-J$5)*'점수 계산기'!$C$27+J$5*'점수 계산기'!$C$29+'점수 계산기'!$C$32,0))</f>
        <v/>
      </c>
      <c r="K95" s="17" t="str">
        <f>IF(OR($B95-K$5&gt;74, $B95-K$5=73, $B95-K$5=1, $B95-K$5&lt;0),"",ROUND(($B95-K$5)*'점수 계산기'!$C$27+K$5*'점수 계산기'!$C$29+'점수 계산기'!$C$32,0))</f>
        <v/>
      </c>
      <c r="L95" s="17" t="str">
        <f>IF(OR($B95-L$5&gt;74, $B95-L$5=73, $B95-L$5=1, $B95-L$5&lt;0),"",ROUND(($B95-L$5)*'점수 계산기'!$C$27+L$5*'점수 계산기'!$C$29+'점수 계산기'!$C$32,0))</f>
        <v/>
      </c>
      <c r="M95" s="17" t="str">
        <f>IF(OR($B95-M$5&gt;74, $B95-M$5=73, $B95-M$5=1, $B95-M$5&lt;0),"",ROUND(($B95-M$5)*'점수 계산기'!$C$27+M$5*'점수 계산기'!$C$29+'점수 계산기'!$C$32,0))</f>
        <v/>
      </c>
      <c r="N95" s="17" t="str">
        <f>IF(OR($B95-N$5&gt;74, $B95-N$5=73, $B95-N$5=1, $B95-N$5&lt;0),"",ROUND(($B95-N$5)*'점수 계산기'!$C$27+N$5*'점수 계산기'!$C$29+'점수 계산기'!$C$32,0))</f>
        <v/>
      </c>
      <c r="O95" s="17" t="str">
        <f>IF(OR($B95-O$5&gt;74, $B95-O$5=73, $B95-O$5=1, $B95-O$5&lt;0),"",ROUND(($B95-O$5)*'점수 계산기'!$C$27+O$5*'점수 계산기'!$C$29+'점수 계산기'!$C$32,0))</f>
        <v/>
      </c>
      <c r="P95" s="17" t="str">
        <f>IF(OR($B95-P$5&gt;74, $B95-P$5=73, $B95-P$5=1, $B95-P$5&lt;0),"",ROUND(($B95-P$5)*'점수 계산기'!$C$27+P$5*'점수 계산기'!$C$29+'점수 계산기'!$C$32,0))</f>
        <v/>
      </c>
      <c r="Q95" s="17">
        <f>IF(OR($B95-Q$5&gt;74, $B95-Q$5=73, $B95-Q$5=1, $B95-Q$5&lt;0),"",ROUND(($B95-Q$5)*'점수 계산기'!$C$27+Q$5*'점수 계산기'!$C$29+'점수 계산기'!$C$32,0))</f>
        <v>76</v>
      </c>
      <c r="R95" s="17" t="str">
        <f>IF(OR($B95-R$5&gt;74, $B95-R$5=73, $B95-R$5=1, $B95-R$5&lt;0),"",ROUND(($B95-R$5)*'점수 계산기'!$C$27+R$5*'점수 계산기'!$C$29+'점수 계산기'!$C$32,0))</f>
        <v/>
      </c>
      <c r="S95" s="17">
        <f>IF(OR($B95-S$5&gt;74, $B95-S$5=73, $B95-S$5=1, $B95-S$5&lt;0),"",ROUND(($B95-S$5)*'점수 계산기'!$C$27+S$5*'점수 계산기'!$C$29+'점수 계산기'!$C$32,0))</f>
        <v>76</v>
      </c>
      <c r="T95" s="17">
        <f>IF(OR($B95-T$5&gt;74, $B95-T$5=73, $B95-T$5=1, $B95-T$5&lt;0),"",ROUND(($B95-T$5)*'점수 계산기'!$C$27+T$5*'점수 계산기'!$C$29+'점수 계산기'!$C$32,0))</f>
        <v>76</v>
      </c>
      <c r="U95" s="17">
        <f>IF(OR($B95-U$5&gt;74, $B95-U$5=73, $B95-U$5=1, $B95-U$5&lt;0),"",ROUND(($B95-U$5)*'점수 계산기'!$C$27+U$5*'점수 계산기'!$C$29+'점수 계산기'!$C$32,0))</f>
        <v>76</v>
      </c>
      <c r="V95" s="17">
        <f>IF(OR($B95-V$5&gt;74, $B95-V$5=73, $B95-V$5=1, $B95-V$5&lt;0),"",ROUND(($B95-V$5)*'점수 계산기'!$C$27+V$5*'점수 계산기'!$C$29+'점수 계산기'!$C$32,0))</f>
        <v>76</v>
      </c>
      <c r="W95" s="17">
        <f>IF(OR($B95-W$5&gt;74, $B95-W$5=73, $B95-W$5=1, $B95-W$5&lt;0),"",ROUND(($B95-W$5)*'점수 계산기'!$C$27+W$5*'점수 계산기'!$C$29+'점수 계산기'!$C$32,0))</f>
        <v>76</v>
      </c>
      <c r="X95" s="17">
        <f>IF(OR($B95-X$5&gt;74, $B95-X$5=73, $B95-X$5=1, $B95-X$5&lt;0),"",ROUND(($B95-X$5)*'점수 계산기'!$C$27+X$5*'점수 계산기'!$C$29+'점수 계산기'!$C$32,0))</f>
        <v>76</v>
      </c>
      <c r="Y95" s="17">
        <f>IF(OR($B95-Y$5&gt;74, $B95-Y$5=73, $B95-Y$5=1, $B95-Y$5&lt;0),"",ROUND(($B95-Y$5)*'점수 계산기'!$C$27+Y$5*'점수 계산기'!$C$29+'점수 계산기'!$C$32,0))</f>
        <v>76</v>
      </c>
      <c r="Z95" s="17">
        <f>IF(OR($B95-Z$5&gt;74, $B95-Z$5=73, $B95-Z$5=1, $B95-Z$5&lt;0),"",ROUND(($B95-Z$5)*'점수 계산기'!$C$27+Z$5*'점수 계산기'!$C$29+'점수 계산기'!$C$32,0))</f>
        <v>76</v>
      </c>
      <c r="AA95" s="18">
        <f>IF(OR($B95-AA$5&gt;74, $B95-AA$5=73, $B95-AA$5=1, $B95-AA$5&lt;0),"",ROUND(($B95-AA$5)*'점수 계산기'!$C$27+AA$5*'점수 계산기'!$C$29+'점수 계산기'!$C$32,0))</f>
        <v>76</v>
      </c>
      <c r="AC95" s="195">
        <v>12</v>
      </c>
      <c r="AD95" s="195">
        <f t="shared" si="2"/>
        <v>76</v>
      </c>
      <c r="AE95" s="195" cm="1">
        <f t="array" ref="AE95">INDEX($AF$6:$AF$106, AC95, 1)</f>
        <v>142</v>
      </c>
      <c r="AF95" s="195">
        <f t="shared" si="3"/>
        <v>76</v>
      </c>
      <c r="AG95" s="195">
        <v>11</v>
      </c>
      <c r="AH95" s="195">
        <v>89</v>
      </c>
    </row>
    <row r="96" spans="1:34" ht="21" customHeight="1">
      <c r="A96" s="4"/>
      <c r="B96" s="31">
        <v>10</v>
      </c>
      <c r="C96" s="17" t="str">
        <f>IF(OR($B96-C$5&gt;74, $B96-C$5=73, $B96-C$5=1, $B96-C$5&lt;0),"",ROUND(($B96-C$5)*'점수 계산기'!$C$27+C$5*'점수 계산기'!$C$29+'점수 계산기'!$C$32,0))</f>
        <v/>
      </c>
      <c r="D96" s="17" t="str">
        <f>IF(OR($B96-D$5&gt;74, $B96-D$5=73, $B96-D$5=1, $B96-D$5&lt;0),"",ROUND(($B96-D$5)*'점수 계산기'!$C$27+D$5*'점수 계산기'!$C$29+'점수 계산기'!$C$32,0))</f>
        <v/>
      </c>
      <c r="E96" s="17" t="str">
        <f>IF(OR($B96-E$5&gt;74, $B96-E$5=73, $B96-E$5=1, $B96-E$5&lt;0),"",ROUND(($B96-E$5)*'점수 계산기'!$C$27+E$5*'점수 계산기'!$C$29+'점수 계산기'!$C$32,0))</f>
        <v/>
      </c>
      <c r="F96" s="17" t="str">
        <f>IF(OR($B96-F$5&gt;74, $B96-F$5=73, $B96-F$5=1, $B96-F$5&lt;0),"",ROUND(($B96-F$5)*'점수 계산기'!$C$27+F$5*'점수 계산기'!$C$29+'점수 계산기'!$C$32,0))</f>
        <v/>
      </c>
      <c r="G96" s="17" t="str">
        <f>IF(OR($B96-G$5&gt;74, $B96-G$5=73, $B96-G$5=1, $B96-G$5&lt;0),"",ROUND(($B96-G$5)*'점수 계산기'!$C$27+G$5*'점수 계산기'!$C$29+'점수 계산기'!$C$32,0))</f>
        <v/>
      </c>
      <c r="H96" s="17" t="str">
        <f>IF(OR($B96-H$5&gt;74, $B96-H$5=73, $B96-H$5=1, $B96-H$5&lt;0),"",ROUND(($B96-H$5)*'점수 계산기'!$C$27+H$5*'점수 계산기'!$C$29+'점수 계산기'!$C$32,0))</f>
        <v/>
      </c>
      <c r="I96" s="17" t="str">
        <f>IF(OR($B96-I$5&gt;74, $B96-I$5=73, $B96-I$5=1, $B96-I$5&lt;0),"",ROUND(($B96-I$5)*'점수 계산기'!$C$27+I$5*'점수 계산기'!$C$29+'점수 계산기'!$C$32,0))</f>
        <v/>
      </c>
      <c r="J96" s="17" t="str">
        <f>IF(OR($B96-J$5&gt;74, $B96-J$5=73, $B96-J$5=1, $B96-J$5&lt;0),"",ROUND(($B96-J$5)*'점수 계산기'!$C$27+J$5*'점수 계산기'!$C$29+'점수 계산기'!$C$32,0))</f>
        <v/>
      </c>
      <c r="K96" s="17" t="str">
        <f>IF(OR($B96-K$5&gt;74, $B96-K$5=73, $B96-K$5=1, $B96-K$5&lt;0),"",ROUND(($B96-K$5)*'점수 계산기'!$C$27+K$5*'점수 계산기'!$C$29+'점수 계산기'!$C$32,0))</f>
        <v/>
      </c>
      <c r="L96" s="17" t="str">
        <f>IF(OR($B96-L$5&gt;74, $B96-L$5=73, $B96-L$5=1, $B96-L$5&lt;0),"",ROUND(($B96-L$5)*'점수 계산기'!$C$27+L$5*'점수 계산기'!$C$29+'점수 계산기'!$C$32,0))</f>
        <v/>
      </c>
      <c r="M96" s="17" t="str">
        <f>IF(OR($B96-M$5&gt;74, $B96-M$5=73, $B96-M$5=1, $B96-M$5&lt;0),"",ROUND(($B96-M$5)*'점수 계산기'!$C$27+M$5*'점수 계산기'!$C$29+'점수 계산기'!$C$32,0))</f>
        <v/>
      </c>
      <c r="N96" s="17" t="str">
        <f>IF(OR($B96-N$5&gt;74, $B96-N$5=73, $B96-N$5=1, $B96-N$5&lt;0),"",ROUND(($B96-N$5)*'점수 계산기'!$C$27+N$5*'점수 계산기'!$C$29+'점수 계산기'!$C$32,0))</f>
        <v/>
      </c>
      <c r="O96" s="17" t="str">
        <f>IF(OR($B96-O$5&gt;74, $B96-O$5=73, $B96-O$5=1, $B96-O$5&lt;0),"",ROUND(($B96-O$5)*'점수 계산기'!$C$27+O$5*'점수 계산기'!$C$29+'점수 계산기'!$C$32,0))</f>
        <v/>
      </c>
      <c r="P96" s="17" t="str">
        <f>IF(OR($B96-P$5&gt;74, $B96-P$5=73, $B96-P$5=1, $B96-P$5&lt;0),"",ROUND(($B96-P$5)*'점수 계산기'!$C$27+P$5*'점수 계산기'!$C$29+'점수 계산기'!$C$32,0))</f>
        <v/>
      </c>
      <c r="Q96" s="17" t="str">
        <f>IF(OR($B96-Q$5&gt;74, $B96-Q$5=73, $B96-Q$5=1, $B96-Q$5&lt;0),"",ROUND(($B96-Q$5)*'점수 계산기'!$C$27+Q$5*'점수 계산기'!$C$29+'점수 계산기'!$C$32,0))</f>
        <v/>
      </c>
      <c r="R96" s="17">
        <f>IF(OR($B96-R$5&gt;74, $B96-R$5=73, $B96-R$5=1, $B96-R$5&lt;0),"",ROUND(($B96-R$5)*'점수 계산기'!$C$27+R$5*'점수 계산기'!$C$29+'점수 계산기'!$C$32,0))</f>
        <v>76</v>
      </c>
      <c r="S96" s="17" t="str">
        <f>IF(OR($B96-S$5&gt;74, $B96-S$5=73, $B96-S$5=1, $B96-S$5&lt;0),"",ROUND(($B96-S$5)*'점수 계산기'!$C$27+S$5*'점수 계산기'!$C$29+'점수 계산기'!$C$32,0))</f>
        <v/>
      </c>
      <c r="T96" s="17">
        <f>IF(OR($B96-T$5&gt;74, $B96-T$5=73, $B96-T$5=1, $B96-T$5&lt;0),"",ROUND(($B96-T$5)*'점수 계산기'!$C$27+T$5*'점수 계산기'!$C$29+'점수 계산기'!$C$32,0))</f>
        <v>75</v>
      </c>
      <c r="U96" s="17">
        <f>IF(OR($B96-U$5&gt;74, $B96-U$5=73, $B96-U$5=1, $B96-U$5&lt;0),"",ROUND(($B96-U$5)*'점수 계산기'!$C$27+U$5*'점수 계산기'!$C$29+'점수 계산기'!$C$32,0))</f>
        <v>75</v>
      </c>
      <c r="V96" s="17">
        <f>IF(OR($B96-V$5&gt;74, $B96-V$5=73, $B96-V$5=1, $B96-V$5&lt;0),"",ROUND(($B96-V$5)*'점수 계산기'!$C$27+V$5*'점수 계산기'!$C$29+'점수 계산기'!$C$32,0))</f>
        <v>75</v>
      </c>
      <c r="W96" s="17">
        <f>IF(OR($B96-W$5&gt;74, $B96-W$5=73, $B96-W$5=1, $B96-W$5&lt;0),"",ROUND(($B96-W$5)*'점수 계산기'!$C$27+W$5*'점수 계산기'!$C$29+'점수 계산기'!$C$32,0))</f>
        <v>75</v>
      </c>
      <c r="X96" s="17">
        <f>IF(OR($B96-X$5&gt;74, $B96-X$5=73, $B96-X$5=1, $B96-X$5&lt;0),"",ROUND(($B96-X$5)*'점수 계산기'!$C$27+X$5*'점수 계산기'!$C$29+'점수 계산기'!$C$32,0))</f>
        <v>75</v>
      </c>
      <c r="Y96" s="17">
        <f>IF(OR($B96-Y$5&gt;74, $B96-Y$5=73, $B96-Y$5=1, $B96-Y$5&lt;0),"",ROUND(($B96-Y$5)*'점수 계산기'!$C$27+Y$5*'점수 계산기'!$C$29+'점수 계산기'!$C$32,0))</f>
        <v>75</v>
      </c>
      <c r="Z96" s="17">
        <f>IF(OR($B96-Z$5&gt;74, $B96-Z$5=73, $B96-Z$5=1, $B96-Z$5&lt;0),"",ROUND(($B96-Z$5)*'점수 계산기'!$C$27+Z$5*'점수 계산기'!$C$29+'점수 계산기'!$C$32,0))</f>
        <v>75</v>
      </c>
      <c r="AA96" s="18">
        <f>IF(OR($B96-AA$5&gt;74, $B96-AA$5=73, $B96-AA$5=1, $B96-AA$5&lt;0),"",ROUND(($B96-AA$5)*'점수 계산기'!$C$27+AA$5*'점수 계산기'!$C$29+'점수 계산기'!$C$32,0))</f>
        <v>75</v>
      </c>
      <c r="AC96" s="195">
        <v>11</v>
      </c>
      <c r="AD96" s="195">
        <f t="shared" si="2"/>
        <v>75</v>
      </c>
      <c r="AE96" s="195" cm="1">
        <f t="array" ref="AE96">INDEX($AF$6:$AF$106, AC96, 1)</f>
        <v>142</v>
      </c>
      <c r="AF96" s="195">
        <f t="shared" si="3"/>
        <v>76</v>
      </c>
      <c r="AG96" s="195">
        <v>10</v>
      </c>
      <c r="AH96" s="195">
        <v>90</v>
      </c>
    </row>
    <row r="97" spans="1:34" ht="21" customHeight="1">
      <c r="A97" s="4"/>
      <c r="B97" s="31">
        <v>9</v>
      </c>
      <c r="C97" s="17" t="str">
        <f>IF(OR($B97-C$5&gt;74, $B97-C$5=73, $B97-C$5=1, $B97-C$5&lt;0),"",ROUND(($B97-C$5)*'점수 계산기'!$C$27+C$5*'점수 계산기'!$C$29+'점수 계산기'!$C$32,0))</f>
        <v/>
      </c>
      <c r="D97" s="17" t="str">
        <f>IF(OR($B97-D$5&gt;74, $B97-D$5=73, $B97-D$5=1, $B97-D$5&lt;0),"",ROUND(($B97-D$5)*'점수 계산기'!$C$27+D$5*'점수 계산기'!$C$29+'점수 계산기'!$C$32,0))</f>
        <v/>
      </c>
      <c r="E97" s="17" t="str">
        <f>IF(OR($B97-E$5&gt;74, $B97-E$5=73, $B97-E$5=1, $B97-E$5&lt;0),"",ROUND(($B97-E$5)*'점수 계산기'!$C$27+E$5*'점수 계산기'!$C$29+'점수 계산기'!$C$32,0))</f>
        <v/>
      </c>
      <c r="F97" s="17" t="str">
        <f>IF(OR($B97-F$5&gt;74, $B97-F$5=73, $B97-F$5=1, $B97-F$5&lt;0),"",ROUND(($B97-F$5)*'점수 계산기'!$C$27+F$5*'점수 계산기'!$C$29+'점수 계산기'!$C$32,0))</f>
        <v/>
      </c>
      <c r="G97" s="17" t="str">
        <f>IF(OR($B97-G$5&gt;74, $B97-G$5=73, $B97-G$5=1, $B97-G$5&lt;0),"",ROUND(($B97-G$5)*'점수 계산기'!$C$27+G$5*'점수 계산기'!$C$29+'점수 계산기'!$C$32,0))</f>
        <v/>
      </c>
      <c r="H97" s="17" t="str">
        <f>IF(OR($B97-H$5&gt;74, $B97-H$5=73, $B97-H$5=1, $B97-H$5&lt;0),"",ROUND(($B97-H$5)*'점수 계산기'!$C$27+H$5*'점수 계산기'!$C$29+'점수 계산기'!$C$32,0))</f>
        <v/>
      </c>
      <c r="I97" s="17" t="str">
        <f>IF(OR($B97-I$5&gt;74, $B97-I$5=73, $B97-I$5=1, $B97-I$5&lt;0),"",ROUND(($B97-I$5)*'점수 계산기'!$C$27+I$5*'점수 계산기'!$C$29+'점수 계산기'!$C$32,0))</f>
        <v/>
      </c>
      <c r="J97" s="17" t="str">
        <f>IF(OR($B97-J$5&gt;74, $B97-J$5=73, $B97-J$5=1, $B97-J$5&lt;0),"",ROUND(($B97-J$5)*'점수 계산기'!$C$27+J$5*'점수 계산기'!$C$29+'점수 계산기'!$C$32,0))</f>
        <v/>
      </c>
      <c r="K97" s="17" t="str">
        <f>IF(OR($B97-K$5&gt;74, $B97-K$5=73, $B97-K$5=1, $B97-K$5&lt;0),"",ROUND(($B97-K$5)*'점수 계산기'!$C$27+K$5*'점수 계산기'!$C$29+'점수 계산기'!$C$32,0))</f>
        <v/>
      </c>
      <c r="L97" s="17" t="str">
        <f>IF(OR($B97-L$5&gt;74, $B97-L$5=73, $B97-L$5=1, $B97-L$5&lt;0),"",ROUND(($B97-L$5)*'점수 계산기'!$C$27+L$5*'점수 계산기'!$C$29+'점수 계산기'!$C$32,0))</f>
        <v/>
      </c>
      <c r="M97" s="17" t="str">
        <f>IF(OR($B97-M$5&gt;74, $B97-M$5=73, $B97-M$5=1, $B97-M$5&lt;0),"",ROUND(($B97-M$5)*'점수 계산기'!$C$27+M$5*'점수 계산기'!$C$29+'점수 계산기'!$C$32,0))</f>
        <v/>
      </c>
      <c r="N97" s="17" t="str">
        <f>IF(OR($B97-N$5&gt;74, $B97-N$5=73, $B97-N$5=1, $B97-N$5&lt;0),"",ROUND(($B97-N$5)*'점수 계산기'!$C$27+N$5*'점수 계산기'!$C$29+'점수 계산기'!$C$32,0))</f>
        <v/>
      </c>
      <c r="O97" s="17" t="str">
        <f>IF(OR($B97-O$5&gt;74, $B97-O$5=73, $B97-O$5=1, $B97-O$5&lt;0),"",ROUND(($B97-O$5)*'점수 계산기'!$C$27+O$5*'점수 계산기'!$C$29+'점수 계산기'!$C$32,0))</f>
        <v/>
      </c>
      <c r="P97" s="17" t="str">
        <f>IF(OR($B97-P$5&gt;74, $B97-P$5=73, $B97-P$5=1, $B97-P$5&lt;0),"",ROUND(($B97-P$5)*'점수 계산기'!$C$27+P$5*'점수 계산기'!$C$29+'점수 계산기'!$C$32,0))</f>
        <v/>
      </c>
      <c r="Q97" s="17" t="str">
        <f>IF(OR($B97-Q$5&gt;74, $B97-Q$5=73, $B97-Q$5=1, $B97-Q$5&lt;0),"",ROUND(($B97-Q$5)*'점수 계산기'!$C$27+Q$5*'점수 계산기'!$C$29+'점수 계산기'!$C$32,0))</f>
        <v/>
      </c>
      <c r="R97" s="17" t="str">
        <f>IF(OR($B97-R$5&gt;74, $B97-R$5=73, $B97-R$5=1, $B97-R$5&lt;0),"",ROUND(($B97-R$5)*'점수 계산기'!$C$27+R$5*'점수 계산기'!$C$29+'점수 계산기'!$C$32,0))</f>
        <v/>
      </c>
      <c r="S97" s="17">
        <f>IF(OR($B97-S$5&gt;74, $B97-S$5=73, $B97-S$5=1, $B97-S$5&lt;0),"",ROUND(($B97-S$5)*'점수 계산기'!$C$27+S$5*'점수 계산기'!$C$29+'점수 계산기'!$C$32,0))</f>
        <v>75</v>
      </c>
      <c r="T97" s="17" t="str">
        <f>IF(OR($B97-T$5&gt;74, $B97-T$5=73, $B97-T$5=1, $B97-T$5&lt;0),"",ROUND(($B97-T$5)*'점수 계산기'!$C$27+T$5*'점수 계산기'!$C$29+'점수 계산기'!$C$32,0))</f>
        <v/>
      </c>
      <c r="U97" s="17">
        <f>IF(OR($B97-U$5&gt;74, $B97-U$5=73, $B97-U$5=1, $B97-U$5&lt;0),"",ROUND(($B97-U$5)*'점수 계산기'!$C$27+U$5*'점수 계산기'!$C$29+'점수 계산기'!$C$32,0))</f>
        <v>75</v>
      </c>
      <c r="V97" s="17">
        <f>IF(OR($B97-V$5&gt;74, $B97-V$5=73, $B97-V$5=1, $B97-V$5&lt;0),"",ROUND(($B97-V$5)*'점수 계산기'!$C$27+V$5*'점수 계산기'!$C$29+'점수 계산기'!$C$32,0))</f>
        <v>75</v>
      </c>
      <c r="W97" s="17">
        <f>IF(OR($B97-W$5&gt;74, $B97-W$5=73, $B97-W$5=1, $B97-W$5&lt;0),"",ROUND(($B97-W$5)*'점수 계산기'!$C$27+W$5*'점수 계산기'!$C$29+'점수 계산기'!$C$32,0))</f>
        <v>75</v>
      </c>
      <c r="X97" s="17">
        <f>IF(OR($B97-X$5&gt;74, $B97-X$5=73, $B97-X$5=1, $B97-X$5&lt;0),"",ROUND(($B97-X$5)*'점수 계산기'!$C$27+X$5*'점수 계산기'!$C$29+'점수 계산기'!$C$32,0))</f>
        <v>74</v>
      </c>
      <c r="Y97" s="17">
        <f>IF(OR($B97-Y$5&gt;74, $B97-Y$5=73, $B97-Y$5=1, $B97-Y$5&lt;0),"",ROUND(($B97-Y$5)*'점수 계산기'!$C$27+Y$5*'점수 계산기'!$C$29+'점수 계산기'!$C$32,0))</f>
        <v>74</v>
      </c>
      <c r="Z97" s="17">
        <f>IF(OR($B97-Z$5&gt;74, $B97-Z$5=73, $B97-Z$5=1, $B97-Z$5&lt;0),"",ROUND(($B97-Z$5)*'점수 계산기'!$C$27+Z$5*'점수 계산기'!$C$29+'점수 계산기'!$C$32,0))</f>
        <v>74</v>
      </c>
      <c r="AA97" s="18">
        <f>IF(OR($B97-AA$5&gt;74, $B97-AA$5=73, $B97-AA$5=1, $B97-AA$5&lt;0),"",ROUND(($B97-AA$5)*'점수 계산기'!$C$27+AA$5*'점수 계산기'!$C$29+'점수 계산기'!$C$32,0))</f>
        <v>74</v>
      </c>
      <c r="AC97" s="195">
        <v>10</v>
      </c>
      <c r="AD97" s="195">
        <f t="shared" si="2"/>
        <v>74</v>
      </c>
      <c r="AE97" s="195" cm="1">
        <f t="array" ref="AE97">INDEX($AF$6:$AF$106, AC97, 1)</f>
        <v>143</v>
      </c>
      <c r="AF97" s="195">
        <f t="shared" si="3"/>
        <v>75</v>
      </c>
      <c r="AG97" s="195">
        <v>9</v>
      </c>
      <c r="AH97" s="195">
        <v>91</v>
      </c>
    </row>
    <row r="98" spans="1:34" ht="21" customHeight="1">
      <c r="A98" s="4"/>
      <c r="B98" s="32">
        <v>8</v>
      </c>
      <c r="C98" s="19" t="str">
        <f>IF(OR($B98-C$5&gt;74, $B98-C$5=73, $B98-C$5=1, $B98-C$5&lt;0),"",ROUND(($B98-C$5)*'점수 계산기'!$C$27+C$5*'점수 계산기'!$C$29+'점수 계산기'!$C$32,0))</f>
        <v/>
      </c>
      <c r="D98" s="19" t="str">
        <f>IF(OR($B98-D$5&gt;74, $B98-D$5=73, $B98-D$5=1, $B98-D$5&lt;0),"",ROUND(($B98-D$5)*'점수 계산기'!$C$27+D$5*'점수 계산기'!$C$29+'점수 계산기'!$C$32,0))</f>
        <v/>
      </c>
      <c r="E98" s="19" t="str">
        <f>IF(OR($B98-E$5&gt;74, $B98-E$5=73, $B98-E$5=1, $B98-E$5&lt;0),"",ROUND(($B98-E$5)*'점수 계산기'!$C$27+E$5*'점수 계산기'!$C$29+'점수 계산기'!$C$32,0))</f>
        <v/>
      </c>
      <c r="F98" s="19" t="str">
        <f>IF(OR($B98-F$5&gt;74, $B98-F$5=73, $B98-F$5=1, $B98-F$5&lt;0),"",ROUND(($B98-F$5)*'점수 계산기'!$C$27+F$5*'점수 계산기'!$C$29+'점수 계산기'!$C$32,0))</f>
        <v/>
      </c>
      <c r="G98" s="19" t="str">
        <f>IF(OR($B98-G$5&gt;74, $B98-G$5=73, $B98-G$5=1, $B98-G$5&lt;0),"",ROUND(($B98-G$5)*'점수 계산기'!$C$27+G$5*'점수 계산기'!$C$29+'점수 계산기'!$C$32,0))</f>
        <v/>
      </c>
      <c r="H98" s="19" t="str">
        <f>IF(OR($B98-H$5&gt;74, $B98-H$5=73, $B98-H$5=1, $B98-H$5&lt;0),"",ROUND(($B98-H$5)*'점수 계산기'!$C$27+H$5*'점수 계산기'!$C$29+'점수 계산기'!$C$32,0))</f>
        <v/>
      </c>
      <c r="I98" s="19" t="str">
        <f>IF(OR($B98-I$5&gt;74, $B98-I$5=73, $B98-I$5=1, $B98-I$5&lt;0),"",ROUND(($B98-I$5)*'점수 계산기'!$C$27+I$5*'점수 계산기'!$C$29+'점수 계산기'!$C$32,0))</f>
        <v/>
      </c>
      <c r="J98" s="19" t="str">
        <f>IF(OR($B98-J$5&gt;74, $B98-J$5=73, $B98-J$5=1, $B98-J$5&lt;0),"",ROUND(($B98-J$5)*'점수 계산기'!$C$27+J$5*'점수 계산기'!$C$29+'점수 계산기'!$C$32,0))</f>
        <v/>
      </c>
      <c r="K98" s="19" t="str">
        <f>IF(OR($B98-K$5&gt;74, $B98-K$5=73, $B98-K$5=1, $B98-K$5&lt;0),"",ROUND(($B98-K$5)*'점수 계산기'!$C$27+K$5*'점수 계산기'!$C$29+'점수 계산기'!$C$32,0))</f>
        <v/>
      </c>
      <c r="L98" s="19" t="str">
        <f>IF(OR($B98-L$5&gt;74, $B98-L$5=73, $B98-L$5=1, $B98-L$5&lt;0),"",ROUND(($B98-L$5)*'점수 계산기'!$C$27+L$5*'점수 계산기'!$C$29+'점수 계산기'!$C$32,0))</f>
        <v/>
      </c>
      <c r="M98" s="19" t="str">
        <f>IF(OR($B98-M$5&gt;74, $B98-M$5=73, $B98-M$5=1, $B98-M$5&lt;0),"",ROUND(($B98-M$5)*'점수 계산기'!$C$27+M$5*'점수 계산기'!$C$29+'점수 계산기'!$C$32,0))</f>
        <v/>
      </c>
      <c r="N98" s="19" t="str">
        <f>IF(OR($B98-N$5&gt;74, $B98-N$5=73, $B98-N$5=1, $B98-N$5&lt;0),"",ROUND(($B98-N$5)*'점수 계산기'!$C$27+N$5*'점수 계산기'!$C$29+'점수 계산기'!$C$32,0))</f>
        <v/>
      </c>
      <c r="O98" s="19" t="str">
        <f>IF(OR($B98-O$5&gt;74, $B98-O$5=73, $B98-O$5=1, $B98-O$5&lt;0),"",ROUND(($B98-O$5)*'점수 계산기'!$C$27+O$5*'점수 계산기'!$C$29+'점수 계산기'!$C$32,0))</f>
        <v/>
      </c>
      <c r="P98" s="19" t="str">
        <f>IF(OR($B98-P$5&gt;74, $B98-P$5=73, $B98-P$5=1, $B98-P$5&lt;0),"",ROUND(($B98-P$5)*'점수 계산기'!$C$27+P$5*'점수 계산기'!$C$29+'점수 계산기'!$C$32,0))</f>
        <v/>
      </c>
      <c r="Q98" s="19" t="str">
        <f>IF(OR($B98-Q$5&gt;74, $B98-Q$5=73, $B98-Q$5=1, $B98-Q$5&lt;0),"",ROUND(($B98-Q$5)*'점수 계산기'!$C$27+Q$5*'점수 계산기'!$C$29+'점수 계산기'!$C$32,0))</f>
        <v/>
      </c>
      <c r="R98" s="19" t="str">
        <f>IF(OR($B98-R$5&gt;74, $B98-R$5=73, $B98-R$5=1, $B98-R$5&lt;0),"",ROUND(($B98-R$5)*'점수 계산기'!$C$27+R$5*'점수 계산기'!$C$29+'점수 계산기'!$C$32,0))</f>
        <v/>
      </c>
      <c r="S98" s="19" t="str">
        <f>IF(OR($B98-S$5&gt;74, $B98-S$5=73, $B98-S$5=1, $B98-S$5&lt;0),"",ROUND(($B98-S$5)*'점수 계산기'!$C$27+S$5*'점수 계산기'!$C$29+'점수 계산기'!$C$32,0))</f>
        <v/>
      </c>
      <c r="T98" s="19">
        <f>IF(OR($B98-T$5&gt;74, $B98-T$5=73, $B98-T$5=1, $B98-T$5&lt;0),"",ROUND(($B98-T$5)*'점수 계산기'!$C$27+T$5*'점수 계산기'!$C$29+'점수 계산기'!$C$32,0))</f>
        <v>74</v>
      </c>
      <c r="U98" s="19" t="str">
        <f>IF(OR($B98-U$5&gt;74, $B98-U$5=73, $B98-U$5=1, $B98-U$5&lt;0),"",ROUND(($B98-U$5)*'점수 계산기'!$C$27+U$5*'점수 계산기'!$C$29+'점수 계산기'!$C$32,0))</f>
        <v/>
      </c>
      <c r="V98" s="19">
        <f>IF(OR($B98-V$5&gt;74, $B98-V$5=73, $B98-V$5=1, $B98-V$5&lt;0),"",ROUND(($B98-V$5)*'점수 계산기'!$C$27+V$5*'점수 계산기'!$C$29+'점수 계산기'!$C$32,0))</f>
        <v>74</v>
      </c>
      <c r="W98" s="19">
        <f>IF(OR($B98-W$5&gt;74, $B98-W$5=73, $B98-W$5=1, $B98-W$5&lt;0),"",ROUND(($B98-W$5)*'점수 계산기'!$C$27+W$5*'점수 계산기'!$C$29+'점수 계산기'!$C$32,0))</f>
        <v>74</v>
      </c>
      <c r="X98" s="19">
        <f>IF(OR($B98-X$5&gt;74, $B98-X$5=73, $B98-X$5=1, $B98-X$5&lt;0),"",ROUND(($B98-X$5)*'점수 계산기'!$C$27+X$5*'점수 계산기'!$C$29+'점수 계산기'!$C$32,0))</f>
        <v>74</v>
      </c>
      <c r="Y98" s="19">
        <f>IF(OR($B98-Y$5&gt;74, $B98-Y$5=73, $B98-Y$5=1, $B98-Y$5&lt;0),"",ROUND(($B98-Y$5)*'점수 계산기'!$C$27+Y$5*'점수 계산기'!$C$29+'점수 계산기'!$C$32,0))</f>
        <v>74</v>
      </c>
      <c r="Z98" s="19">
        <f>IF(OR($B98-Z$5&gt;74, $B98-Z$5=73, $B98-Z$5=1, $B98-Z$5&lt;0),"",ROUND(($B98-Z$5)*'점수 계산기'!$C$27+Z$5*'점수 계산기'!$C$29+'점수 계산기'!$C$32,0))</f>
        <v>74</v>
      </c>
      <c r="AA98" s="20">
        <f>IF(OR($B98-AA$5&gt;74, $B98-AA$5=73, $B98-AA$5=1, $B98-AA$5&lt;0),"",ROUND(($B98-AA$5)*'점수 계산기'!$C$27+AA$5*'점수 계산기'!$C$29+'점수 계산기'!$C$32,0))</f>
        <v>74</v>
      </c>
      <c r="AC98" s="195">
        <v>9</v>
      </c>
      <c r="AD98" s="195">
        <f t="shared" si="2"/>
        <v>74</v>
      </c>
      <c r="AE98" s="195" cm="1">
        <f t="array" ref="AE98">INDEX($AF$6:$AF$106, AC98, 1)</f>
        <v>144</v>
      </c>
      <c r="AF98" s="195">
        <f t="shared" si="3"/>
        <v>74</v>
      </c>
      <c r="AG98" s="195">
        <v>8</v>
      </c>
      <c r="AH98" s="195">
        <v>92</v>
      </c>
    </row>
    <row r="99" spans="1:34" ht="21" customHeight="1">
      <c r="A99" s="4"/>
      <c r="B99" s="32">
        <v>7</v>
      </c>
      <c r="C99" s="19" t="str">
        <f>IF(OR($B99-C$5&gt;74, $B99-C$5=73, $B99-C$5=1, $B99-C$5&lt;0),"",ROUND(($B99-C$5)*'점수 계산기'!$C$27+C$5*'점수 계산기'!$C$29+'점수 계산기'!$C$32,0))</f>
        <v/>
      </c>
      <c r="D99" s="19" t="str">
        <f>IF(OR($B99-D$5&gt;74, $B99-D$5=73, $B99-D$5=1, $B99-D$5&lt;0),"",ROUND(($B99-D$5)*'점수 계산기'!$C$27+D$5*'점수 계산기'!$C$29+'점수 계산기'!$C$32,0))</f>
        <v/>
      </c>
      <c r="E99" s="19" t="str">
        <f>IF(OR($B99-E$5&gt;74, $B99-E$5=73, $B99-E$5=1, $B99-E$5&lt;0),"",ROUND(($B99-E$5)*'점수 계산기'!$C$27+E$5*'점수 계산기'!$C$29+'점수 계산기'!$C$32,0))</f>
        <v/>
      </c>
      <c r="F99" s="19" t="str">
        <f>IF(OR($B99-F$5&gt;74, $B99-F$5=73, $B99-F$5=1, $B99-F$5&lt;0),"",ROUND(($B99-F$5)*'점수 계산기'!$C$27+F$5*'점수 계산기'!$C$29+'점수 계산기'!$C$32,0))</f>
        <v/>
      </c>
      <c r="G99" s="19" t="str">
        <f>IF(OR($B99-G$5&gt;74, $B99-G$5=73, $B99-G$5=1, $B99-G$5&lt;0),"",ROUND(($B99-G$5)*'점수 계산기'!$C$27+G$5*'점수 계산기'!$C$29+'점수 계산기'!$C$32,0))</f>
        <v/>
      </c>
      <c r="H99" s="19" t="str">
        <f>IF(OR($B99-H$5&gt;74, $B99-H$5=73, $B99-H$5=1, $B99-H$5&lt;0),"",ROUND(($B99-H$5)*'점수 계산기'!$C$27+H$5*'점수 계산기'!$C$29+'점수 계산기'!$C$32,0))</f>
        <v/>
      </c>
      <c r="I99" s="19" t="str">
        <f>IF(OR($B99-I$5&gt;74, $B99-I$5=73, $B99-I$5=1, $B99-I$5&lt;0),"",ROUND(($B99-I$5)*'점수 계산기'!$C$27+I$5*'점수 계산기'!$C$29+'점수 계산기'!$C$32,0))</f>
        <v/>
      </c>
      <c r="J99" s="19" t="str">
        <f>IF(OR($B99-J$5&gt;74, $B99-J$5=73, $B99-J$5=1, $B99-J$5&lt;0),"",ROUND(($B99-J$5)*'점수 계산기'!$C$27+J$5*'점수 계산기'!$C$29+'점수 계산기'!$C$32,0))</f>
        <v/>
      </c>
      <c r="K99" s="19" t="str">
        <f>IF(OR($B99-K$5&gt;74, $B99-K$5=73, $B99-K$5=1, $B99-K$5&lt;0),"",ROUND(($B99-K$5)*'점수 계산기'!$C$27+K$5*'점수 계산기'!$C$29+'점수 계산기'!$C$32,0))</f>
        <v/>
      </c>
      <c r="L99" s="19" t="str">
        <f>IF(OR($B99-L$5&gt;74, $B99-L$5=73, $B99-L$5=1, $B99-L$5&lt;0),"",ROUND(($B99-L$5)*'점수 계산기'!$C$27+L$5*'점수 계산기'!$C$29+'점수 계산기'!$C$32,0))</f>
        <v/>
      </c>
      <c r="M99" s="19" t="str">
        <f>IF(OR($B99-M$5&gt;74, $B99-M$5=73, $B99-M$5=1, $B99-M$5&lt;0),"",ROUND(($B99-M$5)*'점수 계산기'!$C$27+M$5*'점수 계산기'!$C$29+'점수 계산기'!$C$32,0))</f>
        <v/>
      </c>
      <c r="N99" s="19" t="str">
        <f>IF(OR($B99-N$5&gt;74, $B99-N$5=73, $B99-N$5=1, $B99-N$5&lt;0),"",ROUND(($B99-N$5)*'점수 계산기'!$C$27+N$5*'점수 계산기'!$C$29+'점수 계산기'!$C$32,0))</f>
        <v/>
      </c>
      <c r="O99" s="19" t="str">
        <f>IF(OR($B99-O$5&gt;74, $B99-O$5=73, $B99-O$5=1, $B99-O$5&lt;0),"",ROUND(($B99-O$5)*'점수 계산기'!$C$27+O$5*'점수 계산기'!$C$29+'점수 계산기'!$C$32,0))</f>
        <v/>
      </c>
      <c r="P99" s="19" t="str">
        <f>IF(OR($B99-P$5&gt;74, $B99-P$5=73, $B99-P$5=1, $B99-P$5&lt;0),"",ROUND(($B99-P$5)*'점수 계산기'!$C$27+P$5*'점수 계산기'!$C$29+'점수 계산기'!$C$32,0))</f>
        <v/>
      </c>
      <c r="Q99" s="19" t="str">
        <f>IF(OR($B99-Q$5&gt;74, $B99-Q$5=73, $B99-Q$5=1, $B99-Q$5&lt;0),"",ROUND(($B99-Q$5)*'점수 계산기'!$C$27+Q$5*'점수 계산기'!$C$29+'점수 계산기'!$C$32,0))</f>
        <v/>
      </c>
      <c r="R99" s="19" t="str">
        <f>IF(OR($B99-R$5&gt;74, $B99-R$5=73, $B99-R$5=1, $B99-R$5&lt;0),"",ROUND(($B99-R$5)*'점수 계산기'!$C$27+R$5*'점수 계산기'!$C$29+'점수 계산기'!$C$32,0))</f>
        <v/>
      </c>
      <c r="S99" s="19" t="str">
        <f>IF(OR($B99-S$5&gt;74, $B99-S$5=73, $B99-S$5=1, $B99-S$5&lt;0),"",ROUND(($B99-S$5)*'점수 계산기'!$C$27+S$5*'점수 계산기'!$C$29+'점수 계산기'!$C$32,0))</f>
        <v/>
      </c>
      <c r="T99" s="19" t="str">
        <f>IF(OR($B99-T$5&gt;74, $B99-T$5=73, $B99-T$5=1, $B99-T$5&lt;0),"",ROUND(($B99-T$5)*'점수 계산기'!$C$27+T$5*'점수 계산기'!$C$29+'점수 계산기'!$C$32,0))</f>
        <v/>
      </c>
      <c r="U99" s="19">
        <f>IF(OR($B99-U$5&gt;74, $B99-U$5=73, $B99-U$5=1, $B99-U$5&lt;0),"",ROUND(($B99-U$5)*'점수 계산기'!$C$27+U$5*'점수 계산기'!$C$29+'점수 계산기'!$C$32,0))</f>
        <v>73</v>
      </c>
      <c r="V99" s="19" t="str">
        <f>IF(OR($B99-V$5&gt;74, $B99-V$5=73, $B99-V$5=1, $B99-V$5&lt;0),"",ROUND(($B99-V$5)*'점수 계산기'!$C$27+V$5*'점수 계산기'!$C$29+'점수 계산기'!$C$32,0))</f>
        <v/>
      </c>
      <c r="W99" s="19">
        <f>IF(OR($B99-W$5&gt;74, $B99-W$5=73, $B99-W$5=1, $B99-W$5&lt;0),"",ROUND(($B99-W$5)*'점수 계산기'!$C$27+W$5*'점수 계산기'!$C$29+'점수 계산기'!$C$32,0))</f>
        <v>73</v>
      </c>
      <c r="X99" s="19">
        <f>IF(OR($B99-X$5&gt;74, $B99-X$5=73, $B99-X$5=1, $B99-X$5&lt;0),"",ROUND(($B99-X$5)*'점수 계산기'!$C$27+X$5*'점수 계산기'!$C$29+'점수 계산기'!$C$32,0))</f>
        <v>73</v>
      </c>
      <c r="Y99" s="19">
        <f>IF(OR($B99-Y$5&gt;74, $B99-Y$5=73, $B99-Y$5=1, $B99-Y$5&lt;0),"",ROUND(($B99-Y$5)*'점수 계산기'!$C$27+Y$5*'점수 계산기'!$C$29+'점수 계산기'!$C$32,0))</f>
        <v>73</v>
      </c>
      <c r="Z99" s="19">
        <f>IF(OR($B99-Z$5&gt;74, $B99-Z$5=73, $B99-Z$5=1, $B99-Z$5&lt;0),"",ROUND(($B99-Z$5)*'점수 계산기'!$C$27+Z$5*'점수 계산기'!$C$29+'점수 계산기'!$C$32,0))</f>
        <v>73</v>
      </c>
      <c r="AA99" s="20">
        <f>IF(OR($B99-AA$5&gt;74, $B99-AA$5=73, $B99-AA$5=1, $B99-AA$5&lt;0),"",ROUND(($B99-AA$5)*'점수 계산기'!$C$27+AA$5*'점수 계산기'!$C$29+'점수 계산기'!$C$32,0))</f>
        <v>73</v>
      </c>
      <c r="AC99" s="195">
        <v>8</v>
      </c>
      <c r="AD99" s="195">
        <f t="shared" si="2"/>
        <v>73</v>
      </c>
      <c r="AE99" s="195" cm="1">
        <f t="array" ref="AE99">INDEX($AF$6:$AF$106, AC99, 1)</f>
        <v>145</v>
      </c>
      <c r="AF99" s="195">
        <f t="shared" si="3"/>
        <v>73</v>
      </c>
      <c r="AG99" s="195">
        <v>7</v>
      </c>
      <c r="AH99" s="195">
        <v>93</v>
      </c>
    </row>
    <row r="100" spans="1:34" ht="21" customHeight="1">
      <c r="A100" s="4"/>
      <c r="B100" s="32">
        <v>6</v>
      </c>
      <c r="C100" s="19" t="str">
        <f>IF(OR($B100-C$5&gt;74, $B100-C$5=73, $B100-C$5=1, $B100-C$5&lt;0),"",ROUND(($B100-C$5)*'점수 계산기'!$C$27+C$5*'점수 계산기'!$C$29+'점수 계산기'!$C$32,0))</f>
        <v/>
      </c>
      <c r="D100" s="19" t="str">
        <f>IF(OR($B100-D$5&gt;74, $B100-D$5=73, $B100-D$5=1, $B100-D$5&lt;0),"",ROUND(($B100-D$5)*'점수 계산기'!$C$27+D$5*'점수 계산기'!$C$29+'점수 계산기'!$C$32,0))</f>
        <v/>
      </c>
      <c r="E100" s="19" t="str">
        <f>IF(OR($B100-E$5&gt;74, $B100-E$5=73, $B100-E$5=1, $B100-E$5&lt;0),"",ROUND(($B100-E$5)*'점수 계산기'!$C$27+E$5*'점수 계산기'!$C$29+'점수 계산기'!$C$32,0))</f>
        <v/>
      </c>
      <c r="F100" s="19" t="str">
        <f>IF(OR($B100-F$5&gt;74, $B100-F$5=73, $B100-F$5=1, $B100-F$5&lt;0),"",ROUND(($B100-F$5)*'점수 계산기'!$C$27+F$5*'점수 계산기'!$C$29+'점수 계산기'!$C$32,0))</f>
        <v/>
      </c>
      <c r="G100" s="19" t="str">
        <f>IF(OR($B100-G$5&gt;74, $B100-G$5=73, $B100-G$5=1, $B100-G$5&lt;0),"",ROUND(($B100-G$5)*'점수 계산기'!$C$27+G$5*'점수 계산기'!$C$29+'점수 계산기'!$C$32,0))</f>
        <v/>
      </c>
      <c r="H100" s="19" t="str">
        <f>IF(OR($B100-H$5&gt;74, $B100-H$5=73, $B100-H$5=1, $B100-H$5&lt;0),"",ROUND(($B100-H$5)*'점수 계산기'!$C$27+H$5*'점수 계산기'!$C$29+'점수 계산기'!$C$32,0))</f>
        <v/>
      </c>
      <c r="I100" s="19" t="str">
        <f>IF(OR($B100-I$5&gt;74, $B100-I$5=73, $B100-I$5=1, $B100-I$5&lt;0),"",ROUND(($B100-I$5)*'점수 계산기'!$C$27+I$5*'점수 계산기'!$C$29+'점수 계산기'!$C$32,0))</f>
        <v/>
      </c>
      <c r="J100" s="19" t="str">
        <f>IF(OR($B100-J$5&gt;74, $B100-J$5=73, $B100-J$5=1, $B100-J$5&lt;0),"",ROUND(($B100-J$5)*'점수 계산기'!$C$27+J$5*'점수 계산기'!$C$29+'점수 계산기'!$C$32,0))</f>
        <v/>
      </c>
      <c r="K100" s="19" t="str">
        <f>IF(OR($B100-K$5&gt;74, $B100-K$5=73, $B100-K$5=1, $B100-K$5&lt;0),"",ROUND(($B100-K$5)*'점수 계산기'!$C$27+K$5*'점수 계산기'!$C$29+'점수 계산기'!$C$32,0))</f>
        <v/>
      </c>
      <c r="L100" s="19" t="str">
        <f>IF(OR($B100-L$5&gt;74, $B100-L$5=73, $B100-L$5=1, $B100-L$5&lt;0),"",ROUND(($B100-L$5)*'점수 계산기'!$C$27+L$5*'점수 계산기'!$C$29+'점수 계산기'!$C$32,0))</f>
        <v/>
      </c>
      <c r="M100" s="19" t="str">
        <f>IF(OR($B100-M$5&gt;74, $B100-M$5=73, $B100-M$5=1, $B100-M$5&lt;0),"",ROUND(($B100-M$5)*'점수 계산기'!$C$27+M$5*'점수 계산기'!$C$29+'점수 계산기'!$C$32,0))</f>
        <v/>
      </c>
      <c r="N100" s="19" t="str">
        <f>IF(OR($B100-N$5&gt;74, $B100-N$5=73, $B100-N$5=1, $B100-N$5&lt;0),"",ROUND(($B100-N$5)*'점수 계산기'!$C$27+N$5*'점수 계산기'!$C$29+'점수 계산기'!$C$32,0))</f>
        <v/>
      </c>
      <c r="O100" s="19" t="str">
        <f>IF(OR($B100-O$5&gt;74, $B100-O$5=73, $B100-O$5=1, $B100-O$5&lt;0),"",ROUND(($B100-O$5)*'점수 계산기'!$C$27+O$5*'점수 계산기'!$C$29+'점수 계산기'!$C$32,0))</f>
        <v/>
      </c>
      <c r="P100" s="19" t="str">
        <f>IF(OR($B100-P$5&gt;74, $B100-P$5=73, $B100-P$5=1, $B100-P$5&lt;0),"",ROUND(($B100-P$5)*'점수 계산기'!$C$27+P$5*'점수 계산기'!$C$29+'점수 계산기'!$C$32,0))</f>
        <v/>
      </c>
      <c r="Q100" s="19" t="str">
        <f>IF(OR($B100-Q$5&gt;74, $B100-Q$5=73, $B100-Q$5=1, $B100-Q$5&lt;0),"",ROUND(($B100-Q$5)*'점수 계산기'!$C$27+Q$5*'점수 계산기'!$C$29+'점수 계산기'!$C$32,0))</f>
        <v/>
      </c>
      <c r="R100" s="19" t="str">
        <f>IF(OR($B100-R$5&gt;74, $B100-R$5=73, $B100-R$5=1, $B100-R$5&lt;0),"",ROUND(($B100-R$5)*'점수 계산기'!$C$27+R$5*'점수 계산기'!$C$29+'점수 계산기'!$C$32,0))</f>
        <v/>
      </c>
      <c r="S100" s="19" t="str">
        <f>IF(OR($B100-S$5&gt;74, $B100-S$5=73, $B100-S$5=1, $B100-S$5&lt;0),"",ROUND(($B100-S$5)*'점수 계산기'!$C$27+S$5*'점수 계산기'!$C$29+'점수 계산기'!$C$32,0))</f>
        <v/>
      </c>
      <c r="T100" s="19" t="str">
        <f>IF(OR($B100-T$5&gt;74, $B100-T$5=73, $B100-T$5=1, $B100-T$5&lt;0),"",ROUND(($B100-T$5)*'점수 계산기'!$C$27+T$5*'점수 계산기'!$C$29+'점수 계산기'!$C$32,0))</f>
        <v/>
      </c>
      <c r="U100" s="19" t="str">
        <f>IF(OR($B100-U$5&gt;74, $B100-U$5=73, $B100-U$5=1, $B100-U$5&lt;0),"",ROUND(($B100-U$5)*'점수 계산기'!$C$27+U$5*'점수 계산기'!$C$29+'점수 계산기'!$C$32,0))</f>
        <v/>
      </c>
      <c r="V100" s="19">
        <f>IF(OR($B100-V$5&gt;74, $B100-V$5=73, $B100-V$5=1, $B100-V$5&lt;0),"",ROUND(($B100-V$5)*'점수 계산기'!$C$27+V$5*'점수 계산기'!$C$29+'점수 계산기'!$C$32,0))</f>
        <v>72</v>
      </c>
      <c r="W100" s="19" t="str">
        <f>IF(OR($B100-W$5&gt;74, $B100-W$5=73, $B100-W$5=1, $B100-W$5&lt;0),"",ROUND(($B100-W$5)*'점수 계산기'!$C$27+W$5*'점수 계산기'!$C$29+'점수 계산기'!$C$32,0))</f>
        <v/>
      </c>
      <c r="X100" s="19">
        <f>IF(OR($B100-X$5&gt;74, $B100-X$5=73, $B100-X$5=1, $B100-X$5&lt;0),"",ROUND(($B100-X$5)*'점수 계산기'!$C$27+X$5*'점수 계산기'!$C$29+'점수 계산기'!$C$32,0))</f>
        <v>72</v>
      </c>
      <c r="Y100" s="19">
        <f>IF(OR($B100-Y$5&gt;74, $B100-Y$5=73, $B100-Y$5=1, $B100-Y$5&lt;0),"",ROUND(($B100-Y$5)*'점수 계산기'!$C$27+Y$5*'점수 계산기'!$C$29+'점수 계산기'!$C$32,0))</f>
        <v>72</v>
      </c>
      <c r="Z100" s="19">
        <f>IF(OR($B100-Z$5&gt;74, $B100-Z$5=73, $B100-Z$5=1, $B100-Z$5&lt;0),"",ROUND(($B100-Z$5)*'점수 계산기'!$C$27+Z$5*'점수 계산기'!$C$29+'점수 계산기'!$C$32,0))</f>
        <v>72</v>
      </c>
      <c r="AA100" s="20">
        <f>IF(OR($B100-AA$5&gt;74, $B100-AA$5=73, $B100-AA$5=1, $B100-AA$5&lt;0),"",ROUND(($B100-AA$5)*'점수 계산기'!$C$27+AA$5*'점수 계산기'!$C$29+'점수 계산기'!$C$32,0))</f>
        <v>72</v>
      </c>
      <c r="AC100" s="195">
        <v>7</v>
      </c>
      <c r="AD100" s="195">
        <f t="shared" si="2"/>
        <v>72</v>
      </c>
      <c r="AE100" s="195" cm="1">
        <f t="array" ref="AE100">INDEX($AF$6:$AF$106, AC100, 1)</f>
        <v>146</v>
      </c>
      <c r="AF100" s="195">
        <f t="shared" si="3"/>
        <v>72</v>
      </c>
      <c r="AG100" s="195">
        <v>6</v>
      </c>
      <c r="AH100" s="195">
        <v>94</v>
      </c>
    </row>
    <row r="101" spans="1:34" ht="21" customHeight="1">
      <c r="A101" s="4"/>
      <c r="B101" s="32">
        <v>5</v>
      </c>
      <c r="C101" s="19" t="str">
        <f>IF(OR($B101-C$5&gt;74, $B101-C$5=73, $B101-C$5=1, $B101-C$5&lt;0),"",ROUND(($B101-C$5)*'점수 계산기'!$C$27+C$5*'점수 계산기'!$C$29+'점수 계산기'!$C$32,0))</f>
        <v/>
      </c>
      <c r="D101" s="19" t="str">
        <f>IF(OR($B101-D$5&gt;74, $B101-D$5=73, $B101-D$5=1, $B101-D$5&lt;0),"",ROUND(($B101-D$5)*'점수 계산기'!$C$27+D$5*'점수 계산기'!$C$29+'점수 계산기'!$C$32,0))</f>
        <v/>
      </c>
      <c r="E101" s="19" t="str">
        <f>IF(OR($B101-E$5&gt;74, $B101-E$5=73, $B101-E$5=1, $B101-E$5&lt;0),"",ROUND(($B101-E$5)*'점수 계산기'!$C$27+E$5*'점수 계산기'!$C$29+'점수 계산기'!$C$32,0))</f>
        <v/>
      </c>
      <c r="F101" s="19" t="str">
        <f>IF(OR($B101-F$5&gt;74, $B101-F$5=73, $B101-F$5=1, $B101-F$5&lt;0),"",ROUND(($B101-F$5)*'점수 계산기'!$C$27+F$5*'점수 계산기'!$C$29+'점수 계산기'!$C$32,0))</f>
        <v/>
      </c>
      <c r="G101" s="19" t="str">
        <f>IF(OR($B101-G$5&gt;74, $B101-G$5=73, $B101-G$5=1, $B101-G$5&lt;0),"",ROUND(($B101-G$5)*'점수 계산기'!$C$27+G$5*'점수 계산기'!$C$29+'점수 계산기'!$C$32,0))</f>
        <v/>
      </c>
      <c r="H101" s="19" t="str">
        <f>IF(OR($B101-H$5&gt;74, $B101-H$5=73, $B101-H$5=1, $B101-H$5&lt;0),"",ROUND(($B101-H$5)*'점수 계산기'!$C$27+H$5*'점수 계산기'!$C$29+'점수 계산기'!$C$32,0))</f>
        <v/>
      </c>
      <c r="I101" s="19" t="str">
        <f>IF(OR($B101-I$5&gt;74, $B101-I$5=73, $B101-I$5=1, $B101-I$5&lt;0),"",ROUND(($B101-I$5)*'점수 계산기'!$C$27+I$5*'점수 계산기'!$C$29+'점수 계산기'!$C$32,0))</f>
        <v/>
      </c>
      <c r="J101" s="19" t="str">
        <f>IF(OR($B101-J$5&gt;74, $B101-J$5=73, $B101-J$5=1, $B101-J$5&lt;0),"",ROUND(($B101-J$5)*'점수 계산기'!$C$27+J$5*'점수 계산기'!$C$29+'점수 계산기'!$C$32,0))</f>
        <v/>
      </c>
      <c r="K101" s="19" t="str">
        <f>IF(OR($B101-K$5&gt;74, $B101-K$5=73, $B101-K$5=1, $B101-K$5&lt;0),"",ROUND(($B101-K$5)*'점수 계산기'!$C$27+K$5*'점수 계산기'!$C$29+'점수 계산기'!$C$32,0))</f>
        <v/>
      </c>
      <c r="L101" s="19" t="str">
        <f>IF(OR($B101-L$5&gt;74, $B101-L$5=73, $B101-L$5=1, $B101-L$5&lt;0),"",ROUND(($B101-L$5)*'점수 계산기'!$C$27+L$5*'점수 계산기'!$C$29+'점수 계산기'!$C$32,0))</f>
        <v/>
      </c>
      <c r="M101" s="19" t="str">
        <f>IF(OR($B101-M$5&gt;74, $B101-M$5=73, $B101-M$5=1, $B101-M$5&lt;0),"",ROUND(($B101-M$5)*'점수 계산기'!$C$27+M$5*'점수 계산기'!$C$29+'점수 계산기'!$C$32,0))</f>
        <v/>
      </c>
      <c r="N101" s="19" t="str">
        <f>IF(OR($B101-N$5&gt;74, $B101-N$5=73, $B101-N$5=1, $B101-N$5&lt;0),"",ROUND(($B101-N$5)*'점수 계산기'!$C$27+N$5*'점수 계산기'!$C$29+'점수 계산기'!$C$32,0))</f>
        <v/>
      </c>
      <c r="O101" s="19" t="str">
        <f>IF(OR($B101-O$5&gt;74, $B101-O$5=73, $B101-O$5=1, $B101-O$5&lt;0),"",ROUND(($B101-O$5)*'점수 계산기'!$C$27+O$5*'점수 계산기'!$C$29+'점수 계산기'!$C$32,0))</f>
        <v/>
      </c>
      <c r="P101" s="19" t="str">
        <f>IF(OR($B101-P$5&gt;74, $B101-P$5=73, $B101-P$5=1, $B101-P$5&lt;0),"",ROUND(($B101-P$5)*'점수 계산기'!$C$27+P$5*'점수 계산기'!$C$29+'점수 계산기'!$C$32,0))</f>
        <v/>
      </c>
      <c r="Q101" s="19" t="str">
        <f>IF(OR($B101-Q$5&gt;74, $B101-Q$5=73, $B101-Q$5=1, $B101-Q$5&lt;0),"",ROUND(($B101-Q$5)*'점수 계산기'!$C$27+Q$5*'점수 계산기'!$C$29+'점수 계산기'!$C$32,0))</f>
        <v/>
      </c>
      <c r="R101" s="19" t="str">
        <f>IF(OR($B101-R$5&gt;74, $B101-R$5=73, $B101-R$5=1, $B101-R$5&lt;0),"",ROUND(($B101-R$5)*'점수 계산기'!$C$27+R$5*'점수 계산기'!$C$29+'점수 계산기'!$C$32,0))</f>
        <v/>
      </c>
      <c r="S101" s="19" t="str">
        <f>IF(OR($B101-S$5&gt;74, $B101-S$5=73, $B101-S$5=1, $B101-S$5&lt;0),"",ROUND(($B101-S$5)*'점수 계산기'!$C$27+S$5*'점수 계산기'!$C$29+'점수 계산기'!$C$32,0))</f>
        <v/>
      </c>
      <c r="T101" s="19" t="str">
        <f>IF(OR($B101-T$5&gt;74, $B101-T$5=73, $B101-T$5=1, $B101-T$5&lt;0),"",ROUND(($B101-T$5)*'점수 계산기'!$C$27+T$5*'점수 계산기'!$C$29+'점수 계산기'!$C$32,0))</f>
        <v/>
      </c>
      <c r="U101" s="19" t="str">
        <f>IF(OR($B101-U$5&gt;74, $B101-U$5=73, $B101-U$5=1, $B101-U$5&lt;0),"",ROUND(($B101-U$5)*'점수 계산기'!$C$27+U$5*'점수 계산기'!$C$29+'점수 계산기'!$C$32,0))</f>
        <v/>
      </c>
      <c r="V101" s="19" t="str">
        <f>IF(OR($B101-V$5&gt;74, $B101-V$5=73, $B101-V$5=1, $B101-V$5&lt;0),"",ROUND(($B101-V$5)*'점수 계산기'!$C$27+V$5*'점수 계산기'!$C$29+'점수 계산기'!$C$32,0))</f>
        <v/>
      </c>
      <c r="W101" s="19">
        <f>IF(OR($B101-W$5&gt;74, $B101-W$5=73, $B101-W$5=1, $B101-W$5&lt;0),"",ROUND(($B101-W$5)*'점수 계산기'!$C$27+W$5*'점수 계산기'!$C$29+'점수 계산기'!$C$32,0))</f>
        <v>71</v>
      </c>
      <c r="X101" s="19" t="str">
        <f>IF(OR($B101-X$5&gt;74, $B101-X$5=73, $B101-X$5=1, $B101-X$5&lt;0),"",ROUND(($B101-X$5)*'점수 계산기'!$C$27+X$5*'점수 계산기'!$C$29+'점수 계산기'!$C$32,0))</f>
        <v/>
      </c>
      <c r="Y101" s="19">
        <f>IF(OR($B101-Y$5&gt;74, $B101-Y$5=73, $B101-Y$5=1, $B101-Y$5&lt;0),"",ROUND(($B101-Y$5)*'점수 계산기'!$C$27+Y$5*'점수 계산기'!$C$29+'점수 계산기'!$C$32,0))</f>
        <v>71</v>
      </c>
      <c r="Z101" s="19">
        <f>IF(OR($B101-Z$5&gt;74, $B101-Z$5=73, $B101-Z$5=1, $B101-Z$5&lt;0),"",ROUND(($B101-Z$5)*'점수 계산기'!$C$27+Z$5*'점수 계산기'!$C$29+'점수 계산기'!$C$32,0))</f>
        <v>71</v>
      </c>
      <c r="AA101" s="20">
        <f>IF(OR($B101-AA$5&gt;74, $B101-AA$5=73, $B101-AA$5=1, $B101-AA$5&lt;0),"",ROUND(($B101-AA$5)*'점수 계산기'!$C$27+AA$5*'점수 계산기'!$C$29+'점수 계산기'!$C$32,0))</f>
        <v>71</v>
      </c>
      <c r="AC101" s="195">
        <v>6</v>
      </c>
      <c r="AD101" s="195">
        <f t="shared" si="2"/>
        <v>71</v>
      </c>
      <c r="AE101" s="195" cm="1">
        <f t="array" ref="AE101">INDEX($AF$6:$AF$106, AC101, 1)</f>
        <v>147</v>
      </c>
      <c r="AF101" s="195">
        <f t="shared" si="3"/>
        <v>71</v>
      </c>
      <c r="AG101" s="195">
        <v>5</v>
      </c>
      <c r="AH101" s="195">
        <v>95</v>
      </c>
    </row>
    <row r="102" spans="1:34" ht="21" customHeight="1">
      <c r="A102" s="4"/>
      <c r="B102" s="33">
        <v>4</v>
      </c>
      <c r="C102" s="21" t="str">
        <f>IF(OR($B102-C$5&gt;74, $B102-C$5=73, $B102-C$5=1, $B102-C$5&lt;0),"",ROUND(($B102-C$5)*'점수 계산기'!$C$27+C$5*'점수 계산기'!$C$29+'점수 계산기'!$C$32,0))</f>
        <v/>
      </c>
      <c r="D102" s="21" t="str">
        <f>IF(OR($B102-D$5&gt;74, $B102-D$5=73, $B102-D$5=1, $B102-D$5&lt;0),"",ROUND(($B102-D$5)*'점수 계산기'!$C$27+D$5*'점수 계산기'!$C$29+'점수 계산기'!$C$32,0))</f>
        <v/>
      </c>
      <c r="E102" s="21" t="str">
        <f>IF(OR($B102-E$5&gt;74, $B102-E$5=73, $B102-E$5=1, $B102-E$5&lt;0),"",ROUND(($B102-E$5)*'점수 계산기'!$C$27+E$5*'점수 계산기'!$C$29+'점수 계산기'!$C$32,0))</f>
        <v/>
      </c>
      <c r="F102" s="21" t="str">
        <f>IF(OR($B102-F$5&gt;74, $B102-F$5=73, $B102-F$5=1, $B102-F$5&lt;0),"",ROUND(($B102-F$5)*'점수 계산기'!$C$27+F$5*'점수 계산기'!$C$29+'점수 계산기'!$C$32,0))</f>
        <v/>
      </c>
      <c r="G102" s="21" t="str">
        <f>IF(OR($B102-G$5&gt;74, $B102-G$5=73, $B102-G$5=1, $B102-G$5&lt;0),"",ROUND(($B102-G$5)*'점수 계산기'!$C$27+G$5*'점수 계산기'!$C$29+'점수 계산기'!$C$32,0))</f>
        <v/>
      </c>
      <c r="H102" s="21" t="str">
        <f>IF(OR($B102-H$5&gt;74, $B102-H$5=73, $B102-H$5=1, $B102-H$5&lt;0),"",ROUND(($B102-H$5)*'점수 계산기'!$C$27+H$5*'점수 계산기'!$C$29+'점수 계산기'!$C$32,0))</f>
        <v/>
      </c>
      <c r="I102" s="21" t="str">
        <f>IF(OR($B102-I$5&gt;74, $B102-I$5=73, $B102-I$5=1, $B102-I$5&lt;0),"",ROUND(($B102-I$5)*'점수 계산기'!$C$27+I$5*'점수 계산기'!$C$29+'점수 계산기'!$C$32,0))</f>
        <v/>
      </c>
      <c r="J102" s="21" t="str">
        <f>IF(OR($B102-J$5&gt;74, $B102-J$5=73, $B102-J$5=1, $B102-J$5&lt;0),"",ROUND(($B102-J$5)*'점수 계산기'!$C$27+J$5*'점수 계산기'!$C$29+'점수 계산기'!$C$32,0))</f>
        <v/>
      </c>
      <c r="K102" s="21" t="str">
        <f>IF(OR($B102-K$5&gt;74, $B102-K$5=73, $B102-K$5=1, $B102-K$5&lt;0),"",ROUND(($B102-K$5)*'점수 계산기'!$C$27+K$5*'점수 계산기'!$C$29+'점수 계산기'!$C$32,0))</f>
        <v/>
      </c>
      <c r="L102" s="21" t="str">
        <f>IF(OR($B102-L$5&gt;74, $B102-L$5=73, $B102-L$5=1, $B102-L$5&lt;0),"",ROUND(($B102-L$5)*'점수 계산기'!$C$27+L$5*'점수 계산기'!$C$29+'점수 계산기'!$C$32,0))</f>
        <v/>
      </c>
      <c r="M102" s="21" t="str">
        <f>IF(OR($B102-M$5&gt;74, $B102-M$5=73, $B102-M$5=1, $B102-M$5&lt;0),"",ROUND(($B102-M$5)*'점수 계산기'!$C$27+M$5*'점수 계산기'!$C$29+'점수 계산기'!$C$32,0))</f>
        <v/>
      </c>
      <c r="N102" s="21" t="str">
        <f>IF(OR($B102-N$5&gt;74, $B102-N$5=73, $B102-N$5=1, $B102-N$5&lt;0),"",ROUND(($B102-N$5)*'점수 계산기'!$C$27+N$5*'점수 계산기'!$C$29+'점수 계산기'!$C$32,0))</f>
        <v/>
      </c>
      <c r="O102" s="21" t="str">
        <f>IF(OR($B102-O$5&gt;74, $B102-O$5=73, $B102-O$5=1, $B102-O$5&lt;0),"",ROUND(($B102-O$5)*'점수 계산기'!$C$27+O$5*'점수 계산기'!$C$29+'점수 계산기'!$C$32,0))</f>
        <v/>
      </c>
      <c r="P102" s="21" t="str">
        <f>IF(OR($B102-P$5&gt;74, $B102-P$5=73, $B102-P$5=1, $B102-P$5&lt;0),"",ROUND(($B102-P$5)*'점수 계산기'!$C$27+P$5*'점수 계산기'!$C$29+'점수 계산기'!$C$32,0))</f>
        <v/>
      </c>
      <c r="Q102" s="21" t="str">
        <f>IF(OR($B102-Q$5&gt;74, $B102-Q$5=73, $B102-Q$5=1, $B102-Q$5&lt;0),"",ROUND(($B102-Q$5)*'점수 계산기'!$C$27+Q$5*'점수 계산기'!$C$29+'점수 계산기'!$C$32,0))</f>
        <v/>
      </c>
      <c r="R102" s="21" t="str">
        <f>IF(OR($B102-R$5&gt;74, $B102-R$5=73, $B102-R$5=1, $B102-R$5&lt;0),"",ROUND(($B102-R$5)*'점수 계산기'!$C$27+R$5*'점수 계산기'!$C$29+'점수 계산기'!$C$32,0))</f>
        <v/>
      </c>
      <c r="S102" s="21" t="str">
        <f>IF(OR($B102-S$5&gt;74, $B102-S$5=73, $B102-S$5=1, $B102-S$5&lt;0),"",ROUND(($B102-S$5)*'점수 계산기'!$C$27+S$5*'점수 계산기'!$C$29+'점수 계산기'!$C$32,0))</f>
        <v/>
      </c>
      <c r="T102" s="21" t="str">
        <f>IF(OR($B102-T$5&gt;74, $B102-T$5=73, $B102-T$5=1, $B102-T$5&lt;0),"",ROUND(($B102-T$5)*'점수 계산기'!$C$27+T$5*'점수 계산기'!$C$29+'점수 계산기'!$C$32,0))</f>
        <v/>
      </c>
      <c r="U102" s="21" t="str">
        <f>IF(OR($B102-U$5&gt;74, $B102-U$5=73, $B102-U$5=1, $B102-U$5&lt;0),"",ROUND(($B102-U$5)*'점수 계산기'!$C$27+U$5*'점수 계산기'!$C$29+'점수 계산기'!$C$32,0))</f>
        <v/>
      </c>
      <c r="V102" s="21" t="str">
        <f>IF(OR($B102-V$5&gt;74, $B102-V$5=73, $B102-V$5=1, $B102-V$5&lt;0),"",ROUND(($B102-V$5)*'점수 계산기'!$C$27+V$5*'점수 계산기'!$C$29+'점수 계산기'!$C$32,0))</f>
        <v/>
      </c>
      <c r="W102" s="21" t="str">
        <f>IF(OR($B102-W$5&gt;74, $B102-W$5=73, $B102-W$5=1, $B102-W$5&lt;0),"",ROUND(($B102-W$5)*'점수 계산기'!$C$27+W$5*'점수 계산기'!$C$29+'점수 계산기'!$C$32,0))</f>
        <v/>
      </c>
      <c r="X102" s="21">
        <f>IF(OR($B102-X$5&gt;74, $B102-X$5=73, $B102-X$5=1, $B102-X$5&lt;0),"",ROUND(($B102-X$5)*'점수 계산기'!$C$27+X$5*'점수 계산기'!$C$29+'점수 계산기'!$C$32,0))</f>
        <v>70</v>
      </c>
      <c r="Y102" s="21" t="str">
        <f>IF(OR($B102-Y$5&gt;74, $B102-Y$5=73, $B102-Y$5=1, $B102-Y$5&lt;0),"",ROUND(($B102-Y$5)*'점수 계산기'!$C$27+Y$5*'점수 계산기'!$C$29+'점수 계산기'!$C$32,0))</f>
        <v/>
      </c>
      <c r="Z102" s="21">
        <f>IF(OR($B102-Z$5&gt;74, $B102-Z$5=73, $B102-Z$5=1, $B102-Z$5&lt;0),"",ROUND(($B102-Z$5)*'점수 계산기'!$C$27+Z$5*'점수 계산기'!$C$29+'점수 계산기'!$C$32,0))</f>
        <v>70</v>
      </c>
      <c r="AA102" s="22">
        <f>IF(OR($B102-AA$5&gt;74, $B102-AA$5=73, $B102-AA$5=1, $B102-AA$5&lt;0),"",ROUND(($B102-AA$5)*'점수 계산기'!$C$27+AA$5*'점수 계산기'!$C$29+'점수 계산기'!$C$32,0))</f>
        <v>70</v>
      </c>
      <c r="AC102" s="195">
        <v>5</v>
      </c>
      <c r="AD102" s="195">
        <f t="shared" si="2"/>
        <v>70</v>
      </c>
      <c r="AE102" s="195" cm="1">
        <f t="array" ref="AE102">INDEX($AF$6:$AF$106, AC102, 1)</f>
        <v>147</v>
      </c>
      <c r="AF102" s="195">
        <f t="shared" si="3"/>
        <v>70</v>
      </c>
      <c r="AG102" s="195">
        <v>4</v>
      </c>
      <c r="AH102" s="195">
        <v>96</v>
      </c>
    </row>
    <row r="103" spans="1:34" ht="21" customHeight="1">
      <c r="A103" s="4"/>
      <c r="B103" s="33">
        <v>3</v>
      </c>
      <c r="C103" s="21" t="str">
        <f>IF(OR($B103-C$5&gt;74, $B103-C$5=73, $B103-C$5=1, $B103-C$5&lt;0),"",ROUND(($B103-C$5)*'점수 계산기'!$C$27+C$5*'점수 계산기'!$C$29+'점수 계산기'!$C$32,0))</f>
        <v/>
      </c>
      <c r="D103" s="21" t="str">
        <f>IF(OR($B103-D$5&gt;74, $B103-D$5=73, $B103-D$5=1, $B103-D$5&lt;0),"",ROUND(($B103-D$5)*'점수 계산기'!$C$27+D$5*'점수 계산기'!$C$29+'점수 계산기'!$C$32,0))</f>
        <v/>
      </c>
      <c r="E103" s="21" t="str">
        <f>IF(OR($B103-E$5&gt;74, $B103-E$5=73, $B103-E$5=1, $B103-E$5&lt;0),"",ROUND(($B103-E$5)*'점수 계산기'!$C$27+E$5*'점수 계산기'!$C$29+'점수 계산기'!$C$32,0))</f>
        <v/>
      </c>
      <c r="F103" s="21" t="str">
        <f>IF(OR($B103-F$5&gt;74, $B103-F$5=73, $B103-F$5=1, $B103-F$5&lt;0),"",ROUND(($B103-F$5)*'점수 계산기'!$C$27+F$5*'점수 계산기'!$C$29+'점수 계산기'!$C$32,0))</f>
        <v/>
      </c>
      <c r="G103" s="21" t="str">
        <f>IF(OR($B103-G$5&gt;74, $B103-G$5=73, $B103-G$5=1, $B103-G$5&lt;0),"",ROUND(($B103-G$5)*'점수 계산기'!$C$27+G$5*'점수 계산기'!$C$29+'점수 계산기'!$C$32,0))</f>
        <v/>
      </c>
      <c r="H103" s="21" t="str">
        <f>IF(OR($B103-H$5&gt;74, $B103-H$5=73, $B103-H$5=1, $B103-H$5&lt;0),"",ROUND(($B103-H$5)*'점수 계산기'!$C$27+H$5*'점수 계산기'!$C$29+'점수 계산기'!$C$32,0))</f>
        <v/>
      </c>
      <c r="I103" s="21" t="str">
        <f>IF(OR($B103-I$5&gt;74, $B103-I$5=73, $B103-I$5=1, $B103-I$5&lt;0),"",ROUND(($B103-I$5)*'점수 계산기'!$C$27+I$5*'점수 계산기'!$C$29+'점수 계산기'!$C$32,0))</f>
        <v/>
      </c>
      <c r="J103" s="21" t="str">
        <f>IF(OR($B103-J$5&gt;74, $B103-J$5=73, $B103-J$5=1, $B103-J$5&lt;0),"",ROUND(($B103-J$5)*'점수 계산기'!$C$27+J$5*'점수 계산기'!$C$29+'점수 계산기'!$C$32,0))</f>
        <v/>
      </c>
      <c r="K103" s="21" t="str">
        <f>IF(OR($B103-K$5&gt;74, $B103-K$5=73, $B103-K$5=1, $B103-K$5&lt;0),"",ROUND(($B103-K$5)*'점수 계산기'!$C$27+K$5*'점수 계산기'!$C$29+'점수 계산기'!$C$32,0))</f>
        <v/>
      </c>
      <c r="L103" s="21" t="str">
        <f>IF(OR($B103-L$5&gt;74, $B103-L$5=73, $B103-L$5=1, $B103-L$5&lt;0),"",ROUND(($B103-L$5)*'점수 계산기'!$C$27+L$5*'점수 계산기'!$C$29+'점수 계산기'!$C$32,0))</f>
        <v/>
      </c>
      <c r="M103" s="21" t="str">
        <f>IF(OR($B103-M$5&gt;74, $B103-M$5=73, $B103-M$5=1, $B103-M$5&lt;0),"",ROUND(($B103-M$5)*'점수 계산기'!$C$27+M$5*'점수 계산기'!$C$29+'점수 계산기'!$C$32,0))</f>
        <v/>
      </c>
      <c r="N103" s="21" t="str">
        <f>IF(OR($B103-N$5&gt;74, $B103-N$5=73, $B103-N$5=1, $B103-N$5&lt;0),"",ROUND(($B103-N$5)*'점수 계산기'!$C$27+N$5*'점수 계산기'!$C$29+'점수 계산기'!$C$32,0))</f>
        <v/>
      </c>
      <c r="O103" s="21" t="str">
        <f>IF(OR($B103-O$5&gt;74, $B103-O$5=73, $B103-O$5=1, $B103-O$5&lt;0),"",ROUND(($B103-O$5)*'점수 계산기'!$C$27+O$5*'점수 계산기'!$C$29+'점수 계산기'!$C$32,0))</f>
        <v/>
      </c>
      <c r="P103" s="21" t="str">
        <f>IF(OR($B103-P$5&gt;74, $B103-P$5=73, $B103-P$5=1, $B103-P$5&lt;0),"",ROUND(($B103-P$5)*'점수 계산기'!$C$27+P$5*'점수 계산기'!$C$29+'점수 계산기'!$C$32,0))</f>
        <v/>
      </c>
      <c r="Q103" s="21" t="str">
        <f>IF(OR($B103-Q$5&gt;74, $B103-Q$5=73, $B103-Q$5=1, $B103-Q$5&lt;0),"",ROUND(($B103-Q$5)*'점수 계산기'!$C$27+Q$5*'점수 계산기'!$C$29+'점수 계산기'!$C$32,0))</f>
        <v/>
      </c>
      <c r="R103" s="21" t="str">
        <f>IF(OR($B103-R$5&gt;74, $B103-R$5=73, $B103-R$5=1, $B103-R$5&lt;0),"",ROUND(($B103-R$5)*'점수 계산기'!$C$27+R$5*'점수 계산기'!$C$29+'점수 계산기'!$C$32,0))</f>
        <v/>
      </c>
      <c r="S103" s="21" t="str">
        <f>IF(OR($B103-S$5&gt;74, $B103-S$5=73, $B103-S$5=1, $B103-S$5&lt;0),"",ROUND(($B103-S$5)*'점수 계산기'!$C$27+S$5*'점수 계산기'!$C$29+'점수 계산기'!$C$32,0))</f>
        <v/>
      </c>
      <c r="T103" s="21" t="str">
        <f>IF(OR($B103-T$5&gt;74, $B103-T$5=73, $B103-T$5=1, $B103-T$5&lt;0),"",ROUND(($B103-T$5)*'점수 계산기'!$C$27+T$5*'점수 계산기'!$C$29+'점수 계산기'!$C$32,0))</f>
        <v/>
      </c>
      <c r="U103" s="21" t="str">
        <f>IF(OR($B103-U$5&gt;74, $B103-U$5=73, $B103-U$5=1, $B103-U$5&lt;0),"",ROUND(($B103-U$5)*'점수 계산기'!$C$27+U$5*'점수 계산기'!$C$29+'점수 계산기'!$C$32,0))</f>
        <v/>
      </c>
      <c r="V103" s="21" t="str">
        <f>IF(OR($B103-V$5&gt;74, $B103-V$5=73, $B103-V$5=1, $B103-V$5&lt;0),"",ROUND(($B103-V$5)*'점수 계산기'!$C$27+V$5*'점수 계산기'!$C$29+'점수 계산기'!$C$32,0))</f>
        <v/>
      </c>
      <c r="W103" s="21" t="str">
        <f>IF(OR($B103-W$5&gt;74, $B103-W$5=73, $B103-W$5=1, $B103-W$5&lt;0),"",ROUND(($B103-W$5)*'점수 계산기'!$C$27+W$5*'점수 계산기'!$C$29+'점수 계산기'!$C$32,0))</f>
        <v/>
      </c>
      <c r="X103" s="21" t="str">
        <f>IF(OR($B103-X$5&gt;74, $B103-X$5=73, $B103-X$5=1, $B103-X$5&lt;0),"",ROUND(($B103-X$5)*'점수 계산기'!$C$27+X$5*'점수 계산기'!$C$29+'점수 계산기'!$C$32,0))</f>
        <v/>
      </c>
      <c r="Y103" s="21">
        <f>IF(OR($B103-Y$5&gt;74, $B103-Y$5=73, $B103-Y$5=1, $B103-Y$5&lt;0),"",ROUND(($B103-Y$5)*'점수 계산기'!$C$27+Y$5*'점수 계산기'!$C$29+'점수 계산기'!$C$32,0))</f>
        <v>69</v>
      </c>
      <c r="Z103" s="21" t="str">
        <f>IF(OR($B103-Z$5&gt;74, $B103-Z$5=73, $B103-Z$5=1, $B103-Z$5&lt;0),"",ROUND(($B103-Z$5)*'점수 계산기'!$C$27+Z$5*'점수 계산기'!$C$29+'점수 계산기'!$C$32,0))</f>
        <v/>
      </c>
      <c r="AA103" s="22">
        <f>IF(OR($B103-AA$5&gt;74, $B103-AA$5=73, $B103-AA$5=1, $B103-AA$5&lt;0),"",ROUND(($B103-AA$5)*'점수 계산기'!$C$27+AA$5*'점수 계산기'!$C$29+'점수 계산기'!$C$32,0))</f>
        <v>69</v>
      </c>
      <c r="AC103" s="195">
        <v>4</v>
      </c>
      <c r="AD103" s="195">
        <f t="shared" si="2"/>
        <v>69</v>
      </c>
      <c r="AE103" s="195" cm="1">
        <f t="array" ref="AE103">INDEX($AF$6:$AF$106, AC103, 1)</f>
        <v>148</v>
      </c>
      <c r="AF103" s="195">
        <f t="shared" si="3"/>
        <v>69</v>
      </c>
      <c r="AG103" s="195">
        <v>3</v>
      </c>
      <c r="AH103" s="195">
        <v>97</v>
      </c>
    </row>
    <row r="104" spans="1:34" ht="21" customHeight="1">
      <c r="A104" s="4"/>
      <c r="B104" s="33">
        <v>2</v>
      </c>
      <c r="C104" s="21" t="str">
        <f>IF(OR($B104-C$5&gt;74, $B104-C$5=73, $B104-C$5=1, $B104-C$5&lt;0),"",ROUND(($B104-C$5)*'점수 계산기'!$C$27+C$5*'점수 계산기'!$C$29+'점수 계산기'!$C$32,0))</f>
        <v/>
      </c>
      <c r="D104" s="21" t="str">
        <f>IF(OR($B104-D$5&gt;74, $B104-D$5=73, $B104-D$5=1, $B104-D$5&lt;0),"",ROUND(($B104-D$5)*'점수 계산기'!$C$27+D$5*'점수 계산기'!$C$29+'점수 계산기'!$C$32,0))</f>
        <v/>
      </c>
      <c r="E104" s="21" t="str">
        <f>IF(OR($B104-E$5&gt;74, $B104-E$5=73, $B104-E$5=1, $B104-E$5&lt;0),"",ROUND(($B104-E$5)*'점수 계산기'!$C$27+E$5*'점수 계산기'!$C$29+'점수 계산기'!$C$32,0))</f>
        <v/>
      </c>
      <c r="F104" s="21" t="str">
        <f>IF(OR($B104-F$5&gt;74, $B104-F$5=73, $B104-F$5=1, $B104-F$5&lt;0),"",ROUND(($B104-F$5)*'점수 계산기'!$C$27+F$5*'점수 계산기'!$C$29+'점수 계산기'!$C$32,0))</f>
        <v/>
      </c>
      <c r="G104" s="21" t="str">
        <f>IF(OR($B104-G$5&gt;74, $B104-G$5=73, $B104-G$5=1, $B104-G$5&lt;0),"",ROUND(($B104-G$5)*'점수 계산기'!$C$27+G$5*'점수 계산기'!$C$29+'점수 계산기'!$C$32,0))</f>
        <v/>
      </c>
      <c r="H104" s="21" t="str">
        <f>IF(OR($B104-H$5&gt;74, $B104-H$5=73, $B104-H$5=1, $B104-H$5&lt;0),"",ROUND(($B104-H$5)*'점수 계산기'!$C$27+H$5*'점수 계산기'!$C$29+'점수 계산기'!$C$32,0))</f>
        <v/>
      </c>
      <c r="I104" s="21" t="str">
        <f>IF(OR($B104-I$5&gt;74, $B104-I$5=73, $B104-I$5=1, $B104-I$5&lt;0),"",ROUND(($B104-I$5)*'점수 계산기'!$C$27+I$5*'점수 계산기'!$C$29+'점수 계산기'!$C$32,0))</f>
        <v/>
      </c>
      <c r="J104" s="21" t="str">
        <f>IF(OR($B104-J$5&gt;74, $B104-J$5=73, $B104-J$5=1, $B104-J$5&lt;0),"",ROUND(($B104-J$5)*'점수 계산기'!$C$27+J$5*'점수 계산기'!$C$29+'점수 계산기'!$C$32,0))</f>
        <v/>
      </c>
      <c r="K104" s="21" t="str">
        <f>IF(OR($B104-K$5&gt;74, $B104-K$5=73, $B104-K$5=1, $B104-K$5&lt;0),"",ROUND(($B104-K$5)*'점수 계산기'!$C$27+K$5*'점수 계산기'!$C$29+'점수 계산기'!$C$32,0))</f>
        <v/>
      </c>
      <c r="L104" s="21" t="str">
        <f>IF(OR($B104-L$5&gt;74, $B104-L$5=73, $B104-L$5=1, $B104-L$5&lt;0),"",ROUND(($B104-L$5)*'점수 계산기'!$C$27+L$5*'점수 계산기'!$C$29+'점수 계산기'!$C$32,0))</f>
        <v/>
      </c>
      <c r="M104" s="21" t="str">
        <f>IF(OR($B104-M$5&gt;74, $B104-M$5=73, $B104-M$5=1, $B104-M$5&lt;0),"",ROUND(($B104-M$5)*'점수 계산기'!$C$27+M$5*'점수 계산기'!$C$29+'점수 계산기'!$C$32,0))</f>
        <v/>
      </c>
      <c r="N104" s="21" t="str">
        <f>IF(OR($B104-N$5&gt;74, $B104-N$5=73, $B104-N$5=1, $B104-N$5&lt;0),"",ROUND(($B104-N$5)*'점수 계산기'!$C$27+N$5*'점수 계산기'!$C$29+'점수 계산기'!$C$32,0))</f>
        <v/>
      </c>
      <c r="O104" s="21" t="str">
        <f>IF(OR($B104-O$5&gt;74, $B104-O$5=73, $B104-O$5=1, $B104-O$5&lt;0),"",ROUND(($B104-O$5)*'점수 계산기'!$C$27+O$5*'점수 계산기'!$C$29+'점수 계산기'!$C$32,0))</f>
        <v/>
      </c>
      <c r="P104" s="21" t="str">
        <f>IF(OR($B104-P$5&gt;74, $B104-P$5=73, $B104-P$5=1, $B104-P$5&lt;0),"",ROUND(($B104-P$5)*'점수 계산기'!$C$27+P$5*'점수 계산기'!$C$29+'점수 계산기'!$C$32,0))</f>
        <v/>
      </c>
      <c r="Q104" s="21" t="str">
        <f>IF(OR($B104-Q$5&gt;74, $B104-Q$5=73, $B104-Q$5=1, $B104-Q$5&lt;0),"",ROUND(($B104-Q$5)*'점수 계산기'!$C$27+Q$5*'점수 계산기'!$C$29+'점수 계산기'!$C$32,0))</f>
        <v/>
      </c>
      <c r="R104" s="21" t="str">
        <f>IF(OR($B104-R$5&gt;74, $B104-R$5=73, $B104-R$5=1, $B104-R$5&lt;0),"",ROUND(($B104-R$5)*'점수 계산기'!$C$27+R$5*'점수 계산기'!$C$29+'점수 계산기'!$C$32,0))</f>
        <v/>
      </c>
      <c r="S104" s="21" t="str">
        <f>IF(OR($B104-S$5&gt;74, $B104-S$5=73, $B104-S$5=1, $B104-S$5&lt;0),"",ROUND(($B104-S$5)*'점수 계산기'!$C$27+S$5*'점수 계산기'!$C$29+'점수 계산기'!$C$32,0))</f>
        <v/>
      </c>
      <c r="T104" s="21" t="str">
        <f>IF(OR($B104-T$5&gt;74, $B104-T$5=73, $B104-T$5=1, $B104-T$5&lt;0),"",ROUND(($B104-T$5)*'점수 계산기'!$C$27+T$5*'점수 계산기'!$C$29+'점수 계산기'!$C$32,0))</f>
        <v/>
      </c>
      <c r="U104" s="21" t="str">
        <f>IF(OR($B104-U$5&gt;74, $B104-U$5=73, $B104-U$5=1, $B104-U$5&lt;0),"",ROUND(($B104-U$5)*'점수 계산기'!$C$27+U$5*'점수 계산기'!$C$29+'점수 계산기'!$C$32,0))</f>
        <v/>
      </c>
      <c r="V104" s="21" t="str">
        <f>IF(OR($B104-V$5&gt;74, $B104-V$5=73, $B104-V$5=1, $B104-V$5&lt;0),"",ROUND(($B104-V$5)*'점수 계산기'!$C$27+V$5*'점수 계산기'!$C$29+'점수 계산기'!$C$32,0))</f>
        <v/>
      </c>
      <c r="W104" s="21" t="str">
        <f>IF(OR($B104-W$5&gt;74, $B104-W$5=73, $B104-W$5=1, $B104-W$5&lt;0),"",ROUND(($B104-W$5)*'점수 계산기'!$C$27+W$5*'점수 계산기'!$C$29+'점수 계산기'!$C$32,0))</f>
        <v/>
      </c>
      <c r="X104" s="21" t="str">
        <f>IF(OR($B104-X$5&gt;74, $B104-X$5=73, $B104-X$5=1, $B104-X$5&lt;0),"",ROUND(($B104-X$5)*'점수 계산기'!$C$27+X$5*'점수 계산기'!$C$29+'점수 계산기'!$C$32,0))</f>
        <v/>
      </c>
      <c r="Y104" s="21" t="str">
        <f>IF(OR($B104-Y$5&gt;74, $B104-Y$5=73, $B104-Y$5=1, $B104-Y$5&lt;0),"",ROUND(($B104-Y$5)*'점수 계산기'!$C$27+Y$5*'점수 계산기'!$C$29+'점수 계산기'!$C$32,0))</f>
        <v/>
      </c>
      <c r="Z104" s="21">
        <f>IF(OR($B104-Z$5&gt;74, $B104-Z$5=73, $B104-Z$5=1, $B104-Z$5&lt;0),"",ROUND(($B104-Z$5)*'점수 계산기'!$C$27+Z$5*'점수 계산기'!$C$29+'점수 계산기'!$C$32,0))</f>
        <v>69</v>
      </c>
      <c r="AA104" s="22">
        <f>IF(OR($B104-AA$5&gt;74, $B104-AA$5=73, $B104-AA$5=1, $B104-AA$5&lt;0),"",ROUND(($B104-AA$5)*'점수 계산기'!$C$27+AA$5*'점수 계산기'!$C$29+'점수 계산기'!$C$32,0))</f>
        <v>69</v>
      </c>
      <c r="AC104" s="195">
        <v>3</v>
      </c>
      <c r="AD104" s="195">
        <f t="shared" si="2"/>
        <v>69</v>
      </c>
      <c r="AE104" s="195" cm="1">
        <f t="array" ref="AE104">INDEX($AF$6:$AF$106, AC104, 1)</f>
        <v>149</v>
      </c>
      <c r="AF104" s="195">
        <f t="shared" si="3"/>
        <v>69</v>
      </c>
      <c r="AG104" s="195">
        <v>2</v>
      </c>
      <c r="AH104" s="195">
        <v>98</v>
      </c>
    </row>
    <row r="105" spans="1:34" ht="21" customHeight="1">
      <c r="A105" s="4"/>
      <c r="B105" s="33">
        <v>1</v>
      </c>
      <c r="C105" s="21" t="str">
        <f>IF(OR($B105-C$5&gt;74, $B105-C$5=73, $B105-C$5=1, $B105-C$5&lt;0),"",ROUND(($B105-C$5)*'점수 계산기'!$C$27+C$5*'점수 계산기'!$C$29+'점수 계산기'!$C$32,0))</f>
        <v/>
      </c>
      <c r="D105" s="21" t="str">
        <f>IF(OR($B105-D$5&gt;74, $B105-D$5=73, $B105-D$5=1, $B105-D$5&lt;0),"",ROUND(($B105-D$5)*'점수 계산기'!$C$27+D$5*'점수 계산기'!$C$29+'점수 계산기'!$C$32,0))</f>
        <v/>
      </c>
      <c r="E105" s="21" t="str">
        <f>IF(OR($B105-E$5&gt;74, $B105-E$5=73, $B105-E$5=1, $B105-E$5&lt;0),"",ROUND(($B105-E$5)*'점수 계산기'!$C$27+E$5*'점수 계산기'!$C$29+'점수 계산기'!$C$32,0))</f>
        <v/>
      </c>
      <c r="F105" s="21" t="str">
        <f>IF(OR($B105-F$5&gt;74, $B105-F$5=73, $B105-F$5=1, $B105-F$5&lt;0),"",ROUND(($B105-F$5)*'점수 계산기'!$C$27+F$5*'점수 계산기'!$C$29+'점수 계산기'!$C$32,0))</f>
        <v/>
      </c>
      <c r="G105" s="21" t="str">
        <f>IF(OR($B105-G$5&gt;74, $B105-G$5=73, $B105-G$5=1, $B105-G$5&lt;0),"",ROUND(($B105-G$5)*'점수 계산기'!$C$27+G$5*'점수 계산기'!$C$29+'점수 계산기'!$C$32,0))</f>
        <v/>
      </c>
      <c r="H105" s="21" t="str">
        <f>IF(OR($B105-H$5&gt;74, $B105-H$5=73, $B105-H$5=1, $B105-H$5&lt;0),"",ROUND(($B105-H$5)*'점수 계산기'!$C$27+H$5*'점수 계산기'!$C$29+'점수 계산기'!$C$32,0))</f>
        <v/>
      </c>
      <c r="I105" s="21" t="str">
        <f>IF(OR($B105-I$5&gt;74, $B105-I$5=73, $B105-I$5=1, $B105-I$5&lt;0),"",ROUND(($B105-I$5)*'점수 계산기'!$C$27+I$5*'점수 계산기'!$C$29+'점수 계산기'!$C$32,0))</f>
        <v/>
      </c>
      <c r="J105" s="21" t="str">
        <f>IF(OR($B105-J$5&gt;74, $B105-J$5=73, $B105-J$5=1, $B105-J$5&lt;0),"",ROUND(($B105-J$5)*'점수 계산기'!$C$27+J$5*'점수 계산기'!$C$29+'점수 계산기'!$C$32,0))</f>
        <v/>
      </c>
      <c r="K105" s="21" t="str">
        <f>IF(OR($B105-K$5&gt;74, $B105-K$5=73, $B105-K$5=1, $B105-K$5&lt;0),"",ROUND(($B105-K$5)*'점수 계산기'!$C$27+K$5*'점수 계산기'!$C$29+'점수 계산기'!$C$32,0))</f>
        <v/>
      </c>
      <c r="L105" s="21" t="str">
        <f>IF(OR($B105-L$5&gt;74, $B105-L$5=73, $B105-L$5=1, $B105-L$5&lt;0),"",ROUND(($B105-L$5)*'점수 계산기'!$C$27+L$5*'점수 계산기'!$C$29+'점수 계산기'!$C$32,0))</f>
        <v/>
      </c>
      <c r="M105" s="21" t="str">
        <f>IF(OR($B105-M$5&gt;74, $B105-M$5=73, $B105-M$5=1, $B105-M$5&lt;0),"",ROUND(($B105-M$5)*'점수 계산기'!$C$27+M$5*'점수 계산기'!$C$29+'점수 계산기'!$C$32,0))</f>
        <v/>
      </c>
      <c r="N105" s="21" t="str">
        <f>IF(OR($B105-N$5&gt;74, $B105-N$5=73, $B105-N$5=1, $B105-N$5&lt;0),"",ROUND(($B105-N$5)*'점수 계산기'!$C$27+N$5*'점수 계산기'!$C$29+'점수 계산기'!$C$32,0))</f>
        <v/>
      </c>
      <c r="O105" s="21" t="str">
        <f>IF(OR($B105-O$5&gt;74, $B105-O$5=73, $B105-O$5=1, $B105-O$5&lt;0),"",ROUND(($B105-O$5)*'점수 계산기'!$C$27+O$5*'점수 계산기'!$C$29+'점수 계산기'!$C$32,0))</f>
        <v/>
      </c>
      <c r="P105" s="21" t="str">
        <f>IF(OR($B105-P$5&gt;74, $B105-P$5=73, $B105-P$5=1, $B105-P$5&lt;0),"",ROUND(($B105-P$5)*'점수 계산기'!$C$27+P$5*'점수 계산기'!$C$29+'점수 계산기'!$C$32,0))</f>
        <v/>
      </c>
      <c r="Q105" s="21" t="str">
        <f>IF(OR($B105-Q$5&gt;74, $B105-Q$5=73, $B105-Q$5=1, $B105-Q$5&lt;0),"",ROUND(($B105-Q$5)*'점수 계산기'!$C$27+Q$5*'점수 계산기'!$C$29+'점수 계산기'!$C$32,0))</f>
        <v/>
      </c>
      <c r="R105" s="21" t="str">
        <f>IF(OR($B105-R$5&gt;74, $B105-R$5=73, $B105-R$5=1, $B105-R$5&lt;0),"",ROUND(($B105-R$5)*'점수 계산기'!$C$27+R$5*'점수 계산기'!$C$29+'점수 계산기'!$C$32,0))</f>
        <v/>
      </c>
      <c r="S105" s="21" t="str">
        <f>IF(OR($B105-S$5&gt;74, $B105-S$5=73, $B105-S$5=1, $B105-S$5&lt;0),"",ROUND(($B105-S$5)*'점수 계산기'!$C$27+S$5*'점수 계산기'!$C$29+'점수 계산기'!$C$32,0))</f>
        <v/>
      </c>
      <c r="T105" s="21" t="str">
        <f>IF(OR($B105-T$5&gt;74, $B105-T$5=73, $B105-T$5=1, $B105-T$5&lt;0),"",ROUND(($B105-T$5)*'점수 계산기'!$C$27+T$5*'점수 계산기'!$C$29+'점수 계산기'!$C$32,0))</f>
        <v/>
      </c>
      <c r="U105" s="21" t="str">
        <f>IF(OR($B105-U$5&gt;74, $B105-U$5=73, $B105-U$5=1, $B105-U$5&lt;0),"",ROUND(($B105-U$5)*'점수 계산기'!$C$27+U$5*'점수 계산기'!$C$29+'점수 계산기'!$C$32,0))</f>
        <v/>
      </c>
      <c r="V105" s="21" t="str">
        <f>IF(OR($B105-V$5&gt;74, $B105-V$5=73, $B105-V$5=1, $B105-V$5&lt;0),"",ROUND(($B105-V$5)*'점수 계산기'!$C$27+V$5*'점수 계산기'!$C$29+'점수 계산기'!$C$32,0))</f>
        <v/>
      </c>
      <c r="W105" s="21" t="str">
        <f>IF(OR($B105-W$5&gt;74, $B105-W$5=73, $B105-W$5=1, $B105-W$5&lt;0),"",ROUND(($B105-W$5)*'점수 계산기'!$C$27+W$5*'점수 계산기'!$C$29+'점수 계산기'!$C$32,0))</f>
        <v/>
      </c>
      <c r="X105" s="21" t="str">
        <f>IF(OR($B105-X$5&gt;74, $B105-X$5=73, $B105-X$5=1, $B105-X$5&lt;0),"",ROUND(($B105-X$5)*'점수 계산기'!$C$27+X$5*'점수 계산기'!$C$29+'점수 계산기'!$C$32,0))</f>
        <v/>
      </c>
      <c r="Y105" s="21" t="str">
        <f>IF(OR($B105-Y$5&gt;74, $B105-Y$5=73, $B105-Y$5=1, $B105-Y$5&lt;0),"",ROUND(($B105-Y$5)*'점수 계산기'!$C$27+Y$5*'점수 계산기'!$C$29+'점수 계산기'!$C$32,0))</f>
        <v/>
      </c>
      <c r="Z105" s="21" t="str">
        <f>IF(OR($B105-Z$5&gt;74, $B105-Z$5=73, $B105-Z$5=1, $B105-Z$5&lt;0),"",ROUND(($B105-Z$5)*'점수 계산기'!$C$27+Z$5*'점수 계산기'!$C$29+'점수 계산기'!$C$32,0))</f>
        <v/>
      </c>
      <c r="AA105" s="22" t="str">
        <f>IF(OR($B105-AA$5&gt;74, $B105-AA$5=73, $B105-AA$5=1, $B105-AA$5&lt;0),"",ROUND(($B105-AA$5)*'점수 계산기'!$C$27+AA$5*'점수 계산기'!$C$29+'점수 계산기'!$C$32,0))</f>
        <v/>
      </c>
      <c r="AC105" s="195">
        <v>2</v>
      </c>
      <c r="AD105" s="195">
        <f t="shared" si="2"/>
        <v>0</v>
      </c>
      <c r="AE105" s="195" cm="1">
        <f t="array" ref="AE105">INDEX($AF$6:$AF$106, AC105, 1)</f>
        <v>0</v>
      </c>
      <c r="AF105" s="195">
        <f t="shared" si="3"/>
        <v>0</v>
      </c>
      <c r="AG105" s="195">
        <v>1</v>
      </c>
      <c r="AH105" s="195">
        <v>99</v>
      </c>
    </row>
    <row r="106" spans="1:34" ht="21" customHeight="1" thickBot="1">
      <c r="A106" s="4"/>
      <c r="B106" s="39">
        <v>0</v>
      </c>
      <c r="C106" s="23" t="str">
        <f>IF(OR($B106-C$5&gt;74, $B106-C$5=73, $B106-C$5=1, $B106-C$5&lt;0),"",ROUND(($B106-C$5)*'점수 계산기'!$C$27+C$5*'점수 계산기'!$C$29+'점수 계산기'!$C$32,0))</f>
        <v/>
      </c>
      <c r="D106" s="23" t="str">
        <f>IF(OR($B106-D$5&gt;74, $B106-D$5=73, $B106-D$5=1, $B106-D$5&lt;0),"",ROUND(($B106-D$5)*'점수 계산기'!$C$27+D$5*'점수 계산기'!$C$29+'점수 계산기'!$C$32,0))</f>
        <v/>
      </c>
      <c r="E106" s="23" t="str">
        <f>IF(OR($B106-E$5&gt;74, $B106-E$5=73, $B106-E$5=1, $B106-E$5&lt;0),"",ROUND(($B106-E$5)*'점수 계산기'!$C$27+E$5*'점수 계산기'!$C$29+'점수 계산기'!$C$32,0))</f>
        <v/>
      </c>
      <c r="F106" s="23" t="str">
        <f>IF(OR($B106-F$5&gt;74, $B106-F$5=73, $B106-F$5=1, $B106-F$5&lt;0),"",ROUND(($B106-F$5)*'점수 계산기'!$C$27+F$5*'점수 계산기'!$C$29+'점수 계산기'!$C$32,0))</f>
        <v/>
      </c>
      <c r="G106" s="23" t="str">
        <f>IF(OR($B106-G$5&gt;74, $B106-G$5=73, $B106-G$5=1, $B106-G$5&lt;0),"",ROUND(($B106-G$5)*'점수 계산기'!$C$27+G$5*'점수 계산기'!$C$29+'점수 계산기'!$C$32,0))</f>
        <v/>
      </c>
      <c r="H106" s="23" t="str">
        <f>IF(OR($B106-H$5&gt;74, $B106-H$5=73, $B106-H$5=1, $B106-H$5&lt;0),"",ROUND(($B106-H$5)*'점수 계산기'!$C$27+H$5*'점수 계산기'!$C$29+'점수 계산기'!$C$32,0))</f>
        <v/>
      </c>
      <c r="I106" s="23" t="str">
        <f>IF(OR($B106-I$5&gt;74, $B106-I$5=73, $B106-I$5=1, $B106-I$5&lt;0),"",ROUND(($B106-I$5)*'점수 계산기'!$C$27+I$5*'점수 계산기'!$C$29+'점수 계산기'!$C$32,0))</f>
        <v/>
      </c>
      <c r="J106" s="23" t="str">
        <f>IF(OR($B106-J$5&gt;74, $B106-J$5=73, $B106-J$5=1, $B106-J$5&lt;0),"",ROUND(($B106-J$5)*'점수 계산기'!$C$27+J$5*'점수 계산기'!$C$29+'점수 계산기'!$C$32,0))</f>
        <v/>
      </c>
      <c r="K106" s="23" t="str">
        <f>IF(OR($B106-K$5&gt;74, $B106-K$5=73, $B106-K$5=1, $B106-K$5&lt;0),"",ROUND(($B106-K$5)*'점수 계산기'!$C$27+K$5*'점수 계산기'!$C$29+'점수 계산기'!$C$32,0))</f>
        <v/>
      </c>
      <c r="L106" s="23" t="str">
        <f>IF(OR($B106-L$5&gt;74, $B106-L$5=73, $B106-L$5=1, $B106-L$5&lt;0),"",ROUND(($B106-L$5)*'점수 계산기'!$C$27+L$5*'점수 계산기'!$C$29+'점수 계산기'!$C$32,0))</f>
        <v/>
      </c>
      <c r="M106" s="23" t="str">
        <f>IF(OR($B106-M$5&gt;74, $B106-M$5=73, $B106-M$5=1, $B106-M$5&lt;0),"",ROUND(($B106-M$5)*'점수 계산기'!$C$27+M$5*'점수 계산기'!$C$29+'점수 계산기'!$C$32,0))</f>
        <v/>
      </c>
      <c r="N106" s="23" t="str">
        <f>IF(OR($B106-N$5&gt;74, $B106-N$5=73, $B106-N$5=1, $B106-N$5&lt;0),"",ROUND(($B106-N$5)*'점수 계산기'!$C$27+N$5*'점수 계산기'!$C$29+'점수 계산기'!$C$32,0))</f>
        <v/>
      </c>
      <c r="O106" s="23" t="str">
        <f>IF(OR($B106-O$5&gt;74, $B106-O$5=73, $B106-O$5=1, $B106-O$5&lt;0),"",ROUND(($B106-O$5)*'점수 계산기'!$C$27+O$5*'점수 계산기'!$C$29+'점수 계산기'!$C$32,0))</f>
        <v/>
      </c>
      <c r="P106" s="23" t="str">
        <f>IF(OR($B106-P$5&gt;74, $B106-P$5=73, $B106-P$5=1, $B106-P$5&lt;0),"",ROUND(($B106-P$5)*'점수 계산기'!$C$27+P$5*'점수 계산기'!$C$29+'점수 계산기'!$C$32,0))</f>
        <v/>
      </c>
      <c r="Q106" s="23" t="str">
        <f>IF(OR($B106-Q$5&gt;74, $B106-Q$5=73, $B106-Q$5=1, $B106-Q$5&lt;0),"",ROUND(($B106-Q$5)*'점수 계산기'!$C$27+Q$5*'점수 계산기'!$C$29+'점수 계산기'!$C$32,0))</f>
        <v/>
      </c>
      <c r="R106" s="23" t="str">
        <f>IF(OR($B106-R$5&gt;74, $B106-R$5=73, $B106-R$5=1, $B106-R$5&lt;0),"",ROUND(($B106-R$5)*'점수 계산기'!$C$27+R$5*'점수 계산기'!$C$29+'점수 계산기'!$C$32,0))</f>
        <v/>
      </c>
      <c r="S106" s="23" t="str">
        <f>IF(OR($B106-S$5&gt;74, $B106-S$5=73, $B106-S$5=1, $B106-S$5&lt;0),"",ROUND(($B106-S$5)*'점수 계산기'!$C$27+S$5*'점수 계산기'!$C$29+'점수 계산기'!$C$32,0))</f>
        <v/>
      </c>
      <c r="T106" s="23" t="str">
        <f>IF(OR($B106-T$5&gt;74, $B106-T$5=73, $B106-T$5=1, $B106-T$5&lt;0),"",ROUND(($B106-T$5)*'점수 계산기'!$C$27+T$5*'점수 계산기'!$C$29+'점수 계산기'!$C$32,0))</f>
        <v/>
      </c>
      <c r="U106" s="23" t="str">
        <f>IF(OR($B106-U$5&gt;74, $B106-U$5=73, $B106-U$5=1, $B106-U$5&lt;0),"",ROUND(($B106-U$5)*'점수 계산기'!$C$27+U$5*'점수 계산기'!$C$29+'점수 계산기'!$C$32,0))</f>
        <v/>
      </c>
      <c r="V106" s="23" t="str">
        <f>IF(OR($B106-V$5&gt;74, $B106-V$5=73, $B106-V$5=1, $B106-V$5&lt;0),"",ROUND(($B106-V$5)*'점수 계산기'!$C$27+V$5*'점수 계산기'!$C$29+'점수 계산기'!$C$32,0))</f>
        <v/>
      </c>
      <c r="W106" s="23" t="str">
        <f>IF(OR($B106-W$5&gt;74, $B106-W$5=73, $B106-W$5=1, $B106-W$5&lt;0),"",ROUND(($B106-W$5)*'점수 계산기'!$C$27+W$5*'점수 계산기'!$C$29+'점수 계산기'!$C$32,0))</f>
        <v/>
      </c>
      <c r="X106" s="23" t="str">
        <f>IF(OR($B106-X$5&gt;74, $B106-X$5=73, $B106-X$5=1, $B106-X$5&lt;0),"",ROUND(($B106-X$5)*'점수 계산기'!$C$27+X$5*'점수 계산기'!$C$29+'점수 계산기'!$C$32,0))</f>
        <v/>
      </c>
      <c r="Y106" s="23" t="str">
        <f>IF(OR($B106-Y$5&gt;74, $B106-Y$5=73, $B106-Y$5=1, $B106-Y$5&lt;0),"",ROUND(($B106-Y$5)*'점수 계산기'!$C$27+Y$5*'점수 계산기'!$C$29+'점수 계산기'!$C$32,0))</f>
        <v/>
      </c>
      <c r="Z106" s="23" t="str">
        <f>IF(OR($B106-Z$5&gt;74, $B106-Z$5=73, $B106-Z$5=1, $B106-Z$5&lt;0),"",ROUND(($B106-Z$5)*'점수 계산기'!$C$27+Z$5*'점수 계산기'!$C$29+'점수 계산기'!$C$32,0))</f>
        <v/>
      </c>
      <c r="AA106" s="24">
        <f>IF(OR($B106-AA$5&gt;74, $B106-AA$5=73, $B106-AA$5=1, $B106-AA$5&lt;0),"",ROUND(($B106-AA$5)*'점수 계산기'!$C$27+AA$5*'점수 계산기'!$C$29+'점수 계산기'!$C$32,0))</f>
        <v>67</v>
      </c>
      <c r="AC106" s="195">
        <v>1</v>
      </c>
      <c r="AD106" s="195">
        <f t="shared" si="2"/>
        <v>67</v>
      </c>
      <c r="AE106" s="195" cm="1">
        <f t="array" ref="AE106">INDEX($AF$6:$AF$106, AC106, 1)</f>
        <v>151</v>
      </c>
      <c r="AF106" s="195">
        <f t="shared" si="3"/>
        <v>67</v>
      </c>
      <c r="AG106" s="195">
        <v>0</v>
      </c>
      <c r="AH106" s="195">
        <v>100</v>
      </c>
    </row>
    <row r="107" spans="1:34" ht="0.25" customHeight="1" thickBot="1">
      <c r="A107" s="4"/>
      <c r="B107" s="34"/>
      <c r="C107" s="7" t="str">
        <f>IF(OR($B107-C$5&gt;74, $B107-C$5=73, $B107-C$5=1, $B107-C$5&lt;0),"",ROUND(($B107-C$5)*'점수 계산기'!$C$27+C$5*'점수 계산기'!$C$29+'점수 계산기'!$C$32,0))</f>
        <v/>
      </c>
      <c r="D107" s="7" t="e">
        <f>_xlfn.IFNA(ROUND(VLOOKUP($B107-D$5,#REF!,2,0)+HLOOKUP(D$5,#REF!,2,0),0),"")</f>
        <v>#REF!</v>
      </c>
      <c r="E107" s="7" t="e">
        <f>_xlfn.IFNA(ROUND(VLOOKUP($B107-E$5,#REF!,2,0)+HLOOKUP(E$5,#REF!,2,0),0),"")</f>
        <v>#REF!</v>
      </c>
      <c r="F107" s="7" t="e">
        <f>_xlfn.IFNA(ROUND(VLOOKUP($B107-F$5,#REF!,2,0)+HLOOKUP(F$5,#REF!,2,0),0),"")</f>
        <v>#REF!</v>
      </c>
      <c r="G107" s="7" t="e">
        <f>_xlfn.IFNA(ROUND(VLOOKUP($B107-G$5,#REF!,2,0)+HLOOKUP(G$5,#REF!,2,0),0),"")</f>
        <v>#REF!</v>
      </c>
      <c r="H107" s="7" t="e">
        <f>_xlfn.IFNA(ROUND(VLOOKUP($B107-H$5,#REF!,2,0)+HLOOKUP(H$5,#REF!,2,0),0),"")</f>
        <v>#REF!</v>
      </c>
      <c r="I107" s="7" t="e">
        <f>_xlfn.IFNA(ROUND(VLOOKUP($B107-I$5,#REF!,2,0)+HLOOKUP(I$5,#REF!,2,0),0),"")</f>
        <v>#REF!</v>
      </c>
      <c r="J107" s="7" t="e">
        <f>_xlfn.IFNA(ROUND(VLOOKUP($B107-J$5,#REF!,2,0)+HLOOKUP(J$5,#REF!,2,0),0),"")</f>
        <v>#REF!</v>
      </c>
      <c r="K107" s="7" t="e">
        <f>_xlfn.IFNA(ROUND(VLOOKUP($B107-K$5,#REF!,2,0)+HLOOKUP(K$5,#REF!,2,0),0),"")</f>
        <v>#REF!</v>
      </c>
      <c r="L107" s="7" t="e">
        <f>_xlfn.IFNA(ROUND(VLOOKUP($B107-L$5,#REF!,2,0)+HLOOKUP(L$5,#REF!,2,0),0),"")</f>
        <v>#REF!</v>
      </c>
      <c r="M107" s="7" t="e">
        <f>_xlfn.IFNA(ROUND(VLOOKUP($B107-M$5,#REF!,2,0)+HLOOKUP(M$5,#REF!,2,0),0),"")</f>
        <v>#REF!</v>
      </c>
      <c r="N107" s="7" t="e">
        <f>_xlfn.IFNA(ROUND(VLOOKUP($B107-N$5,#REF!,2,0)+HLOOKUP(N$5,#REF!,2,0),0),"")</f>
        <v>#REF!</v>
      </c>
      <c r="O107" s="7" t="e">
        <f>_xlfn.IFNA(ROUND(VLOOKUP($B107-O$5,#REF!,2,0)+HLOOKUP(O$5,#REF!,2,0),0),"")</f>
        <v>#REF!</v>
      </c>
      <c r="P107" s="7" t="e">
        <f>_xlfn.IFNA(ROUND(VLOOKUP($B107-P$5,#REF!,2,0)+HLOOKUP(P$5,#REF!,2,0),0),"")</f>
        <v>#REF!</v>
      </c>
      <c r="Q107" s="7" t="e">
        <f>_xlfn.IFNA(ROUND(VLOOKUP($B107-Q$5,#REF!,2,0)+HLOOKUP(Q$5,#REF!,2,0),0),"")</f>
        <v>#REF!</v>
      </c>
      <c r="R107" s="7" t="e">
        <f>_xlfn.IFNA(ROUND(VLOOKUP($B107-R$5,#REF!,2,0)+HLOOKUP(R$5,#REF!,2,0),0),"")</f>
        <v>#REF!</v>
      </c>
      <c r="S107" s="7" t="e">
        <f>_xlfn.IFNA(ROUND(VLOOKUP($B107-S$5,#REF!,2,0)+HLOOKUP(S$5,#REF!,2,0),0),"")</f>
        <v>#REF!</v>
      </c>
      <c r="T107" s="7" t="e">
        <f>_xlfn.IFNA(ROUND(VLOOKUP($B107-T$5,#REF!,2,0)+HLOOKUP(T$5,#REF!,2,0),0),"")</f>
        <v>#REF!</v>
      </c>
      <c r="U107" s="7" t="e">
        <f>_xlfn.IFNA(ROUND(VLOOKUP($B107-U$5,#REF!,2,0)+HLOOKUP(U$5,#REF!,2,0),0),"")</f>
        <v>#REF!</v>
      </c>
      <c r="V107" s="7" t="e">
        <f>_xlfn.IFNA(ROUND(VLOOKUP($B107-V$5,#REF!,2,0)+HLOOKUP(V$5,#REF!,2,0),0),"")</f>
        <v>#REF!</v>
      </c>
      <c r="W107" s="7" t="e">
        <f>_xlfn.IFNA(ROUND(VLOOKUP($B107-W$5,#REF!,2,0)+HLOOKUP(W$5,#REF!,2,0),0),"")</f>
        <v>#REF!</v>
      </c>
      <c r="X107" s="7" t="e">
        <f>_xlfn.IFNA(ROUND(VLOOKUP($B107-X$5,#REF!,2,0)+HLOOKUP(X$5,#REF!,2,0),0),"")</f>
        <v>#REF!</v>
      </c>
      <c r="Y107" s="7" t="e">
        <f>_xlfn.IFNA(ROUND(VLOOKUP($B107-Y$5,#REF!,2,0)+HLOOKUP(Y$5,#REF!,2,0),0),"")</f>
        <v>#REF!</v>
      </c>
      <c r="Z107" s="7" t="e">
        <f>_xlfn.IFNA(ROUND(VLOOKUP($B107-Z$5,#REF!,2,0)+HLOOKUP(Z$5,#REF!,2,0),0),"")</f>
        <v>#REF!</v>
      </c>
      <c r="AA107" s="8" t="e">
        <f>_xlfn.IFNA(ROUND(VLOOKUP($B107-AA$5,#REF!,2,0)+HLOOKUP(AA$5,#REF!,2,0),0),"")</f>
        <v>#REF!</v>
      </c>
    </row>
  </sheetData>
  <mergeCells count="2">
    <mergeCell ref="C2:E2"/>
    <mergeCell ref="C3:E3"/>
  </mergeCells>
  <phoneticPr fontId="1" type="noConversion"/>
  <conditionalFormatting sqref="B6:B106">
    <cfRule type="expression" dxfId="5" priority="2">
      <formula>OR(AND(#REF!=0,OR(#REF!=$N$6:$N$13)),AND(#REF!&gt;0,OR(#REF!=$N$6:$N$13)))</formula>
    </cfRule>
  </conditionalFormatting>
  <conditionalFormatting sqref="C6:AA107">
    <cfRule type="expression" dxfId="4" priority="1">
      <formula>OR(#REF!=$N$6:$N$13)</formula>
    </cfRule>
  </conditionalFormatting>
  <pageMargins left="0.7" right="0.7" top="0.75" bottom="0.75" header="0.3" footer="0.3"/>
  <pageSetup paperSize="9" scale="2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AA44-B5FB-4243-804A-E94C1AC86BAC}">
  <sheetPr>
    <tabColor rgb="FF00B050"/>
    <pageSetUpPr fitToPage="1"/>
  </sheetPr>
  <dimension ref="A1:AH107"/>
  <sheetViews>
    <sheetView topLeftCell="A3" zoomScale="85" zoomScaleNormal="85" workbookViewId="0">
      <selection activeCell="AC1" sqref="AC1:AH1048576"/>
    </sheetView>
  </sheetViews>
  <sheetFormatPr defaultRowHeight="17"/>
  <cols>
    <col min="2" max="27" width="14.08203125" customWidth="1"/>
    <col min="29" max="30" width="8.58203125" hidden="1" customWidth="1"/>
    <col min="31" max="34" width="0" hidden="1" customWidth="1"/>
  </cols>
  <sheetData>
    <row r="1" spans="1:34" ht="17.5" thickBo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34" ht="21" customHeight="1">
      <c r="A2" s="4"/>
      <c r="B2" s="2" t="s">
        <v>6</v>
      </c>
      <c r="C2" s="612" t="s">
        <v>66</v>
      </c>
      <c r="D2" s="613"/>
      <c r="E2" s="61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34" ht="21" customHeight="1" thickBot="1">
      <c r="A3" s="4"/>
      <c r="B3" s="1" t="s">
        <v>8</v>
      </c>
      <c r="C3" s="615" t="s">
        <v>160</v>
      </c>
      <c r="D3" s="616"/>
      <c r="E3" s="61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34" ht="21" customHeight="1" thickBot="1">
      <c r="A4" s="4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34" ht="21" customHeight="1" thickBot="1">
      <c r="A5" s="4"/>
      <c r="B5" s="90" t="s">
        <v>158</v>
      </c>
      <c r="C5" s="92">
        <v>26</v>
      </c>
      <c r="D5" s="93">
        <v>24</v>
      </c>
      <c r="E5" s="93">
        <v>23</v>
      </c>
      <c r="F5" s="93">
        <v>22</v>
      </c>
      <c r="G5" s="93">
        <v>21</v>
      </c>
      <c r="H5" s="93">
        <v>20</v>
      </c>
      <c r="I5" s="93">
        <v>19</v>
      </c>
      <c r="J5" s="93">
        <v>18</v>
      </c>
      <c r="K5" s="93">
        <v>17</v>
      </c>
      <c r="L5" s="93">
        <v>16</v>
      </c>
      <c r="M5" s="93">
        <v>15</v>
      </c>
      <c r="N5" s="93">
        <v>14</v>
      </c>
      <c r="O5" s="93">
        <v>13</v>
      </c>
      <c r="P5" s="93">
        <v>12</v>
      </c>
      <c r="Q5" s="93">
        <v>11</v>
      </c>
      <c r="R5" s="93">
        <v>10</v>
      </c>
      <c r="S5" s="93">
        <v>9</v>
      </c>
      <c r="T5" s="93">
        <v>8</v>
      </c>
      <c r="U5" s="93">
        <v>7</v>
      </c>
      <c r="V5" s="93">
        <v>6</v>
      </c>
      <c r="W5" s="93">
        <v>5</v>
      </c>
      <c r="X5" s="93">
        <v>4</v>
      </c>
      <c r="Y5" s="93">
        <v>3</v>
      </c>
      <c r="Z5" s="93">
        <v>2</v>
      </c>
      <c r="AA5" s="94">
        <v>0</v>
      </c>
      <c r="AC5" s="459" t="s">
        <v>69</v>
      </c>
      <c r="AD5" s="459" t="s">
        <v>70</v>
      </c>
      <c r="AE5" s="459" t="s">
        <v>71</v>
      </c>
      <c r="AF5" s="460" t="s">
        <v>72</v>
      </c>
      <c r="AG5" s="460" t="s">
        <v>73</v>
      </c>
      <c r="AH5" s="460" t="s">
        <v>74</v>
      </c>
    </row>
    <row r="6" spans="1:34" ht="21" customHeight="1">
      <c r="A6" s="4"/>
      <c r="B6" s="91">
        <v>100</v>
      </c>
      <c r="C6" s="40">
        <f>IF(OR($B6-C$5&gt;74, $B6-C$5=73, $B6-C$5=1, $B6-C$5&lt;0),"",ROUND(($B6-C$5)*'점수 계산기'!$C$27+C$5*'점수 계산기'!$C$30+'점수 계산기'!$C$33,0))</f>
        <v>149</v>
      </c>
      <c r="D6" s="46" t="str">
        <f>IF(OR($B6-D$5&gt;74, $B6-D$5=73, $B6-D$5=1, $B6-D$5&lt;0),"",ROUND(($B6-D$5)*'점수 계산기'!$C$27+D$5*'점수 계산기'!$C$30+'점수 계산기'!$C$33,0))</f>
        <v/>
      </c>
      <c r="E6" s="46" t="str">
        <f>IF(OR($B6-E$5&gt;74, $B6-E$5=73, $B6-E$5=1, $B6-E$5&lt;0),"",ROUND(($B6-E$5)*'점수 계산기'!$C$27+E$5*'점수 계산기'!$C$30+'점수 계산기'!$C$33,0))</f>
        <v/>
      </c>
      <c r="F6" s="46" t="str">
        <f>IF(OR($B6-F$5&gt;74, $B6-F$5=73, $B6-F$5=1, $B6-F$5&lt;0),"",ROUND(($B6-F$5)*'점수 계산기'!$C$27+F$5*'점수 계산기'!$C$30+'점수 계산기'!$C$33,0))</f>
        <v/>
      </c>
      <c r="G6" s="46" t="str">
        <f>IF(OR($B6-G$5&gt;74, $B6-G$5=73, $B6-G$5=1, $B6-G$5&lt;0),"",ROUND(($B6-G$5)*'점수 계산기'!$C$27+G$5*'점수 계산기'!$C$30+'점수 계산기'!$C$33,0))</f>
        <v/>
      </c>
      <c r="H6" s="46" t="str">
        <f>IF(OR($B6-H$5&gt;74, $B6-H$5=73, $B6-H$5=1, $B6-H$5&lt;0),"",ROUND(($B6-H$5)*'점수 계산기'!$C$27+H$5*'점수 계산기'!$C$30+'점수 계산기'!$C$33,0))</f>
        <v/>
      </c>
      <c r="I6" s="46" t="str">
        <f>IF(OR($B6-I$5&gt;74, $B6-I$5=73, $B6-I$5=1, $B6-I$5&lt;0),"",ROUND(($B6-I$5)*'점수 계산기'!$C$27+I$5*'점수 계산기'!$C$30+'점수 계산기'!$C$33,0))</f>
        <v/>
      </c>
      <c r="J6" s="46" t="str">
        <f>IF(OR($B6-J$5&gt;74, $B6-J$5=73, $B6-J$5=1, $B6-J$5&lt;0),"",ROUND(($B6-J$5)*'점수 계산기'!$C$27+J$5*'점수 계산기'!$C$30+'점수 계산기'!$C$33,0))</f>
        <v/>
      </c>
      <c r="K6" s="46" t="str">
        <f>IF(OR($B6-K$5&gt;74, $B6-K$5=73, $B6-K$5=1, $B6-K$5&lt;0),"",ROUND(($B6-K$5)*'점수 계산기'!$C$27+K$5*'점수 계산기'!$C$30+'점수 계산기'!$C$33,0))</f>
        <v/>
      </c>
      <c r="L6" s="46" t="str">
        <f>IF(OR($B6-L$5&gt;74, $B6-L$5=73, $B6-L$5=1, $B6-L$5&lt;0),"",ROUND(($B6-L$5)*'점수 계산기'!$C$27+L$5*'점수 계산기'!$C$30+'점수 계산기'!$C$33,0))</f>
        <v/>
      </c>
      <c r="M6" s="46" t="str">
        <f>IF(OR($B6-M$5&gt;74, $B6-M$5=73, $B6-M$5=1, $B6-M$5&lt;0),"",ROUND(($B6-M$5)*'점수 계산기'!$C$27+M$5*'점수 계산기'!$C$30+'점수 계산기'!$C$33,0))</f>
        <v/>
      </c>
      <c r="N6" s="46" t="str">
        <f>IF(OR($B6-N$5&gt;74, $B6-N$5=73, $B6-N$5=1, $B6-N$5&lt;0),"",ROUND(($B6-N$5)*'점수 계산기'!$C$27+N$5*'점수 계산기'!$C$30+'점수 계산기'!$C$33,0))</f>
        <v/>
      </c>
      <c r="O6" s="46" t="str">
        <f>IF(OR($B6-O$5&gt;74, $B6-O$5=73, $B6-O$5=1, $B6-O$5&lt;0),"",ROUND(($B6-O$5)*'점수 계산기'!$C$27+O$5*'점수 계산기'!$C$30+'점수 계산기'!$C$33,0))</f>
        <v/>
      </c>
      <c r="P6" s="46" t="str">
        <f>IF(OR($B6-P$5&gt;74, $B6-P$5=73, $B6-P$5=1, $B6-P$5&lt;0),"",ROUND(($B6-P$5)*'점수 계산기'!$C$27+P$5*'점수 계산기'!$C$30+'점수 계산기'!$C$33,0))</f>
        <v/>
      </c>
      <c r="Q6" s="46" t="str">
        <f>IF(OR($B6-Q$5&gt;74, $B6-Q$5=73, $B6-Q$5=1, $B6-Q$5&lt;0),"",ROUND(($B6-Q$5)*'점수 계산기'!$C$27+Q$5*'점수 계산기'!$C$30+'점수 계산기'!$C$33,0))</f>
        <v/>
      </c>
      <c r="R6" s="46" t="str">
        <f>IF(OR($B6-R$5&gt;74, $B6-R$5=73, $B6-R$5=1, $B6-R$5&lt;0),"",ROUND(($B6-R$5)*'점수 계산기'!$C$27+R$5*'점수 계산기'!$C$30+'점수 계산기'!$C$33,0))</f>
        <v/>
      </c>
      <c r="S6" s="46" t="str">
        <f>IF(OR($B6-S$5&gt;74, $B6-S$5=73, $B6-S$5=1, $B6-S$5&lt;0),"",ROUND(($B6-S$5)*'점수 계산기'!$C$27+S$5*'점수 계산기'!$C$30+'점수 계산기'!$C$33,0))</f>
        <v/>
      </c>
      <c r="T6" s="46" t="str">
        <f>IF(OR($B6-T$5&gt;74, $B6-T$5=73, $B6-T$5=1, $B6-T$5&lt;0),"",ROUND(($B6-T$5)*'점수 계산기'!$C$27+T$5*'점수 계산기'!$C$30+'점수 계산기'!$C$33,0))</f>
        <v/>
      </c>
      <c r="U6" s="46" t="str">
        <f>IF(OR($B6-U$5&gt;74, $B6-U$5=73, $B6-U$5=1, $B6-U$5&lt;0),"",ROUND(($B6-U$5)*'점수 계산기'!$C$27+U$5*'점수 계산기'!$C$30+'점수 계산기'!$C$33,0))</f>
        <v/>
      </c>
      <c r="V6" s="46" t="str">
        <f>IF(OR($B6-V$5&gt;74, $B6-V$5=73, $B6-V$5=1, $B6-V$5&lt;0),"",ROUND(($B6-V$5)*'점수 계산기'!$C$27+V$5*'점수 계산기'!$C$30+'점수 계산기'!$C$33,0))</f>
        <v/>
      </c>
      <c r="W6" s="46" t="str">
        <f>IF(OR($B6-W$5&gt;74, $B6-W$5=73, $B6-W$5=1, $B6-W$5&lt;0),"",ROUND(($B6-W$5)*'점수 계산기'!$C$27+W$5*'점수 계산기'!$C$30+'점수 계산기'!$C$33,0))</f>
        <v/>
      </c>
      <c r="X6" s="46" t="str">
        <f>IF(OR($B6-X$5&gt;74, $B6-X$5=73, $B6-X$5=1, $B6-X$5&lt;0),"",ROUND(($B6-X$5)*'점수 계산기'!$C$27+X$5*'점수 계산기'!$C$30+'점수 계산기'!$C$33,0))</f>
        <v/>
      </c>
      <c r="Y6" s="46" t="str">
        <f>IF(OR($B6-Y$5&gt;74, $B6-Y$5=73, $B6-Y$5=1, $B6-Y$5&lt;0),"",ROUND(($B6-Y$5)*'점수 계산기'!$C$27+Y$5*'점수 계산기'!$C$30+'점수 계산기'!$C$33,0))</f>
        <v/>
      </c>
      <c r="Z6" s="46" t="str">
        <f>IF(OR($B6-Z$5&gt;74, $B6-Z$5=73, $B6-Z$5=1, $B6-Z$5&lt;0),"",ROUND(($B6-Z$5)*'점수 계산기'!$C$27+Z$5*'점수 계산기'!$C$30+'점수 계산기'!$C$33,0))</f>
        <v/>
      </c>
      <c r="AA6" s="47" t="str">
        <f>IF(OR($B6-AA$5&gt;74, $B6-AA$5=73, $B6-AA$5=1, $B6-AA$5&lt;0),"",ROUND(($B6-AA$5)*'점수 계산기'!$C$27+AA$5*'점수 계산기'!$C$30+'점수 계산기'!$C$33,0))</f>
        <v/>
      </c>
      <c r="AC6" s="195">
        <v>101</v>
      </c>
      <c r="AD6" s="195">
        <f>MIN(C6:AA6)</f>
        <v>149</v>
      </c>
      <c r="AE6" s="195" cm="1">
        <f t="array" ref="AE6">INDEX($AF$6:$AF$106, AC6, 1)</f>
        <v>66</v>
      </c>
      <c r="AF6" s="195">
        <f>MAX(C6:AA6)</f>
        <v>149</v>
      </c>
      <c r="AG6" s="195">
        <v>100</v>
      </c>
      <c r="AH6" s="195">
        <v>0</v>
      </c>
    </row>
    <row r="7" spans="1:34" ht="21" customHeight="1">
      <c r="A7" s="4"/>
      <c r="B7" s="66">
        <v>99</v>
      </c>
      <c r="C7" s="53" t="str">
        <f>IF(OR($B7-C$5&gt;74, $B7-C$5=73, $B7-C$5=1, $B7-C$5&lt;0),"",ROUND(($B7-C$5)*'점수 계산기'!$C$27+C$5*'점수 계산기'!$C$30+'점수 계산기'!$C$33,0))</f>
        <v/>
      </c>
      <c r="D7" s="41" t="str">
        <f>IF(OR($B7-D$5&gt;74, $B7-D$5=73, $B7-D$5=1, $B7-D$5&lt;0),"",ROUND(($B7-D$5)*'점수 계산기'!$C$27+D$5*'점수 계산기'!$C$30+'점수 계산기'!$C$33,0))</f>
        <v/>
      </c>
      <c r="E7" s="41" t="str">
        <f>IF(OR($B7-E$5&gt;74, $B7-E$5=73, $B7-E$5=1, $B7-E$5&lt;0),"",ROUND(($B7-E$5)*'점수 계산기'!$C$27+E$5*'점수 계산기'!$C$30+'점수 계산기'!$C$33,0))</f>
        <v/>
      </c>
      <c r="F7" s="41" t="str">
        <f>IF(OR($B7-F$5&gt;74, $B7-F$5=73, $B7-F$5=1, $B7-F$5&lt;0),"",ROUND(($B7-F$5)*'점수 계산기'!$C$27+F$5*'점수 계산기'!$C$30+'점수 계산기'!$C$33,0))</f>
        <v/>
      </c>
      <c r="G7" s="41" t="str">
        <f>IF(OR($B7-G$5&gt;74, $B7-G$5=73, $B7-G$5=1, $B7-G$5&lt;0),"",ROUND(($B7-G$5)*'점수 계산기'!$C$27+G$5*'점수 계산기'!$C$30+'점수 계산기'!$C$33,0))</f>
        <v/>
      </c>
      <c r="H7" s="41" t="str">
        <f>IF(OR($B7-H$5&gt;74, $B7-H$5=73, $B7-H$5=1, $B7-H$5&lt;0),"",ROUND(($B7-H$5)*'점수 계산기'!$C$27+H$5*'점수 계산기'!$C$30+'점수 계산기'!$C$33,0))</f>
        <v/>
      </c>
      <c r="I7" s="41" t="str">
        <f>IF(OR($B7-I$5&gt;74, $B7-I$5=73, $B7-I$5=1, $B7-I$5&lt;0),"",ROUND(($B7-I$5)*'점수 계산기'!$C$27+I$5*'점수 계산기'!$C$30+'점수 계산기'!$C$33,0))</f>
        <v/>
      </c>
      <c r="J7" s="41" t="str">
        <f>IF(OR($B7-J$5&gt;74, $B7-J$5=73, $B7-J$5=1, $B7-J$5&lt;0),"",ROUND(($B7-J$5)*'점수 계산기'!$C$27+J$5*'점수 계산기'!$C$30+'점수 계산기'!$C$33,0))</f>
        <v/>
      </c>
      <c r="K7" s="41" t="str">
        <f>IF(OR($B7-K$5&gt;74, $B7-K$5=73, $B7-K$5=1, $B7-K$5&lt;0),"",ROUND(($B7-K$5)*'점수 계산기'!$C$27+K$5*'점수 계산기'!$C$30+'점수 계산기'!$C$33,0))</f>
        <v/>
      </c>
      <c r="L7" s="41" t="str">
        <f>IF(OR($B7-L$5&gt;74, $B7-L$5=73, $B7-L$5=1, $B7-L$5&lt;0),"",ROUND(($B7-L$5)*'점수 계산기'!$C$27+L$5*'점수 계산기'!$C$30+'점수 계산기'!$C$33,0))</f>
        <v/>
      </c>
      <c r="M7" s="41" t="str">
        <f>IF(OR($B7-M$5&gt;74, $B7-M$5=73, $B7-M$5=1, $B7-M$5&lt;0),"",ROUND(($B7-M$5)*'점수 계산기'!$C$27+M$5*'점수 계산기'!$C$30+'점수 계산기'!$C$33,0))</f>
        <v/>
      </c>
      <c r="N7" s="41" t="str">
        <f>IF(OR($B7-N$5&gt;74, $B7-N$5=73, $B7-N$5=1, $B7-N$5&lt;0),"",ROUND(($B7-N$5)*'점수 계산기'!$C$27+N$5*'점수 계산기'!$C$30+'점수 계산기'!$C$33,0))</f>
        <v/>
      </c>
      <c r="O7" s="41" t="str">
        <f>IF(OR($B7-O$5&gt;74, $B7-O$5=73, $B7-O$5=1, $B7-O$5&lt;0),"",ROUND(($B7-O$5)*'점수 계산기'!$C$27+O$5*'점수 계산기'!$C$30+'점수 계산기'!$C$33,0))</f>
        <v/>
      </c>
      <c r="P7" s="41" t="str">
        <f>IF(OR($B7-P$5&gt;74, $B7-P$5=73, $B7-P$5=1, $B7-P$5&lt;0),"",ROUND(($B7-P$5)*'점수 계산기'!$C$27+P$5*'점수 계산기'!$C$30+'점수 계산기'!$C$33,0))</f>
        <v/>
      </c>
      <c r="Q7" s="41" t="str">
        <f>IF(OR($B7-Q$5&gt;74, $B7-Q$5=73, $B7-Q$5=1, $B7-Q$5&lt;0),"",ROUND(($B7-Q$5)*'점수 계산기'!$C$27+Q$5*'점수 계산기'!$C$30+'점수 계산기'!$C$33,0))</f>
        <v/>
      </c>
      <c r="R7" s="41" t="str">
        <f>IF(OR($B7-R$5&gt;74, $B7-R$5=73, $B7-R$5=1, $B7-R$5&lt;0),"",ROUND(($B7-R$5)*'점수 계산기'!$C$27+R$5*'점수 계산기'!$C$30+'점수 계산기'!$C$33,0))</f>
        <v/>
      </c>
      <c r="S7" s="41" t="str">
        <f>IF(OR($B7-S$5&gt;74, $B7-S$5=73, $B7-S$5=1, $B7-S$5&lt;0),"",ROUND(($B7-S$5)*'점수 계산기'!$C$27+S$5*'점수 계산기'!$C$30+'점수 계산기'!$C$33,0))</f>
        <v/>
      </c>
      <c r="T7" s="41" t="str">
        <f>IF(OR($B7-T$5&gt;74, $B7-T$5=73, $B7-T$5=1, $B7-T$5&lt;0),"",ROUND(($B7-T$5)*'점수 계산기'!$C$27+T$5*'점수 계산기'!$C$30+'점수 계산기'!$C$33,0))</f>
        <v/>
      </c>
      <c r="U7" s="41" t="str">
        <f>IF(OR($B7-U$5&gt;74, $B7-U$5=73, $B7-U$5=1, $B7-U$5&lt;0),"",ROUND(($B7-U$5)*'점수 계산기'!$C$27+U$5*'점수 계산기'!$C$30+'점수 계산기'!$C$33,0))</f>
        <v/>
      </c>
      <c r="V7" s="41" t="str">
        <f>IF(OR($B7-V$5&gt;74, $B7-V$5=73, $B7-V$5=1, $B7-V$5&lt;0),"",ROUND(($B7-V$5)*'점수 계산기'!$C$27+V$5*'점수 계산기'!$C$30+'점수 계산기'!$C$33,0))</f>
        <v/>
      </c>
      <c r="W7" s="41" t="str">
        <f>IF(OR($B7-W$5&gt;74, $B7-W$5=73, $B7-W$5=1, $B7-W$5&lt;0),"",ROUND(($B7-W$5)*'점수 계산기'!$C$27+W$5*'점수 계산기'!$C$30+'점수 계산기'!$C$33,0))</f>
        <v/>
      </c>
      <c r="X7" s="41" t="str">
        <f>IF(OR($B7-X$5&gt;74, $B7-X$5=73, $B7-X$5=1, $B7-X$5&lt;0),"",ROUND(($B7-X$5)*'점수 계산기'!$C$27+X$5*'점수 계산기'!$C$30+'점수 계산기'!$C$33,0))</f>
        <v/>
      </c>
      <c r="Y7" s="41" t="str">
        <f>IF(OR($B7-Y$5&gt;74, $B7-Y$5=73, $B7-Y$5=1, $B7-Y$5&lt;0),"",ROUND(($B7-Y$5)*'점수 계산기'!$C$27+Y$5*'점수 계산기'!$C$30+'점수 계산기'!$C$33,0))</f>
        <v/>
      </c>
      <c r="Z7" s="41" t="str">
        <f>IF(OR($B7-Z$5&gt;74, $B7-Z$5=73, $B7-Z$5=1, $B7-Z$5&lt;0),"",ROUND(($B7-Z$5)*'점수 계산기'!$C$27+Z$5*'점수 계산기'!$C$30+'점수 계산기'!$C$33,0))</f>
        <v/>
      </c>
      <c r="AA7" s="48" t="str">
        <f>IF(OR($B7-AA$5&gt;74, $B7-AA$5=73, $B7-AA$5=1, $B7-AA$5&lt;0),"",ROUND(($B7-AA$5)*'점수 계산기'!$C$27+AA$5*'점수 계산기'!$C$30+'점수 계산기'!$C$33,0))</f>
        <v/>
      </c>
      <c r="AC7" s="195">
        <v>100</v>
      </c>
      <c r="AD7" s="195">
        <f t="shared" ref="AD7:AD70" si="0">MIN(C7:AA7)</f>
        <v>0</v>
      </c>
      <c r="AE7" s="195" cm="1">
        <f t="array" ref="AE7">INDEX($AF$6:$AF$106, AC7, 1)</f>
        <v>0</v>
      </c>
      <c r="AF7" s="195">
        <f t="shared" ref="AF7:AF70" si="1">MAX(C7:AA7)</f>
        <v>0</v>
      </c>
      <c r="AG7" s="195">
        <v>99</v>
      </c>
      <c r="AH7" s="195">
        <v>1</v>
      </c>
    </row>
    <row r="8" spans="1:34" ht="21" customHeight="1">
      <c r="A8" s="4"/>
      <c r="B8" s="66">
        <v>98</v>
      </c>
      <c r="C8" s="53">
        <f>IF(OR($B8-C$5&gt;74, $B8-C$5=73, $B8-C$5=1, $B8-C$5&lt;0),"",ROUND(($B8-C$5)*'점수 계산기'!$C$27+C$5*'점수 계산기'!$C$30+'점수 계산기'!$C$33,0))</f>
        <v>147</v>
      </c>
      <c r="D8" s="41">
        <f>IF(OR($B8-D$5&gt;74, $B8-D$5=73, $B8-D$5=1, $B8-D$5&lt;0),"",ROUND(($B8-D$5)*'점수 계산기'!$C$27+D$5*'점수 계산기'!$C$30+'점수 계산기'!$C$33,0))</f>
        <v>147</v>
      </c>
      <c r="E8" s="41" t="str">
        <f>IF(OR($B8-E$5&gt;74, $B8-E$5=73, $B8-E$5=1, $B8-E$5&lt;0),"",ROUND(($B8-E$5)*'점수 계산기'!$C$27+E$5*'점수 계산기'!$C$30+'점수 계산기'!$C$33,0))</f>
        <v/>
      </c>
      <c r="F8" s="41" t="str">
        <f>IF(OR($B8-F$5&gt;74, $B8-F$5=73, $B8-F$5=1, $B8-F$5&lt;0),"",ROUND(($B8-F$5)*'점수 계산기'!$C$27+F$5*'점수 계산기'!$C$30+'점수 계산기'!$C$33,0))</f>
        <v/>
      </c>
      <c r="G8" s="41" t="str">
        <f>IF(OR($B8-G$5&gt;74, $B8-G$5=73, $B8-G$5=1, $B8-G$5&lt;0),"",ROUND(($B8-G$5)*'점수 계산기'!$C$27+G$5*'점수 계산기'!$C$30+'점수 계산기'!$C$33,0))</f>
        <v/>
      </c>
      <c r="H8" s="41" t="str">
        <f>IF(OR($B8-H$5&gt;74, $B8-H$5=73, $B8-H$5=1, $B8-H$5&lt;0),"",ROUND(($B8-H$5)*'점수 계산기'!$C$27+H$5*'점수 계산기'!$C$30+'점수 계산기'!$C$33,0))</f>
        <v/>
      </c>
      <c r="I8" s="41" t="str">
        <f>IF(OR($B8-I$5&gt;74, $B8-I$5=73, $B8-I$5=1, $B8-I$5&lt;0),"",ROUND(($B8-I$5)*'점수 계산기'!$C$27+I$5*'점수 계산기'!$C$30+'점수 계산기'!$C$33,0))</f>
        <v/>
      </c>
      <c r="J8" s="41" t="str">
        <f>IF(OR($B8-J$5&gt;74, $B8-J$5=73, $B8-J$5=1, $B8-J$5&lt;0),"",ROUND(($B8-J$5)*'점수 계산기'!$C$27+J$5*'점수 계산기'!$C$30+'점수 계산기'!$C$33,0))</f>
        <v/>
      </c>
      <c r="K8" s="41" t="str">
        <f>IF(OR($B8-K$5&gt;74, $B8-K$5=73, $B8-K$5=1, $B8-K$5&lt;0),"",ROUND(($B8-K$5)*'점수 계산기'!$C$27+K$5*'점수 계산기'!$C$30+'점수 계산기'!$C$33,0))</f>
        <v/>
      </c>
      <c r="L8" s="41" t="str">
        <f>IF(OR($B8-L$5&gt;74, $B8-L$5=73, $B8-L$5=1, $B8-L$5&lt;0),"",ROUND(($B8-L$5)*'점수 계산기'!$C$27+L$5*'점수 계산기'!$C$30+'점수 계산기'!$C$33,0))</f>
        <v/>
      </c>
      <c r="M8" s="41" t="str">
        <f>IF(OR($B8-M$5&gt;74, $B8-M$5=73, $B8-M$5=1, $B8-M$5&lt;0),"",ROUND(($B8-M$5)*'점수 계산기'!$C$27+M$5*'점수 계산기'!$C$30+'점수 계산기'!$C$33,0))</f>
        <v/>
      </c>
      <c r="N8" s="41" t="str">
        <f>IF(OR($B8-N$5&gt;74, $B8-N$5=73, $B8-N$5=1, $B8-N$5&lt;0),"",ROUND(($B8-N$5)*'점수 계산기'!$C$27+N$5*'점수 계산기'!$C$30+'점수 계산기'!$C$33,0))</f>
        <v/>
      </c>
      <c r="O8" s="41" t="str">
        <f>IF(OR($B8-O$5&gt;74, $B8-O$5=73, $B8-O$5=1, $B8-O$5&lt;0),"",ROUND(($B8-O$5)*'점수 계산기'!$C$27+O$5*'점수 계산기'!$C$30+'점수 계산기'!$C$33,0))</f>
        <v/>
      </c>
      <c r="P8" s="41" t="str">
        <f>IF(OR($B8-P$5&gt;74, $B8-P$5=73, $B8-P$5=1, $B8-P$5&lt;0),"",ROUND(($B8-P$5)*'점수 계산기'!$C$27+P$5*'점수 계산기'!$C$30+'점수 계산기'!$C$33,0))</f>
        <v/>
      </c>
      <c r="Q8" s="41" t="str">
        <f>IF(OR($B8-Q$5&gt;74, $B8-Q$5=73, $B8-Q$5=1, $B8-Q$5&lt;0),"",ROUND(($B8-Q$5)*'점수 계산기'!$C$27+Q$5*'점수 계산기'!$C$30+'점수 계산기'!$C$33,0))</f>
        <v/>
      </c>
      <c r="R8" s="41" t="str">
        <f>IF(OR($B8-R$5&gt;74, $B8-R$5=73, $B8-R$5=1, $B8-R$5&lt;0),"",ROUND(($B8-R$5)*'점수 계산기'!$C$27+R$5*'점수 계산기'!$C$30+'점수 계산기'!$C$33,0))</f>
        <v/>
      </c>
      <c r="S8" s="41" t="str">
        <f>IF(OR($B8-S$5&gt;74, $B8-S$5=73, $B8-S$5=1, $B8-S$5&lt;0),"",ROUND(($B8-S$5)*'점수 계산기'!$C$27+S$5*'점수 계산기'!$C$30+'점수 계산기'!$C$33,0))</f>
        <v/>
      </c>
      <c r="T8" s="41" t="str">
        <f>IF(OR($B8-T$5&gt;74, $B8-T$5=73, $B8-T$5=1, $B8-T$5&lt;0),"",ROUND(($B8-T$5)*'점수 계산기'!$C$27+T$5*'점수 계산기'!$C$30+'점수 계산기'!$C$33,0))</f>
        <v/>
      </c>
      <c r="U8" s="41" t="str">
        <f>IF(OR($B8-U$5&gt;74, $B8-U$5=73, $B8-U$5=1, $B8-U$5&lt;0),"",ROUND(($B8-U$5)*'점수 계산기'!$C$27+U$5*'점수 계산기'!$C$30+'점수 계산기'!$C$33,0))</f>
        <v/>
      </c>
      <c r="V8" s="41" t="str">
        <f>IF(OR($B8-V$5&gt;74, $B8-V$5=73, $B8-V$5=1, $B8-V$5&lt;0),"",ROUND(($B8-V$5)*'점수 계산기'!$C$27+V$5*'점수 계산기'!$C$30+'점수 계산기'!$C$33,0))</f>
        <v/>
      </c>
      <c r="W8" s="41" t="str">
        <f>IF(OR($B8-W$5&gt;74, $B8-W$5=73, $B8-W$5=1, $B8-W$5&lt;0),"",ROUND(($B8-W$5)*'점수 계산기'!$C$27+W$5*'점수 계산기'!$C$30+'점수 계산기'!$C$33,0))</f>
        <v/>
      </c>
      <c r="X8" s="41" t="str">
        <f>IF(OR($B8-X$5&gt;74, $B8-X$5=73, $B8-X$5=1, $B8-X$5&lt;0),"",ROUND(($B8-X$5)*'점수 계산기'!$C$27+X$5*'점수 계산기'!$C$30+'점수 계산기'!$C$33,0))</f>
        <v/>
      </c>
      <c r="Y8" s="41" t="str">
        <f>IF(OR($B8-Y$5&gt;74, $B8-Y$5=73, $B8-Y$5=1, $B8-Y$5&lt;0),"",ROUND(($B8-Y$5)*'점수 계산기'!$C$27+Y$5*'점수 계산기'!$C$30+'점수 계산기'!$C$33,0))</f>
        <v/>
      </c>
      <c r="Z8" s="41" t="str">
        <f>IF(OR($B8-Z$5&gt;74, $B8-Z$5=73, $B8-Z$5=1, $B8-Z$5&lt;0),"",ROUND(($B8-Z$5)*'점수 계산기'!$C$27+Z$5*'점수 계산기'!$C$30+'점수 계산기'!$C$33,0))</f>
        <v/>
      </c>
      <c r="AA8" s="48" t="str">
        <f>IF(OR($B8-AA$5&gt;74, $B8-AA$5=73, $B8-AA$5=1, $B8-AA$5&lt;0),"",ROUND(($B8-AA$5)*'점수 계산기'!$C$27+AA$5*'점수 계산기'!$C$30+'점수 계산기'!$C$33,0))</f>
        <v/>
      </c>
      <c r="AC8" s="195">
        <v>99</v>
      </c>
      <c r="AD8" s="195">
        <f t="shared" si="0"/>
        <v>147</v>
      </c>
      <c r="AE8" s="195" cm="1">
        <f t="array" ref="AE8">INDEX($AF$6:$AF$106, AC8, 1)</f>
        <v>67</v>
      </c>
      <c r="AF8" s="195">
        <f t="shared" si="1"/>
        <v>147</v>
      </c>
      <c r="AG8" s="195">
        <v>98</v>
      </c>
      <c r="AH8" s="195">
        <v>2</v>
      </c>
    </row>
    <row r="9" spans="1:34" ht="21" customHeight="1">
      <c r="A9" s="4"/>
      <c r="B9" s="66">
        <v>97</v>
      </c>
      <c r="C9" s="53">
        <f>IF(OR($B9-C$5&gt;74, $B9-C$5=73, $B9-C$5=1, $B9-C$5&lt;0),"",ROUND(($B9-C$5)*'점수 계산기'!$C$27+C$5*'점수 계산기'!$C$30+'점수 계산기'!$C$33,0))</f>
        <v>146</v>
      </c>
      <c r="D9" s="41" t="str">
        <f>IF(OR($B9-D$5&gt;74, $B9-D$5=73, $B9-D$5=1, $B9-D$5&lt;0),"",ROUND(($B9-D$5)*'점수 계산기'!$C$27+D$5*'점수 계산기'!$C$30+'점수 계산기'!$C$33,0))</f>
        <v/>
      </c>
      <c r="E9" s="41">
        <f>IF(OR($B9-E$5&gt;74, $B9-E$5=73, $B9-E$5=1, $B9-E$5&lt;0),"",ROUND(($B9-E$5)*'점수 계산기'!$C$27+E$5*'점수 계산기'!$C$30+'점수 계산기'!$C$33,0))</f>
        <v>146</v>
      </c>
      <c r="F9" s="41" t="str">
        <f>IF(OR($B9-F$5&gt;74, $B9-F$5=73, $B9-F$5=1, $B9-F$5&lt;0),"",ROUND(($B9-F$5)*'점수 계산기'!$C$27+F$5*'점수 계산기'!$C$30+'점수 계산기'!$C$33,0))</f>
        <v/>
      </c>
      <c r="G9" s="41" t="str">
        <f>IF(OR($B9-G$5&gt;74, $B9-G$5=73, $B9-G$5=1, $B9-G$5&lt;0),"",ROUND(($B9-G$5)*'점수 계산기'!$C$27+G$5*'점수 계산기'!$C$30+'점수 계산기'!$C$33,0))</f>
        <v/>
      </c>
      <c r="H9" s="41" t="str">
        <f>IF(OR($B9-H$5&gt;74, $B9-H$5=73, $B9-H$5=1, $B9-H$5&lt;0),"",ROUND(($B9-H$5)*'점수 계산기'!$C$27+H$5*'점수 계산기'!$C$30+'점수 계산기'!$C$33,0))</f>
        <v/>
      </c>
      <c r="I9" s="41" t="str">
        <f>IF(OR($B9-I$5&gt;74, $B9-I$5=73, $B9-I$5=1, $B9-I$5&lt;0),"",ROUND(($B9-I$5)*'점수 계산기'!$C$27+I$5*'점수 계산기'!$C$30+'점수 계산기'!$C$33,0))</f>
        <v/>
      </c>
      <c r="J9" s="41" t="str">
        <f>IF(OR($B9-J$5&gt;74, $B9-J$5=73, $B9-J$5=1, $B9-J$5&lt;0),"",ROUND(($B9-J$5)*'점수 계산기'!$C$27+J$5*'점수 계산기'!$C$30+'점수 계산기'!$C$33,0))</f>
        <v/>
      </c>
      <c r="K9" s="41" t="str">
        <f>IF(OR($B9-K$5&gt;74, $B9-K$5=73, $B9-K$5=1, $B9-K$5&lt;0),"",ROUND(($B9-K$5)*'점수 계산기'!$C$27+K$5*'점수 계산기'!$C$30+'점수 계산기'!$C$33,0))</f>
        <v/>
      </c>
      <c r="L9" s="41" t="str">
        <f>IF(OR($B9-L$5&gt;74, $B9-L$5=73, $B9-L$5=1, $B9-L$5&lt;0),"",ROUND(($B9-L$5)*'점수 계산기'!$C$27+L$5*'점수 계산기'!$C$30+'점수 계산기'!$C$33,0))</f>
        <v/>
      </c>
      <c r="M9" s="41" t="str">
        <f>IF(OR($B9-M$5&gt;74, $B9-M$5=73, $B9-M$5=1, $B9-M$5&lt;0),"",ROUND(($B9-M$5)*'점수 계산기'!$C$27+M$5*'점수 계산기'!$C$30+'점수 계산기'!$C$33,0))</f>
        <v/>
      </c>
      <c r="N9" s="41" t="str">
        <f>IF(OR($B9-N$5&gt;74, $B9-N$5=73, $B9-N$5=1, $B9-N$5&lt;0),"",ROUND(($B9-N$5)*'점수 계산기'!$C$27+N$5*'점수 계산기'!$C$30+'점수 계산기'!$C$33,0))</f>
        <v/>
      </c>
      <c r="O9" s="41" t="str">
        <f>IF(OR($B9-O$5&gt;74, $B9-O$5=73, $B9-O$5=1, $B9-O$5&lt;0),"",ROUND(($B9-O$5)*'점수 계산기'!$C$27+O$5*'점수 계산기'!$C$30+'점수 계산기'!$C$33,0))</f>
        <v/>
      </c>
      <c r="P9" s="41" t="str">
        <f>IF(OR($B9-P$5&gt;74, $B9-P$5=73, $B9-P$5=1, $B9-P$5&lt;0),"",ROUND(($B9-P$5)*'점수 계산기'!$C$27+P$5*'점수 계산기'!$C$30+'점수 계산기'!$C$33,0))</f>
        <v/>
      </c>
      <c r="Q9" s="41" t="str">
        <f>IF(OR($B9-Q$5&gt;74, $B9-Q$5=73, $B9-Q$5=1, $B9-Q$5&lt;0),"",ROUND(($B9-Q$5)*'점수 계산기'!$C$27+Q$5*'점수 계산기'!$C$30+'점수 계산기'!$C$33,0))</f>
        <v/>
      </c>
      <c r="R9" s="41" t="str">
        <f>IF(OR($B9-R$5&gt;74, $B9-R$5=73, $B9-R$5=1, $B9-R$5&lt;0),"",ROUND(($B9-R$5)*'점수 계산기'!$C$27+R$5*'점수 계산기'!$C$30+'점수 계산기'!$C$33,0))</f>
        <v/>
      </c>
      <c r="S9" s="41" t="str">
        <f>IF(OR($B9-S$5&gt;74, $B9-S$5=73, $B9-S$5=1, $B9-S$5&lt;0),"",ROUND(($B9-S$5)*'점수 계산기'!$C$27+S$5*'점수 계산기'!$C$30+'점수 계산기'!$C$33,0))</f>
        <v/>
      </c>
      <c r="T9" s="41" t="str">
        <f>IF(OR($B9-T$5&gt;74, $B9-T$5=73, $B9-T$5=1, $B9-T$5&lt;0),"",ROUND(($B9-T$5)*'점수 계산기'!$C$27+T$5*'점수 계산기'!$C$30+'점수 계산기'!$C$33,0))</f>
        <v/>
      </c>
      <c r="U9" s="41" t="str">
        <f>IF(OR($B9-U$5&gt;74, $B9-U$5=73, $B9-U$5=1, $B9-U$5&lt;0),"",ROUND(($B9-U$5)*'점수 계산기'!$C$27+U$5*'점수 계산기'!$C$30+'점수 계산기'!$C$33,0))</f>
        <v/>
      </c>
      <c r="V9" s="41" t="str">
        <f>IF(OR($B9-V$5&gt;74, $B9-V$5=73, $B9-V$5=1, $B9-V$5&lt;0),"",ROUND(($B9-V$5)*'점수 계산기'!$C$27+V$5*'점수 계산기'!$C$30+'점수 계산기'!$C$33,0))</f>
        <v/>
      </c>
      <c r="W9" s="41" t="str">
        <f>IF(OR($B9-W$5&gt;74, $B9-W$5=73, $B9-W$5=1, $B9-W$5&lt;0),"",ROUND(($B9-W$5)*'점수 계산기'!$C$27+W$5*'점수 계산기'!$C$30+'점수 계산기'!$C$33,0))</f>
        <v/>
      </c>
      <c r="X9" s="41" t="str">
        <f>IF(OR($B9-X$5&gt;74, $B9-X$5=73, $B9-X$5=1, $B9-X$5&lt;0),"",ROUND(($B9-X$5)*'점수 계산기'!$C$27+X$5*'점수 계산기'!$C$30+'점수 계산기'!$C$33,0))</f>
        <v/>
      </c>
      <c r="Y9" s="41" t="str">
        <f>IF(OR($B9-Y$5&gt;74, $B9-Y$5=73, $B9-Y$5=1, $B9-Y$5&lt;0),"",ROUND(($B9-Y$5)*'점수 계산기'!$C$27+Y$5*'점수 계산기'!$C$30+'점수 계산기'!$C$33,0))</f>
        <v/>
      </c>
      <c r="Z9" s="41" t="str">
        <f>IF(OR($B9-Z$5&gt;74, $B9-Z$5=73, $B9-Z$5=1, $B9-Z$5&lt;0),"",ROUND(($B9-Z$5)*'점수 계산기'!$C$27+Z$5*'점수 계산기'!$C$30+'점수 계산기'!$C$33,0))</f>
        <v/>
      </c>
      <c r="AA9" s="48" t="str">
        <f>IF(OR($B9-AA$5&gt;74, $B9-AA$5=73, $B9-AA$5=1, $B9-AA$5&lt;0),"",ROUND(($B9-AA$5)*'점수 계산기'!$C$27+AA$5*'점수 계산기'!$C$30+'점수 계산기'!$C$33,0))</f>
        <v/>
      </c>
      <c r="AC9" s="195">
        <v>98</v>
      </c>
      <c r="AD9" s="195">
        <f t="shared" si="0"/>
        <v>146</v>
      </c>
      <c r="AE9" s="195" cm="1">
        <f t="array" ref="AE9">INDEX($AF$6:$AF$106, AC9, 1)</f>
        <v>68</v>
      </c>
      <c r="AF9" s="195">
        <f t="shared" si="1"/>
        <v>146</v>
      </c>
      <c r="AG9" s="195">
        <v>97</v>
      </c>
      <c r="AH9" s="195">
        <v>3</v>
      </c>
    </row>
    <row r="10" spans="1:34" ht="21" customHeight="1">
      <c r="A10" s="4"/>
      <c r="B10" s="67">
        <v>96</v>
      </c>
      <c r="C10" s="54">
        <f>IF(OR($B10-C$5&gt;74, $B10-C$5=73, $B10-C$5=1, $B10-C$5&lt;0),"",ROUND(($B10-C$5)*'점수 계산기'!$C$27+C$5*'점수 계산기'!$C$30+'점수 계산기'!$C$33,0))</f>
        <v>145</v>
      </c>
      <c r="D10" s="42">
        <f>IF(OR($B10-D$5&gt;74, $B10-D$5=73, $B10-D$5=1, $B10-D$5&lt;0),"",ROUND(($B10-D$5)*'점수 계산기'!$C$27+D$5*'점수 계산기'!$C$30+'점수 계산기'!$C$33,0))</f>
        <v>145</v>
      </c>
      <c r="E10" s="42" t="str">
        <f>IF(OR($B10-E$5&gt;74, $B10-E$5=73, $B10-E$5=1, $B10-E$5&lt;0),"",ROUND(($B10-E$5)*'점수 계산기'!$C$27+E$5*'점수 계산기'!$C$30+'점수 계산기'!$C$33,0))</f>
        <v/>
      </c>
      <c r="F10" s="42">
        <f>IF(OR($B10-F$5&gt;74, $B10-F$5=73, $B10-F$5=1, $B10-F$5&lt;0),"",ROUND(($B10-F$5)*'점수 계산기'!$C$27+F$5*'점수 계산기'!$C$30+'점수 계산기'!$C$33,0))</f>
        <v>145</v>
      </c>
      <c r="G10" s="42" t="str">
        <f>IF(OR($B10-G$5&gt;74, $B10-G$5=73, $B10-G$5=1, $B10-G$5&lt;0),"",ROUND(($B10-G$5)*'점수 계산기'!$C$27+G$5*'점수 계산기'!$C$30+'점수 계산기'!$C$33,0))</f>
        <v/>
      </c>
      <c r="H10" s="42" t="str">
        <f>IF(OR($B10-H$5&gt;74, $B10-H$5=73, $B10-H$5=1, $B10-H$5&lt;0),"",ROUND(($B10-H$5)*'점수 계산기'!$C$27+H$5*'점수 계산기'!$C$30+'점수 계산기'!$C$33,0))</f>
        <v/>
      </c>
      <c r="I10" s="42" t="str">
        <f>IF(OR($B10-I$5&gt;74, $B10-I$5=73, $B10-I$5=1, $B10-I$5&lt;0),"",ROUND(($B10-I$5)*'점수 계산기'!$C$27+I$5*'점수 계산기'!$C$30+'점수 계산기'!$C$33,0))</f>
        <v/>
      </c>
      <c r="J10" s="42" t="str">
        <f>IF(OR($B10-J$5&gt;74, $B10-J$5=73, $B10-J$5=1, $B10-J$5&lt;0),"",ROUND(($B10-J$5)*'점수 계산기'!$C$27+J$5*'점수 계산기'!$C$30+'점수 계산기'!$C$33,0))</f>
        <v/>
      </c>
      <c r="K10" s="42" t="str">
        <f>IF(OR($B10-K$5&gt;74, $B10-K$5=73, $B10-K$5=1, $B10-K$5&lt;0),"",ROUND(($B10-K$5)*'점수 계산기'!$C$27+K$5*'점수 계산기'!$C$30+'점수 계산기'!$C$33,0))</f>
        <v/>
      </c>
      <c r="L10" s="42" t="str">
        <f>IF(OR($B10-L$5&gt;74, $B10-L$5=73, $B10-L$5=1, $B10-L$5&lt;0),"",ROUND(($B10-L$5)*'점수 계산기'!$C$27+L$5*'점수 계산기'!$C$30+'점수 계산기'!$C$33,0))</f>
        <v/>
      </c>
      <c r="M10" s="42" t="str">
        <f>IF(OR($B10-M$5&gt;74, $B10-M$5=73, $B10-M$5=1, $B10-M$5&lt;0),"",ROUND(($B10-M$5)*'점수 계산기'!$C$27+M$5*'점수 계산기'!$C$30+'점수 계산기'!$C$33,0))</f>
        <v/>
      </c>
      <c r="N10" s="42" t="str">
        <f>IF(OR($B10-N$5&gt;74, $B10-N$5=73, $B10-N$5=1, $B10-N$5&lt;0),"",ROUND(($B10-N$5)*'점수 계산기'!$C$27+N$5*'점수 계산기'!$C$30+'점수 계산기'!$C$33,0))</f>
        <v/>
      </c>
      <c r="O10" s="42" t="str">
        <f>IF(OR($B10-O$5&gt;74, $B10-O$5=73, $B10-O$5=1, $B10-O$5&lt;0),"",ROUND(($B10-O$5)*'점수 계산기'!$C$27+O$5*'점수 계산기'!$C$30+'점수 계산기'!$C$33,0))</f>
        <v/>
      </c>
      <c r="P10" s="42" t="str">
        <f>IF(OR($B10-P$5&gt;74, $B10-P$5=73, $B10-P$5=1, $B10-P$5&lt;0),"",ROUND(($B10-P$5)*'점수 계산기'!$C$27+P$5*'점수 계산기'!$C$30+'점수 계산기'!$C$33,0))</f>
        <v/>
      </c>
      <c r="Q10" s="42" t="str">
        <f>IF(OR($B10-Q$5&gt;74, $B10-Q$5=73, $B10-Q$5=1, $B10-Q$5&lt;0),"",ROUND(($B10-Q$5)*'점수 계산기'!$C$27+Q$5*'점수 계산기'!$C$30+'점수 계산기'!$C$33,0))</f>
        <v/>
      </c>
      <c r="R10" s="42" t="str">
        <f>IF(OR($B10-R$5&gt;74, $B10-R$5=73, $B10-R$5=1, $B10-R$5&lt;0),"",ROUND(($B10-R$5)*'점수 계산기'!$C$27+R$5*'점수 계산기'!$C$30+'점수 계산기'!$C$33,0))</f>
        <v/>
      </c>
      <c r="S10" s="42" t="str">
        <f>IF(OR($B10-S$5&gt;74, $B10-S$5=73, $B10-S$5=1, $B10-S$5&lt;0),"",ROUND(($B10-S$5)*'점수 계산기'!$C$27+S$5*'점수 계산기'!$C$30+'점수 계산기'!$C$33,0))</f>
        <v/>
      </c>
      <c r="T10" s="42" t="str">
        <f>IF(OR($B10-T$5&gt;74, $B10-T$5=73, $B10-T$5=1, $B10-T$5&lt;0),"",ROUND(($B10-T$5)*'점수 계산기'!$C$27+T$5*'점수 계산기'!$C$30+'점수 계산기'!$C$33,0))</f>
        <v/>
      </c>
      <c r="U10" s="42" t="str">
        <f>IF(OR($B10-U$5&gt;74, $B10-U$5=73, $B10-U$5=1, $B10-U$5&lt;0),"",ROUND(($B10-U$5)*'점수 계산기'!$C$27+U$5*'점수 계산기'!$C$30+'점수 계산기'!$C$33,0))</f>
        <v/>
      </c>
      <c r="V10" s="42" t="str">
        <f>IF(OR($B10-V$5&gt;74, $B10-V$5=73, $B10-V$5=1, $B10-V$5&lt;0),"",ROUND(($B10-V$5)*'점수 계산기'!$C$27+V$5*'점수 계산기'!$C$30+'점수 계산기'!$C$33,0))</f>
        <v/>
      </c>
      <c r="W10" s="42" t="str">
        <f>IF(OR($B10-W$5&gt;74, $B10-W$5=73, $B10-W$5=1, $B10-W$5&lt;0),"",ROUND(($B10-W$5)*'점수 계산기'!$C$27+W$5*'점수 계산기'!$C$30+'점수 계산기'!$C$33,0))</f>
        <v/>
      </c>
      <c r="X10" s="42" t="str">
        <f>IF(OR($B10-X$5&gt;74, $B10-X$5=73, $B10-X$5=1, $B10-X$5&lt;0),"",ROUND(($B10-X$5)*'점수 계산기'!$C$27+X$5*'점수 계산기'!$C$30+'점수 계산기'!$C$33,0))</f>
        <v/>
      </c>
      <c r="Y10" s="42" t="str">
        <f>IF(OR($B10-Y$5&gt;74, $B10-Y$5=73, $B10-Y$5=1, $B10-Y$5&lt;0),"",ROUND(($B10-Y$5)*'점수 계산기'!$C$27+Y$5*'점수 계산기'!$C$30+'점수 계산기'!$C$33,0))</f>
        <v/>
      </c>
      <c r="Z10" s="42" t="str">
        <f>IF(OR($B10-Z$5&gt;74, $B10-Z$5=73, $B10-Z$5=1, $B10-Z$5&lt;0),"",ROUND(($B10-Z$5)*'점수 계산기'!$C$27+Z$5*'점수 계산기'!$C$30+'점수 계산기'!$C$33,0))</f>
        <v/>
      </c>
      <c r="AA10" s="49" t="str">
        <f>IF(OR($B10-AA$5&gt;74, $B10-AA$5=73, $B10-AA$5=1, $B10-AA$5&lt;0),"",ROUND(($B10-AA$5)*'점수 계산기'!$C$27+AA$5*'점수 계산기'!$C$30+'점수 계산기'!$C$33,0))</f>
        <v/>
      </c>
      <c r="AC10" s="195">
        <v>97</v>
      </c>
      <c r="AD10" s="195">
        <f t="shared" si="0"/>
        <v>145</v>
      </c>
      <c r="AE10" s="195" cm="1">
        <f t="array" ref="AE10">INDEX($AF$6:$AF$106, AC10, 1)</f>
        <v>69</v>
      </c>
      <c r="AF10" s="195">
        <f t="shared" si="1"/>
        <v>145</v>
      </c>
      <c r="AG10" s="195">
        <v>96</v>
      </c>
      <c r="AH10" s="195">
        <v>4</v>
      </c>
    </row>
    <row r="11" spans="1:34" ht="21" customHeight="1">
      <c r="A11" s="4"/>
      <c r="B11" s="67">
        <v>95</v>
      </c>
      <c r="C11" s="54">
        <f>IF(OR($B11-C$5&gt;74, $B11-C$5=73, $B11-C$5=1, $B11-C$5&lt;0),"",ROUND(($B11-C$5)*'점수 계산기'!$C$27+C$5*'점수 계산기'!$C$30+'점수 계산기'!$C$33,0))</f>
        <v>145</v>
      </c>
      <c r="D11" s="42">
        <f>IF(OR($B11-D$5&gt;74, $B11-D$5=73, $B11-D$5=1, $B11-D$5&lt;0),"",ROUND(($B11-D$5)*'점수 계산기'!$C$27+D$5*'점수 계산기'!$C$30+'점수 계산기'!$C$33,0))</f>
        <v>145</v>
      </c>
      <c r="E11" s="42">
        <f>IF(OR($B11-E$5&gt;74, $B11-E$5=73, $B11-E$5=1, $B11-E$5&lt;0),"",ROUND(($B11-E$5)*'점수 계산기'!$C$27+E$5*'점수 계산기'!$C$30+'점수 계산기'!$C$33,0))</f>
        <v>145</v>
      </c>
      <c r="F11" s="42" t="str">
        <f>IF(OR($B11-F$5&gt;74, $B11-F$5=73, $B11-F$5=1, $B11-F$5&lt;0),"",ROUND(($B11-F$5)*'점수 계산기'!$C$27+F$5*'점수 계산기'!$C$30+'점수 계산기'!$C$33,0))</f>
        <v/>
      </c>
      <c r="G11" s="42">
        <f>IF(OR($B11-G$5&gt;74, $B11-G$5=73, $B11-G$5=1, $B11-G$5&lt;0),"",ROUND(($B11-G$5)*'점수 계산기'!$C$27+G$5*'점수 계산기'!$C$30+'점수 계산기'!$C$33,0))</f>
        <v>145</v>
      </c>
      <c r="H11" s="42" t="str">
        <f>IF(OR($B11-H$5&gt;74, $B11-H$5=73, $B11-H$5=1, $B11-H$5&lt;0),"",ROUND(($B11-H$5)*'점수 계산기'!$C$27+H$5*'점수 계산기'!$C$30+'점수 계산기'!$C$33,0))</f>
        <v/>
      </c>
      <c r="I11" s="42" t="str">
        <f>IF(OR($B11-I$5&gt;74, $B11-I$5=73, $B11-I$5=1, $B11-I$5&lt;0),"",ROUND(($B11-I$5)*'점수 계산기'!$C$27+I$5*'점수 계산기'!$C$30+'점수 계산기'!$C$33,0))</f>
        <v/>
      </c>
      <c r="J11" s="42" t="str">
        <f>IF(OR($B11-J$5&gt;74, $B11-J$5=73, $B11-J$5=1, $B11-J$5&lt;0),"",ROUND(($B11-J$5)*'점수 계산기'!$C$27+J$5*'점수 계산기'!$C$30+'점수 계산기'!$C$33,0))</f>
        <v/>
      </c>
      <c r="K11" s="42" t="str">
        <f>IF(OR($B11-K$5&gt;74, $B11-K$5=73, $B11-K$5=1, $B11-K$5&lt;0),"",ROUND(($B11-K$5)*'점수 계산기'!$C$27+K$5*'점수 계산기'!$C$30+'점수 계산기'!$C$33,0))</f>
        <v/>
      </c>
      <c r="L11" s="42" t="str">
        <f>IF(OR($B11-L$5&gt;74, $B11-L$5=73, $B11-L$5=1, $B11-L$5&lt;0),"",ROUND(($B11-L$5)*'점수 계산기'!$C$27+L$5*'점수 계산기'!$C$30+'점수 계산기'!$C$33,0))</f>
        <v/>
      </c>
      <c r="M11" s="42" t="str">
        <f>IF(OR($B11-M$5&gt;74, $B11-M$5=73, $B11-M$5=1, $B11-M$5&lt;0),"",ROUND(($B11-M$5)*'점수 계산기'!$C$27+M$5*'점수 계산기'!$C$30+'점수 계산기'!$C$33,0))</f>
        <v/>
      </c>
      <c r="N11" s="42" t="str">
        <f>IF(OR($B11-N$5&gt;74, $B11-N$5=73, $B11-N$5=1, $B11-N$5&lt;0),"",ROUND(($B11-N$5)*'점수 계산기'!$C$27+N$5*'점수 계산기'!$C$30+'점수 계산기'!$C$33,0))</f>
        <v/>
      </c>
      <c r="O11" s="42" t="str">
        <f>IF(OR($B11-O$5&gt;74, $B11-O$5=73, $B11-O$5=1, $B11-O$5&lt;0),"",ROUND(($B11-O$5)*'점수 계산기'!$C$27+O$5*'점수 계산기'!$C$30+'점수 계산기'!$C$33,0))</f>
        <v/>
      </c>
      <c r="P11" s="42" t="str">
        <f>IF(OR($B11-P$5&gt;74, $B11-P$5=73, $B11-P$5=1, $B11-P$5&lt;0),"",ROUND(($B11-P$5)*'점수 계산기'!$C$27+P$5*'점수 계산기'!$C$30+'점수 계산기'!$C$33,0))</f>
        <v/>
      </c>
      <c r="Q11" s="42" t="str">
        <f>IF(OR($B11-Q$5&gt;74, $B11-Q$5=73, $B11-Q$5=1, $B11-Q$5&lt;0),"",ROUND(($B11-Q$5)*'점수 계산기'!$C$27+Q$5*'점수 계산기'!$C$30+'점수 계산기'!$C$33,0))</f>
        <v/>
      </c>
      <c r="R11" s="42" t="str">
        <f>IF(OR($B11-R$5&gt;74, $B11-R$5=73, $B11-R$5=1, $B11-R$5&lt;0),"",ROUND(($B11-R$5)*'점수 계산기'!$C$27+R$5*'점수 계산기'!$C$30+'점수 계산기'!$C$33,0))</f>
        <v/>
      </c>
      <c r="S11" s="42" t="str">
        <f>IF(OR($B11-S$5&gt;74, $B11-S$5=73, $B11-S$5=1, $B11-S$5&lt;0),"",ROUND(($B11-S$5)*'점수 계산기'!$C$27+S$5*'점수 계산기'!$C$30+'점수 계산기'!$C$33,0))</f>
        <v/>
      </c>
      <c r="T11" s="42" t="str">
        <f>IF(OR($B11-T$5&gt;74, $B11-T$5=73, $B11-T$5=1, $B11-T$5&lt;0),"",ROUND(($B11-T$5)*'점수 계산기'!$C$27+T$5*'점수 계산기'!$C$30+'점수 계산기'!$C$33,0))</f>
        <v/>
      </c>
      <c r="U11" s="42" t="str">
        <f>IF(OR($B11-U$5&gt;74, $B11-U$5=73, $B11-U$5=1, $B11-U$5&lt;0),"",ROUND(($B11-U$5)*'점수 계산기'!$C$27+U$5*'점수 계산기'!$C$30+'점수 계산기'!$C$33,0))</f>
        <v/>
      </c>
      <c r="V11" s="42" t="str">
        <f>IF(OR($B11-V$5&gt;74, $B11-V$5=73, $B11-V$5=1, $B11-V$5&lt;0),"",ROUND(($B11-V$5)*'점수 계산기'!$C$27+V$5*'점수 계산기'!$C$30+'점수 계산기'!$C$33,0))</f>
        <v/>
      </c>
      <c r="W11" s="42" t="str">
        <f>IF(OR($B11-W$5&gt;74, $B11-W$5=73, $B11-W$5=1, $B11-W$5&lt;0),"",ROUND(($B11-W$5)*'점수 계산기'!$C$27+W$5*'점수 계산기'!$C$30+'점수 계산기'!$C$33,0))</f>
        <v/>
      </c>
      <c r="X11" s="42" t="str">
        <f>IF(OR($B11-X$5&gt;74, $B11-X$5=73, $B11-X$5=1, $B11-X$5&lt;0),"",ROUND(($B11-X$5)*'점수 계산기'!$C$27+X$5*'점수 계산기'!$C$30+'점수 계산기'!$C$33,0))</f>
        <v/>
      </c>
      <c r="Y11" s="42" t="str">
        <f>IF(OR($B11-Y$5&gt;74, $B11-Y$5=73, $B11-Y$5=1, $B11-Y$5&lt;0),"",ROUND(($B11-Y$5)*'점수 계산기'!$C$27+Y$5*'점수 계산기'!$C$30+'점수 계산기'!$C$33,0))</f>
        <v/>
      </c>
      <c r="Z11" s="42" t="str">
        <f>IF(OR($B11-Z$5&gt;74, $B11-Z$5=73, $B11-Z$5=1, $B11-Z$5&lt;0),"",ROUND(($B11-Z$5)*'점수 계산기'!$C$27+Z$5*'점수 계산기'!$C$30+'점수 계산기'!$C$33,0))</f>
        <v/>
      </c>
      <c r="AA11" s="49" t="str">
        <f>IF(OR($B11-AA$5&gt;74, $B11-AA$5=73, $B11-AA$5=1, $B11-AA$5&lt;0),"",ROUND(($B11-AA$5)*'점수 계산기'!$C$27+AA$5*'점수 계산기'!$C$30+'점수 계산기'!$C$33,0))</f>
        <v/>
      </c>
      <c r="AC11" s="195">
        <v>96</v>
      </c>
      <c r="AD11" s="195">
        <f t="shared" si="0"/>
        <v>145</v>
      </c>
      <c r="AE11" s="195" cm="1">
        <f t="array" ref="AE11">INDEX($AF$6:$AF$106, AC11, 1)</f>
        <v>70</v>
      </c>
      <c r="AF11" s="195">
        <f t="shared" si="1"/>
        <v>145</v>
      </c>
      <c r="AG11" s="195">
        <v>95</v>
      </c>
      <c r="AH11" s="195">
        <v>5</v>
      </c>
    </row>
    <row r="12" spans="1:34" ht="21" customHeight="1">
      <c r="A12" s="4"/>
      <c r="B12" s="67">
        <v>94</v>
      </c>
      <c r="C12" s="54">
        <f>IF(OR($B12-C$5&gt;74, $B12-C$5=73, $B12-C$5=1, $B12-C$5&lt;0),"",ROUND(($B12-C$5)*'점수 계산기'!$C$27+C$5*'점수 계산기'!$C$30+'점수 계산기'!$C$33,0))</f>
        <v>144</v>
      </c>
      <c r="D12" s="42">
        <f>IF(OR($B12-D$5&gt;74, $B12-D$5=73, $B12-D$5=1, $B12-D$5&lt;0),"",ROUND(($B12-D$5)*'점수 계산기'!$C$27+D$5*'점수 계산기'!$C$30+'점수 계산기'!$C$33,0))</f>
        <v>144</v>
      </c>
      <c r="E12" s="42">
        <f>IF(OR($B12-E$5&gt;74, $B12-E$5=73, $B12-E$5=1, $B12-E$5&lt;0),"",ROUND(($B12-E$5)*'점수 계산기'!$C$27+E$5*'점수 계산기'!$C$30+'점수 계산기'!$C$33,0))</f>
        <v>144</v>
      </c>
      <c r="F12" s="42">
        <f>IF(OR($B12-F$5&gt;74, $B12-F$5=73, $B12-F$5=1, $B12-F$5&lt;0),"",ROUND(($B12-F$5)*'점수 계산기'!$C$27+F$5*'점수 계산기'!$C$30+'점수 계산기'!$C$33,0))</f>
        <v>144</v>
      </c>
      <c r="G12" s="42" t="str">
        <f>IF(OR($B12-G$5&gt;74, $B12-G$5=73, $B12-G$5=1, $B12-G$5&lt;0),"",ROUND(($B12-G$5)*'점수 계산기'!$C$27+G$5*'점수 계산기'!$C$30+'점수 계산기'!$C$33,0))</f>
        <v/>
      </c>
      <c r="H12" s="42">
        <f>IF(OR($B12-H$5&gt;74, $B12-H$5=73, $B12-H$5=1, $B12-H$5&lt;0),"",ROUND(($B12-H$5)*'점수 계산기'!$C$27+H$5*'점수 계산기'!$C$30+'점수 계산기'!$C$33,0))</f>
        <v>144</v>
      </c>
      <c r="I12" s="42" t="str">
        <f>IF(OR($B12-I$5&gt;74, $B12-I$5=73, $B12-I$5=1, $B12-I$5&lt;0),"",ROUND(($B12-I$5)*'점수 계산기'!$C$27+I$5*'점수 계산기'!$C$30+'점수 계산기'!$C$33,0))</f>
        <v/>
      </c>
      <c r="J12" s="42" t="str">
        <f>IF(OR($B12-J$5&gt;74, $B12-J$5=73, $B12-J$5=1, $B12-J$5&lt;0),"",ROUND(($B12-J$5)*'점수 계산기'!$C$27+J$5*'점수 계산기'!$C$30+'점수 계산기'!$C$33,0))</f>
        <v/>
      </c>
      <c r="K12" s="42" t="str">
        <f>IF(OR($B12-K$5&gt;74, $B12-K$5=73, $B12-K$5=1, $B12-K$5&lt;0),"",ROUND(($B12-K$5)*'점수 계산기'!$C$27+K$5*'점수 계산기'!$C$30+'점수 계산기'!$C$33,0))</f>
        <v/>
      </c>
      <c r="L12" s="42" t="str">
        <f>IF(OR($B12-L$5&gt;74, $B12-L$5=73, $B12-L$5=1, $B12-L$5&lt;0),"",ROUND(($B12-L$5)*'점수 계산기'!$C$27+L$5*'점수 계산기'!$C$30+'점수 계산기'!$C$33,0))</f>
        <v/>
      </c>
      <c r="M12" s="42" t="str">
        <f>IF(OR($B12-M$5&gt;74, $B12-M$5=73, $B12-M$5=1, $B12-M$5&lt;0),"",ROUND(($B12-M$5)*'점수 계산기'!$C$27+M$5*'점수 계산기'!$C$30+'점수 계산기'!$C$33,0))</f>
        <v/>
      </c>
      <c r="N12" s="42" t="str">
        <f>IF(OR($B12-N$5&gt;74, $B12-N$5=73, $B12-N$5=1, $B12-N$5&lt;0),"",ROUND(($B12-N$5)*'점수 계산기'!$C$27+N$5*'점수 계산기'!$C$30+'점수 계산기'!$C$33,0))</f>
        <v/>
      </c>
      <c r="O12" s="42" t="str">
        <f>IF(OR($B12-O$5&gt;74, $B12-O$5=73, $B12-O$5=1, $B12-O$5&lt;0),"",ROUND(($B12-O$5)*'점수 계산기'!$C$27+O$5*'점수 계산기'!$C$30+'점수 계산기'!$C$33,0))</f>
        <v/>
      </c>
      <c r="P12" s="42" t="str">
        <f>IF(OR($B12-P$5&gt;74, $B12-P$5=73, $B12-P$5=1, $B12-P$5&lt;0),"",ROUND(($B12-P$5)*'점수 계산기'!$C$27+P$5*'점수 계산기'!$C$30+'점수 계산기'!$C$33,0))</f>
        <v/>
      </c>
      <c r="Q12" s="42" t="str">
        <f>IF(OR($B12-Q$5&gt;74, $B12-Q$5=73, $B12-Q$5=1, $B12-Q$5&lt;0),"",ROUND(($B12-Q$5)*'점수 계산기'!$C$27+Q$5*'점수 계산기'!$C$30+'점수 계산기'!$C$33,0))</f>
        <v/>
      </c>
      <c r="R12" s="42" t="str">
        <f>IF(OR($B12-R$5&gt;74, $B12-R$5=73, $B12-R$5=1, $B12-R$5&lt;0),"",ROUND(($B12-R$5)*'점수 계산기'!$C$27+R$5*'점수 계산기'!$C$30+'점수 계산기'!$C$33,0))</f>
        <v/>
      </c>
      <c r="S12" s="42" t="str">
        <f>IF(OR($B12-S$5&gt;74, $B12-S$5=73, $B12-S$5=1, $B12-S$5&lt;0),"",ROUND(($B12-S$5)*'점수 계산기'!$C$27+S$5*'점수 계산기'!$C$30+'점수 계산기'!$C$33,0))</f>
        <v/>
      </c>
      <c r="T12" s="42" t="str">
        <f>IF(OR($B12-T$5&gt;74, $B12-T$5=73, $B12-T$5=1, $B12-T$5&lt;0),"",ROUND(($B12-T$5)*'점수 계산기'!$C$27+T$5*'점수 계산기'!$C$30+'점수 계산기'!$C$33,0))</f>
        <v/>
      </c>
      <c r="U12" s="42" t="str">
        <f>IF(OR($B12-U$5&gt;74, $B12-U$5=73, $B12-U$5=1, $B12-U$5&lt;0),"",ROUND(($B12-U$5)*'점수 계산기'!$C$27+U$5*'점수 계산기'!$C$30+'점수 계산기'!$C$33,0))</f>
        <v/>
      </c>
      <c r="V12" s="42" t="str">
        <f>IF(OR($B12-V$5&gt;74, $B12-V$5=73, $B12-V$5=1, $B12-V$5&lt;0),"",ROUND(($B12-V$5)*'점수 계산기'!$C$27+V$5*'점수 계산기'!$C$30+'점수 계산기'!$C$33,0))</f>
        <v/>
      </c>
      <c r="W12" s="42" t="str">
        <f>IF(OR($B12-W$5&gt;74, $B12-W$5=73, $B12-W$5=1, $B12-W$5&lt;0),"",ROUND(($B12-W$5)*'점수 계산기'!$C$27+W$5*'점수 계산기'!$C$30+'점수 계산기'!$C$33,0))</f>
        <v/>
      </c>
      <c r="X12" s="42" t="str">
        <f>IF(OR($B12-X$5&gt;74, $B12-X$5=73, $B12-X$5=1, $B12-X$5&lt;0),"",ROUND(($B12-X$5)*'점수 계산기'!$C$27+X$5*'점수 계산기'!$C$30+'점수 계산기'!$C$33,0))</f>
        <v/>
      </c>
      <c r="Y12" s="42" t="str">
        <f>IF(OR($B12-Y$5&gt;74, $B12-Y$5=73, $B12-Y$5=1, $B12-Y$5&lt;0),"",ROUND(($B12-Y$5)*'점수 계산기'!$C$27+Y$5*'점수 계산기'!$C$30+'점수 계산기'!$C$33,0))</f>
        <v/>
      </c>
      <c r="Z12" s="42" t="str">
        <f>IF(OR($B12-Z$5&gt;74, $B12-Z$5=73, $B12-Z$5=1, $B12-Z$5&lt;0),"",ROUND(($B12-Z$5)*'점수 계산기'!$C$27+Z$5*'점수 계산기'!$C$30+'점수 계산기'!$C$33,0))</f>
        <v/>
      </c>
      <c r="AA12" s="49" t="str">
        <f>IF(OR($B12-AA$5&gt;74, $B12-AA$5=73, $B12-AA$5=1, $B12-AA$5&lt;0),"",ROUND(($B12-AA$5)*'점수 계산기'!$C$27+AA$5*'점수 계산기'!$C$30+'점수 계산기'!$C$33,0))</f>
        <v/>
      </c>
      <c r="AC12" s="195">
        <v>95</v>
      </c>
      <c r="AD12" s="195">
        <f t="shared" si="0"/>
        <v>144</v>
      </c>
      <c r="AE12" s="195" cm="1">
        <f t="array" ref="AE12">INDEX($AF$6:$AF$106, AC12, 1)</f>
        <v>71</v>
      </c>
      <c r="AF12" s="195">
        <f t="shared" si="1"/>
        <v>144</v>
      </c>
      <c r="AG12" s="195">
        <v>94</v>
      </c>
      <c r="AH12" s="195">
        <v>6</v>
      </c>
    </row>
    <row r="13" spans="1:34" ht="21" customHeight="1">
      <c r="A13" s="4"/>
      <c r="B13" s="67">
        <v>93</v>
      </c>
      <c r="C13" s="54">
        <f>IF(OR($B13-C$5&gt;74, $B13-C$5=73, $B13-C$5=1, $B13-C$5&lt;0),"",ROUND(($B13-C$5)*'점수 계산기'!$C$27+C$5*'점수 계산기'!$C$30+'점수 계산기'!$C$33,0))</f>
        <v>143</v>
      </c>
      <c r="D13" s="42">
        <f>IF(OR($B13-D$5&gt;74, $B13-D$5=73, $B13-D$5=1, $B13-D$5&lt;0),"",ROUND(($B13-D$5)*'점수 계산기'!$C$27+D$5*'점수 계산기'!$C$30+'점수 계산기'!$C$33,0))</f>
        <v>143</v>
      </c>
      <c r="E13" s="42">
        <f>IF(OR($B13-E$5&gt;74, $B13-E$5=73, $B13-E$5=1, $B13-E$5&lt;0),"",ROUND(($B13-E$5)*'점수 계산기'!$C$27+E$5*'점수 계산기'!$C$30+'점수 계산기'!$C$33,0))</f>
        <v>143</v>
      </c>
      <c r="F13" s="42">
        <f>IF(OR($B13-F$5&gt;74, $B13-F$5=73, $B13-F$5=1, $B13-F$5&lt;0),"",ROUND(($B13-F$5)*'점수 계산기'!$C$27+F$5*'점수 계산기'!$C$30+'점수 계산기'!$C$33,0))</f>
        <v>143</v>
      </c>
      <c r="G13" s="42">
        <f>IF(OR($B13-G$5&gt;74, $B13-G$5=73, $B13-G$5=1, $B13-G$5&lt;0),"",ROUND(($B13-G$5)*'점수 계산기'!$C$27+G$5*'점수 계산기'!$C$30+'점수 계산기'!$C$33,0))</f>
        <v>143</v>
      </c>
      <c r="H13" s="42" t="str">
        <f>IF(OR($B13-H$5&gt;74, $B13-H$5=73, $B13-H$5=1, $B13-H$5&lt;0),"",ROUND(($B13-H$5)*'점수 계산기'!$C$27+H$5*'점수 계산기'!$C$30+'점수 계산기'!$C$33,0))</f>
        <v/>
      </c>
      <c r="I13" s="42">
        <f>IF(OR($B13-I$5&gt;74, $B13-I$5=73, $B13-I$5=1, $B13-I$5&lt;0),"",ROUND(($B13-I$5)*'점수 계산기'!$C$27+I$5*'점수 계산기'!$C$30+'점수 계산기'!$C$33,0))</f>
        <v>143</v>
      </c>
      <c r="J13" s="42" t="str">
        <f>IF(OR($B13-J$5&gt;74, $B13-J$5=73, $B13-J$5=1, $B13-J$5&lt;0),"",ROUND(($B13-J$5)*'점수 계산기'!$C$27+J$5*'점수 계산기'!$C$30+'점수 계산기'!$C$33,0))</f>
        <v/>
      </c>
      <c r="K13" s="42" t="str">
        <f>IF(OR($B13-K$5&gt;74, $B13-K$5=73, $B13-K$5=1, $B13-K$5&lt;0),"",ROUND(($B13-K$5)*'점수 계산기'!$C$27+K$5*'점수 계산기'!$C$30+'점수 계산기'!$C$33,0))</f>
        <v/>
      </c>
      <c r="L13" s="42" t="str">
        <f>IF(OR($B13-L$5&gt;74, $B13-L$5=73, $B13-L$5=1, $B13-L$5&lt;0),"",ROUND(($B13-L$5)*'점수 계산기'!$C$27+L$5*'점수 계산기'!$C$30+'점수 계산기'!$C$33,0))</f>
        <v/>
      </c>
      <c r="M13" s="42" t="str">
        <f>IF(OR($B13-M$5&gt;74, $B13-M$5=73, $B13-M$5=1, $B13-M$5&lt;0),"",ROUND(($B13-M$5)*'점수 계산기'!$C$27+M$5*'점수 계산기'!$C$30+'점수 계산기'!$C$33,0))</f>
        <v/>
      </c>
      <c r="N13" s="42" t="str">
        <f>IF(OR($B13-N$5&gt;74, $B13-N$5=73, $B13-N$5=1, $B13-N$5&lt;0),"",ROUND(($B13-N$5)*'점수 계산기'!$C$27+N$5*'점수 계산기'!$C$30+'점수 계산기'!$C$33,0))</f>
        <v/>
      </c>
      <c r="O13" s="42" t="str">
        <f>IF(OR($B13-O$5&gt;74, $B13-O$5=73, $B13-O$5=1, $B13-O$5&lt;0),"",ROUND(($B13-O$5)*'점수 계산기'!$C$27+O$5*'점수 계산기'!$C$30+'점수 계산기'!$C$33,0))</f>
        <v/>
      </c>
      <c r="P13" s="42" t="str">
        <f>IF(OR($B13-P$5&gt;74, $B13-P$5=73, $B13-P$5=1, $B13-P$5&lt;0),"",ROUND(($B13-P$5)*'점수 계산기'!$C$27+P$5*'점수 계산기'!$C$30+'점수 계산기'!$C$33,0))</f>
        <v/>
      </c>
      <c r="Q13" s="42" t="str">
        <f>IF(OR($B13-Q$5&gt;74, $B13-Q$5=73, $B13-Q$5=1, $B13-Q$5&lt;0),"",ROUND(($B13-Q$5)*'점수 계산기'!$C$27+Q$5*'점수 계산기'!$C$30+'점수 계산기'!$C$33,0))</f>
        <v/>
      </c>
      <c r="R13" s="42" t="str">
        <f>IF(OR($B13-R$5&gt;74, $B13-R$5=73, $B13-R$5=1, $B13-R$5&lt;0),"",ROUND(($B13-R$5)*'점수 계산기'!$C$27+R$5*'점수 계산기'!$C$30+'점수 계산기'!$C$33,0))</f>
        <v/>
      </c>
      <c r="S13" s="42" t="str">
        <f>IF(OR($B13-S$5&gt;74, $B13-S$5=73, $B13-S$5=1, $B13-S$5&lt;0),"",ROUND(($B13-S$5)*'점수 계산기'!$C$27+S$5*'점수 계산기'!$C$30+'점수 계산기'!$C$33,0))</f>
        <v/>
      </c>
      <c r="T13" s="42" t="str">
        <f>IF(OR($B13-T$5&gt;74, $B13-T$5=73, $B13-T$5=1, $B13-T$5&lt;0),"",ROUND(($B13-T$5)*'점수 계산기'!$C$27+T$5*'점수 계산기'!$C$30+'점수 계산기'!$C$33,0))</f>
        <v/>
      </c>
      <c r="U13" s="42" t="str">
        <f>IF(OR($B13-U$5&gt;74, $B13-U$5=73, $B13-U$5=1, $B13-U$5&lt;0),"",ROUND(($B13-U$5)*'점수 계산기'!$C$27+U$5*'점수 계산기'!$C$30+'점수 계산기'!$C$33,0))</f>
        <v/>
      </c>
      <c r="V13" s="42" t="str">
        <f>IF(OR($B13-V$5&gt;74, $B13-V$5=73, $B13-V$5=1, $B13-V$5&lt;0),"",ROUND(($B13-V$5)*'점수 계산기'!$C$27+V$5*'점수 계산기'!$C$30+'점수 계산기'!$C$33,0))</f>
        <v/>
      </c>
      <c r="W13" s="42" t="str">
        <f>IF(OR($B13-W$5&gt;74, $B13-W$5=73, $B13-W$5=1, $B13-W$5&lt;0),"",ROUND(($B13-W$5)*'점수 계산기'!$C$27+W$5*'점수 계산기'!$C$30+'점수 계산기'!$C$33,0))</f>
        <v/>
      </c>
      <c r="X13" s="42" t="str">
        <f>IF(OR($B13-X$5&gt;74, $B13-X$5=73, $B13-X$5=1, $B13-X$5&lt;0),"",ROUND(($B13-X$5)*'점수 계산기'!$C$27+X$5*'점수 계산기'!$C$30+'점수 계산기'!$C$33,0))</f>
        <v/>
      </c>
      <c r="Y13" s="42" t="str">
        <f>IF(OR($B13-Y$5&gt;74, $B13-Y$5=73, $B13-Y$5=1, $B13-Y$5&lt;0),"",ROUND(($B13-Y$5)*'점수 계산기'!$C$27+Y$5*'점수 계산기'!$C$30+'점수 계산기'!$C$33,0))</f>
        <v/>
      </c>
      <c r="Z13" s="42" t="str">
        <f>IF(OR($B13-Z$5&gt;74, $B13-Z$5=73, $B13-Z$5=1, $B13-Z$5&lt;0),"",ROUND(($B13-Z$5)*'점수 계산기'!$C$27+Z$5*'점수 계산기'!$C$30+'점수 계산기'!$C$33,0))</f>
        <v/>
      </c>
      <c r="AA13" s="49" t="str">
        <f>IF(OR($B13-AA$5&gt;74, $B13-AA$5=73, $B13-AA$5=1, $B13-AA$5&lt;0),"",ROUND(($B13-AA$5)*'점수 계산기'!$C$27+AA$5*'점수 계산기'!$C$30+'점수 계산기'!$C$33,0))</f>
        <v/>
      </c>
      <c r="AC13" s="195">
        <v>94</v>
      </c>
      <c r="AD13" s="195">
        <f t="shared" si="0"/>
        <v>143</v>
      </c>
      <c r="AE13" s="195" cm="1">
        <f t="array" ref="AE13">INDEX($AF$6:$AF$106, AC13, 1)</f>
        <v>72</v>
      </c>
      <c r="AF13" s="195">
        <f t="shared" si="1"/>
        <v>143</v>
      </c>
      <c r="AG13" s="195">
        <v>93</v>
      </c>
      <c r="AH13" s="195">
        <v>7</v>
      </c>
    </row>
    <row r="14" spans="1:34" ht="21" customHeight="1">
      <c r="A14" s="4"/>
      <c r="B14" s="68">
        <v>92</v>
      </c>
      <c r="C14" s="55">
        <f>IF(OR($B14-C$5&gt;74, $B14-C$5=73, $B14-C$5=1, $B14-C$5&lt;0),"",ROUND(($B14-C$5)*'점수 계산기'!$C$27+C$5*'점수 계산기'!$C$30+'점수 계산기'!$C$33,0))</f>
        <v>142</v>
      </c>
      <c r="D14" s="43">
        <f>IF(OR($B14-D$5&gt;74, $B14-D$5=73, $B14-D$5=1, $B14-D$5&lt;0),"",ROUND(($B14-D$5)*'점수 계산기'!$C$27+D$5*'점수 계산기'!$C$30+'점수 계산기'!$C$33,0))</f>
        <v>142</v>
      </c>
      <c r="E14" s="43">
        <f>IF(OR($B14-E$5&gt;74, $B14-E$5=73, $B14-E$5=1, $B14-E$5&lt;0),"",ROUND(($B14-E$5)*'점수 계산기'!$C$27+E$5*'점수 계산기'!$C$30+'점수 계산기'!$C$33,0))</f>
        <v>142</v>
      </c>
      <c r="F14" s="43">
        <f>IF(OR($B14-F$5&gt;74, $B14-F$5=73, $B14-F$5=1, $B14-F$5&lt;0),"",ROUND(($B14-F$5)*'점수 계산기'!$C$27+F$5*'점수 계산기'!$C$30+'점수 계산기'!$C$33,0))</f>
        <v>142</v>
      </c>
      <c r="G14" s="43">
        <f>IF(OR($B14-G$5&gt;74, $B14-G$5=73, $B14-G$5=1, $B14-G$5&lt;0),"",ROUND(($B14-G$5)*'점수 계산기'!$C$27+G$5*'점수 계산기'!$C$30+'점수 계산기'!$C$33,0))</f>
        <v>142</v>
      </c>
      <c r="H14" s="43">
        <f>IF(OR($B14-H$5&gt;74, $B14-H$5=73, $B14-H$5=1, $B14-H$5&lt;0),"",ROUND(($B14-H$5)*'점수 계산기'!$C$27+H$5*'점수 계산기'!$C$30+'점수 계산기'!$C$33,0))</f>
        <v>142</v>
      </c>
      <c r="I14" s="43" t="str">
        <f>IF(OR($B14-I$5&gt;74, $B14-I$5=73, $B14-I$5=1, $B14-I$5&lt;0),"",ROUND(($B14-I$5)*'점수 계산기'!$C$27+I$5*'점수 계산기'!$C$30+'점수 계산기'!$C$33,0))</f>
        <v/>
      </c>
      <c r="J14" s="43">
        <f>IF(OR($B14-J$5&gt;74, $B14-J$5=73, $B14-J$5=1, $B14-J$5&lt;0),"",ROUND(($B14-J$5)*'점수 계산기'!$C$27+J$5*'점수 계산기'!$C$30+'점수 계산기'!$C$33,0))</f>
        <v>142</v>
      </c>
      <c r="K14" s="43" t="str">
        <f>IF(OR($B14-K$5&gt;74, $B14-K$5=73, $B14-K$5=1, $B14-K$5&lt;0),"",ROUND(($B14-K$5)*'점수 계산기'!$C$27+K$5*'점수 계산기'!$C$30+'점수 계산기'!$C$33,0))</f>
        <v/>
      </c>
      <c r="L14" s="43" t="str">
        <f>IF(OR($B14-L$5&gt;74, $B14-L$5=73, $B14-L$5=1, $B14-L$5&lt;0),"",ROUND(($B14-L$5)*'점수 계산기'!$C$27+L$5*'점수 계산기'!$C$30+'점수 계산기'!$C$33,0))</f>
        <v/>
      </c>
      <c r="M14" s="43" t="str">
        <f>IF(OR($B14-M$5&gt;74, $B14-M$5=73, $B14-M$5=1, $B14-M$5&lt;0),"",ROUND(($B14-M$5)*'점수 계산기'!$C$27+M$5*'점수 계산기'!$C$30+'점수 계산기'!$C$33,0))</f>
        <v/>
      </c>
      <c r="N14" s="43" t="str">
        <f>IF(OR($B14-N$5&gt;74, $B14-N$5=73, $B14-N$5=1, $B14-N$5&lt;0),"",ROUND(($B14-N$5)*'점수 계산기'!$C$27+N$5*'점수 계산기'!$C$30+'점수 계산기'!$C$33,0))</f>
        <v/>
      </c>
      <c r="O14" s="43" t="str">
        <f>IF(OR($B14-O$5&gt;74, $B14-O$5=73, $B14-O$5=1, $B14-O$5&lt;0),"",ROUND(($B14-O$5)*'점수 계산기'!$C$27+O$5*'점수 계산기'!$C$30+'점수 계산기'!$C$33,0))</f>
        <v/>
      </c>
      <c r="P14" s="43" t="str">
        <f>IF(OR($B14-P$5&gt;74, $B14-P$5=73, $B14-P$5=1, $B14-P$5&lt;0),"",ROUND(($B14-P$5)*'점수 계산기'!$C$27+P$5*'점수 계산기'!$C$30+'점수 계산기'!$C$33,0))</f>
        <v/>
      </c>
      <c r="Q14" s="43" t="str">
        <f>IF(OR($B14-Q$5&gt;74, $B14-Q$5=73, $B14-Q$5=1, $B14-Q$5&lt;0),"",ROUND(($B14-Q$5)*'점수 계산기'!$C$27+Q$5*'점수 계산기'!$C$30+'점수 계산기'!$C$33,0))</f>
        <v/>
      </c>
      <c r="R14" s="43" t="str">
        <f>IF(OR($B14-R$5&gt;74, $B14-R$5=73, $B14-R$5=1, $B14-R$5&lt;0),"",ROUND(($B14-R$5)*'점수 계산기'!$C$27+R$5*'점수 계산기'!$C$30+'점수 계산기'!$C$33,0))</f>
        <v/>
      </c>
      <c r="S14" s="43" t="str">
        <f>IF(OR($B14-S$5&gt;74, $B14-S$5=73, $B14-S$5=1, $B14-S$5&lt;0),"",ROUND(($B14-S$5)*'점수 계산기'!$C$27+S$5*'점수 계산기'!$C$30+'점수 계산기'!$C$33,0))</f>
        <v/>
      </c>
      <c r="T14" s="43" t="str">
        <f>IF(OR($B14-T$5&gt;74, $B14-T$5=73, $B14-T$5=1, $B14-T$5&lt;0),"",ROUND(($B14-T$5)*'점수 계산기'!$C$27+T$5*'점수 계산기'!$C$30+'점수 계산기'!$C$33,0))</f>
        <v/>
      </c>
      <c r="U14" s="43" t="str">
        <f>IF(OR($B14-U$5&gt;74, $B14-U$5=73, $B14-U$5=1, $B14-U$5&lt;0),"",ROUND(($B14-U$5)*'점수 계산기'!$C$27+U$5*'점수 계산기'!$C$30+'점수 계산기'!$C$33,0))</f>
        <v/>
      </c>
      <c r="V14" s="43" t="str">
        <f>IF(OR($B14-V$5&gt;74, $B14-V$5=73, $B14-V$5=1, $B14-V$5&lt;0),"",ROUND(($B14-V$5)*'점수 계산기'!$C$27+V$5*'점수 계산기'!$C$30+'점수 계산기'!$C$33,0))</f>
        <v/>
      </c>
      <c r="W14" s="43" t="str">
        <f>IF(OR($B14-W$5&gt;74, $B14-W$5=73, $B14-W$5=1, $B14-W$5&lt;0),"",ROUND(($B14-W$5)*'점수 계산기'!$C$27+W$5*'점수 계산기'!$C$30+'점수 계산기'!$C$33,0))</f>
        <v/>
      </c>
      <c r="X14" s="43" t="str">
        <f>IF(OR($B14-X$5&gt;74, $B14-X$5=73, $B14-X$5=1, $B14-X$5&lt;0),"",ROUND(($B14-X$5)*'점수 계산기'!$C$27+X$5*'점수 계산기'!$C$30+'점수 계산기'!$C$33,0))</f>
        <v/>
      </c>
      <c r="Y14" s="43" t="str">
        <f>IF(OR($B14-Y$5&gt;74, $B14-Y$5=73, $B14-Y$5=1, $B14-Y$5&lt;0),"",ROUND(($B14-Y$5)*'점수 계산기'!$C$27+Y$5*'점수 계산기'!$C$30+'점수 계산기'!$C$33,0))</f>
        <v/>
      </c>
      <c r="Z14" s="43" t="str">
        <f>IF(OR($B14-Z$5&gt;74, $B14-Z$5=73, $B14-Z$5=1, $B14-Z$5&lt;0),"",ROUND(($B14-Z$5)*'점수 계산기'!$C$27+Z$5*'점수 계산기'!$C$30+'점수 계산기'!$C$33,0))</f>
        <v/>
      </c>
      <c r="AA14" s="50" t="str">
        <f>IF(OR($B14-AA$5&gt;74, $B14-AA$5=73, $B14-AA$5=1, $B14-AA$5&lt;0),"",ROUND(($B14-AA$5)*'점수 계산기'!$C$27+AA$5*'점수 계산기'!$C$30+'점수 계산기'!$C$33,0))</f>
        <v/>
      </c>
      <c r="AC14" s="195">
        <v>93</v>
      </c>
      <c r="AD14" s="195">
        <f t="shared" si="0"/>
        <v>142</v>
      </c>
      <c r="AE14" s="195" cm="1">
        <f t="array" ref="AE14">INDEX($AF$6:$AF$106, AC14, 1)</f>
        <v>72</v>
      </c>
      <c r="AF14" s="195">
        <f t="shared" si="1"/>
        <v>142</v>
      </c>
      <c r="AG14" s="195">
        <v>92</v>
      </c>
      <c r="AH14" s="195">
        <v>8</v>
      </c>
    </row>
    <row r="15" spans="1:34" ht="21" customHeight="1">
      <c r="A15" s="4"/>
      <c r="B15" s="68">
        <v>91</v>
      </c>
      <c r="C15" s="55">
        <f>IF(OR($B15-C$5&gt;74, $B15-C$5=73, $B15-C$5=1, $B15-C$5&lt;0),"",ROUND(($B15-C$5)*'점수 계산기'!$C$27+C$5*'점수 계산기'!$C$30+'점수 계산기'!$C$33,0))</f>
        <v>141</v>
      </c>
      <c r="D15" s="43">
        <f>IF(OR($B15-D$5&gt;74, $B15-D$5=73, $B15-D$5=1, $B15-D$5&lt;0),"",ROUND(($B15-D$5)*'점수 계산기'!$C$27+D$5*'점수 계산기'!$C$30+'점수 계산기'!$C$33,0))</f>
        <v>141</v>
      </c>
      <c r="E15" s="43">
        <f>IF(OR($B15-E$5&gt;74, $B15-E$5=73, $B15-E$5=1, $B15-E$5&lt;0),"",ROUND(($B15-E$5)*'점수 계산기'!$C$27+E$5*'점수 계산기'!$C$30+'점수 계산기'!$C$33,0))</f>
        <v>141</v>
      </c>
      <c r="F15" s="43">
        <f>IF(OR($B15-F$5&gt;74, $B15-F$5=73, $B15-F$5=1, $B15-F$5&lt;0),"",ROUND(($B15-F$5)*'점수 계산기'!$C$27+F$5*'점수 계산기'!$C$30+'점수 계산기'!$C$33,0))</f>
        <v>141</v>
      </c>
      <c r="G15" s="43">
        <f>IF(OR($B15-G$5&gt;74, $B15-G$5=73, $B15-G$5=1, $B15-G$5&lt;0),"",ROUND(($B15-G$5)*'점수 계산기'!$C$27+G$5*'점수 계산기'!$C$30+'점수 계산기'!$C$33,0))</f>
        <v>141</v>
      </c>
      <c r="H15" s="43">
        <f>IF(OR($B15-H$5&gt;74, $B15-H$5=73, $B15-H$5=1, $B15-H$5&lt;0),"",ROUND(($B15-H$5)*'점수 계산기'!$C$27+H$5*'점수 계산기'!$C$30+'점수 계산기'!$C$33,0))</f>
        <v>141</v>
      </c>
      <c r="I15" s="43">
        <f>IF(OR($B15-I$5&gt;74, $B15-I$5=73, $B15-I$5=1, $B15-I$5&lt;0),"",ROUND(($B15-I$5)*'점수 계산기'!$C$27+I$5*'점수 계산기'!$C$30+'점수 계산기'!$C$33,0))</f>
        <v>141</v>
      </c>
      <c r="J15" s="43" t="str">
        <f>IF(OR($B15-J$5&gt;74, $B15-J$5=73, $B15-J$5=1, $B15-J$5&lt;0),"",ROUND(($B15-J$5)*'점수 계산기'!$C$27+J$5*'점수 계산기'!$C$30+'점수 계산기'!$C$33,0))</f>
        <v/>
      </c>
      <c r="K15" s="43">
        <f>IF(OR($B15-K$5&gt;74, $B15-K$5=73, $B15-K$5=1, $B15-K$5&lt;0),"",ROUND(($B15-K$5)*'점수 계산기'!$C$27+K$5*'점수 계산기'!$C$30+'점수 계산기'!$C$33,0))</f>
        <v>141</v>
      </c>
      <c r="L15" s="43" t="str">
        <f>IF(OR($B15-L$5&gt;74, $B15-L$5=73, $B15-L$5=1, $B15-L$5&lt;0),"",ROUND(($B15-L$5)*'점수 계산기'!$C$27+L$5*'점수 계산기'!$C$30+'점수 계산기'!$C$33,0))</f>
        <v/>
      </c>
      <c r="M15" s="43" t="str">
        <f>IF(OR($B15-M$5&gt;74, $B15-M$5=73, $B15-M$5=1, $B15-M$5&lt;0),"",ROUND(($B15-M$5)*'점수 계산기'!$C$27+M$5*'점수 계산기'!$C$30+'점수 계산기'!$C$33,0))</f>
        <v/>
      </c>
      <c r="N15" s="43" t="str">
        <f>IF(OR($B15-N$5&gt;74, $B15-N$5=73, $B15-N$5=1, $B15-N$5&lt;0),"",ROUND(($B15-N$5)*'점수 계산기'!$C$27+N$5*'점수 계산기'!$C$30+'점수 계산기'!$C$33,0))</f>
        <v/>
      </c>
      <c r="O15" s="43" t="str">
        <f>IF(OR($B15-O$5&gt;74, $B15-O$5=73, $B15-O$5=1, $B15-O$5&lt;0),"",ROUND(($B15-O$5)*'점수 계산기'!$C$27+O$5*'점수 계산기'!$C$30+'점수 계산기'!$C$33,0))</f>
        <v/>
      </c>
      <c r="P15" s="43" t="str">
        <f>IF(OR($B15-P$5&gt;74, $B15-P$5=73, $B15-P$5=1, $B15-P$5&lt;0),"",ROUND(($B15-P$5)*'점수 계산기'!$C$27+P$5*'점수 계산기'!$C$30+'점수 계산기'!$C$33,0))</f>
        <v/>
      </c>
      <c r="Q15" s="43" t="str">
        <f>IF(OR($B15-Q$5&gt;74, $B15-Q$5=73, $B15-Q$5=1, $B15-Q$5&lt;0),"",ROUND(($B15-Q$5)*'점수 계산기'!$C$27+Q$5*'점수 계산기'!$C$30+'점수 계산기'!$C$33,0))</f>
        <v/>
      </c>
      <c r="R15" s="43" t="str">
        <f>IF(OR($B15-R$5&gt;74, $B15-R$5=73, $B15-R$5=1, $B15-R$5&lt;0),"",ROUND(($B15-R$5)*'점수 계산기'!$C$27+R$5*'점수 계산기'!$C$30+'점수 계산기'!$C$33,0))</f>
        <v/>
      </c>
      <c r="S15" s="43" t="str">
        <f>IF(OR($B15-S$5&gt;74, $B15-S$5=73, $B15-S$5=1, $B15-S$5&lt;0),"",ROUND(($B15-S$5)*'점수 계산기'!$C$27+S$5*'점수 계산기'!$C$30+'점수 계산기'!$C$33,0))</f>
        <v/>
      </c>
      <c r="T15" s="43" t="str">
        <f>IF(OR($B15-T$5&gt;74, $B15-T$5=73, $B15-T$5=1, $B15-T$5&lt;0),"",ROUND(($B15-T$5)*'점수 계산기'!$C$27+T$5*'점수 계산기'!$C$30+'점수 계산기'!$C$33,0))</f>
        <v/>
      </c>
      <c r="U15" s="43" t="str">
        <f>IF(OR($B15-U$5&gt;74, $B15-U$5=73, $B15-U$5=1, $B15-U$5&lt;0),"",ROUND(($B15-U$5)*'점수 계산기'!$C$27+U$5*'점수 계산기'!$C$30+'점수 계산기'!$C$33,0))</f>
        <v/>
      </c>
      <c r="V15" s="43" t="str">
        <f>IF(OR($B15-V$5&gt;74, $B15-V$5=73, $B15-V$5=1, $B15-V$5&lt;0),"",ROUND(($B15-V$5)*'점수 계산기'!$C$27+V$5*'점수 계산기'!$C$30+'점수 계산기'!$C$33,0))</f>
        <v/>
      </c>
      <c r="W15" s="43" t="str">
        <f>IF(OR($B15-W$5&gt;74, $B15-W$5=73, $B15-W$5=1, $B15-W$5&lt;0),"",ROUND(($B15-W$5)*'점수 계산기'!$C$27+W$5*'점수 계산기'!$C$30+'점수 계산기'!$C$33,0))</f>
        <v/>
      </c>
      <c r="X15" s="43" t="str">
        <f>IF(OR($B15-X$5&gt;74, $B15-X$5=73, $B15-X$5=1, $B15-X$5&lt;0),"",ROUND(($B15-X$5)*'점수 계산기'!$C$27+X$5*'점수 계산기'!$C$30+'점수 계산기'!$C$33,0))</f>
        <v/>
      </c>
      <c r="Y15" s="43" t="str">
        <f>IF(OR($B15-Y$5&gt;74, $B15-Y$5=73, $B15-Y$5=1, $B15-Y$5&lt;0),"",ROUND(($B15-Y$5)*'점수 계산기'!$C$27+Y$5*'점수 계산기'!$C$30+'점수 계산기'!$C$33,0))</f>
        <v/>
      </c>
      <c r="Z15" s="43" t="str">
        <f>IF(OR($B15-Z$5&gt;74, $B15-Z$5=73, $B15-Z$5=1, $B15-Z$5&lt;0),"",ROUND(($B15-Z$5)*'점수 계산기'!$C$27+Z$5*'점수 계산기'!$C$30+'점수 계산기'!$C$33,0))</f>
        <v/>
      </c>
      <c r="AA15" s="50" t="str">
        <f>IF(OR($B15-AA$5&gt;74, $B15-AA$5=73, $B15-AA$5=1, $B15-AA$5&lt;0),"",ROUND(($B15-AA$5)*'점수 계산기'!$C$27+AA$5*'점수 계산기'!$C$30+'점수 계산기'!$C$33,0))</f>
        <v/>
      </c>
      <c r="AC15" s="195">
        <v>92</v>
      </c>
      <c r="AD15" s="195">
        <f t="shared" si="0"/>
        <v>141</v>
      </c>
      <c r="AE15" s="195" cm="1">
        <f t="array" ref="AE15">INDEX($AF$6:$AF$106, AC15, 1)</f>
        <v>73</v>
      </c>
      <c r="AF15" s="195">
        <f t="shared" si="1"/>
        <v>141</v>
      </c>
      <c r="AG15" s="195">
        <v>91</v>
      </c>
      <c r="AH15" s="195">
        <v>9</v>
      </c>
    </row>
    <row r="16" spans="1:34" ht="21" customHeight="1">
      <c r="A16" s="4"/>
      <c r="B16" s="68">
        <v>90</v>
      </c>
      <c r="C16" s="55">
        <f>IF(OR($B16-C$5&gt;74, $B16-C$5=73, $B16-C$5=1, $B16-C$5&lt;0),"",ROUND(($B16-C$5)*'점수 계산기'!$C$27+C$5*'점수 계산기'!$C$30+'점수 계산기'!$C$33,0))</f>
        <v>140</v>
      </c>
      <c r="D16" s="43">
        <f>IF(OR($B16-D$5&gt;74, $B16-D$5=73, $B16-D$5=1, $B16-D$5&lt;0),"",ROUND(($B16-D$5)*'점수 계산기'!$C$27+D$5*'점수 계산기'!$C$30+'점수 계산기'!$C$33,0))</f>
        <v>140</v>
      </c>
      <c r="E16" s="43">
        <f>IF(OR($B16-E$5&gt;74, $B16-E$5=73, $B16-E$5=1, $B16-E$5&lt;0),"",ROUND(($B16-E$5)*'점수 계산기'!$C$27+E$5*'점수 계산기'!$C$30+'점수 계산기'!$C$33,0))</f>
        <v>140</v>
      </c>
      <c r="F16" s="43">
        <f>IF(OR($B16-F$5&gt;74, $B16-F$5=73, $B16-F$5=1, $B16-F$5&lt;0),"",ROUND(($B16-F$5)*'점수 계산기'!$C$27+F$5*'점수 계산기'!$C$30+'점수 계산기'!$C$33,0))</f>
        <v>140</v>
      </c>
      <c r="G16" s="43">
        <f>IF(OR($B16-G$5&gt;74, $B16-G$5=73, $B16-G$5=1, $B16-G$5&lt;0),"",ROUND(($B16-G$5)*'점수 계산기'!$C$27+G$5*'점수 계산기'!$C$30+'점수 계산기'!$C$33,0))</f>
        <v>140</v>
      </c>
      <c r="H16" s="43">
        <f>IF(OR($B16-H$5&gt;74, $B16-H$5=73, $B16-H$5=1, $B16-H$5&lt;0),"",ROUND(($B16-H$5)*'점수 계산기'!$C$27+H$5*'점수 계산기'!$C$30+'점수 계산기'!$C$33,0))</f>
        <v>140</v>
      </c>
      <c r="I16" s="43">
        <f>IF(OR($B16-I$5&gt;74, $B16-I$5=73, $B16-I$5=1, $B16-I$5&lt;0),"",ROUND(($B16-I$5)*'점수 계산기'!$C$27+I$5*'점수 계산기'!$C$30+'점수 계산기'!$C$33,0))</f>
        <v>140</v>
      </c>
      <c r="J16" s="43">
        <f>IF(OR($B16-J$5&gt;74, $B16-J$5=73, $B16-J$5=1, $B16-J$5&lt;0),"",ROUND(($B16-J$5)*'점수 계산기'!$C$27+J$5*'점수 계산기'!$C$30+'점수 계산기'!$C$33,0))</f>
        <v>140</v>
      </c>
      <c r="K16" s="43" t="str">
        <f>IF(OR($B16-K$5&gt;74, $B16-K$5=73, $B16-K$5=1, $B16-K$5&lt;0),"",ROUND(($B16-K$5)*'점수 계산기'!$C$27+K$5*'점수 계산기'!$C$30+'점수 계산기'!$C$33,0))</f>
        <v/>
      </c>
      <c r="L16" s="43">
        <f>IF(OR($B16-L$5&gt;74, $B16-L$5=73, $B16-L$5=1, $B16-L$5&lt;0),"",ROUND(($B16-L$5)*'점수 계산기'!$C$27+L$5*'점수 계산기'!$C$30+'점수 계산기'!$C$33,0))</f>
        <v>140</v>
      </c>
      <c r="M16" s="43" t="str">
        <f>IF(OR($B16-M$5&gt;74, $B16-M$5=73, $B16-M$5=1, $B16-M$5&lt;0),"",ROUND(($B16-M$5)*'점수 계산기'!$C$27+M$5*'점수 계산기'!$C$30+'점수 계산기'!$C$33,0))</f>
        <v/>
      </c>
      <c r="N16" s="43" t="str">
        <f>IF(OR($B16-N$5&gt;74, $B16-N$5=73, $B16-N$5=1, $B16-N$5&lt;0),"",ROUND(($B16-N$5)*'점수 계산기'!$C$27+N$5*'점수 계산기'!$C$30+'점수 계산기'!$C$33,0))</f>
        <v/>
      </c>
      <c r="O16" s="43" t="str">
        <f>IF(OR($B16-O$5&gt;74, $B16-O$5=73, $B16-O$5=1, $B16-O$5&lt;0),"",ROUND(($B16-O$5)*'점수 계산기'!$C$27+O$5*'점수 계산기'!$C$30+'점수 계산기'!$C$33,0))</f>
        <v/>
      </c>
      <c r="P16" s="43" t="str">
        <f>IF(OR($B16-P$5&gt;74, $B16-P$5=73, $B16-P$5=1, $B16-P$5&lt;0),"",ROUND(($B16-P$5)*'점수 계산기'!$C$27+P$5*'점수 계산기'!$C$30+'점수 계산기'!$C$33,0))</f>
        <v/>
      </c>
      <c r="Q16" s="43" t="str">
        <f>IF(OR($B16-Q$5&gt;74, $B16-Q$5=73, $B16-Q$5=1, $B16-Q$5&lt;0),"",ROUND(($B16-Q$5)*'점수 계산기'!$C$27+Q$5*'점수 계산기'!$C$30+'점수 계산기'!$C$33,0))</f>
        <v/>
      </c>
      <c r="R16" s="43" t="str">
        <f>IF(OR($B16-R$5&gt;74, $B16-R$5=73, $B16-R$5=1, $B16-R$5&lt;0),"",ROUND(($B16-R$5)*'점수 계산기'!$C$27+R$5*'점수 계산기'!$C$30+'점수 계산기'!$C$33,0))</f>
        <v/>
      </c>
      <c r="S16" s="43" t="str">
        <f>IF(OR($B16-S$5&gt;74, $B16-S$5=73, $B16-S$5=1, $B16-S$5&lt;0),"",ROUND(($B16-S$5)*'점수 계산기'!$C$27+S$5*'점수 계산기'!$C$30+'점수 계산기'!$C$33,0))</f>
        <v/>
      </c>
      <c r="T16" s="43" t="str">
        <f>IF(OR($B16-T$5&gt;74, $B16-T$5=73, $B16-T$5=1, $B16-T$5&lt;0),"",ROUND(($B16-T$5)*'점수 계산기'!$C$27+T$5*'점수 계산기'!$C$30+'점수 계산기'!$C$33,0))</f>
        <v/>
      </c>
      <c r="U16" s="43" t="str">
        <f>IF(OR($B16-U$5&gt;74, $B16-U$5=73, $B16-U$5=1, $B16-U$5&lt;0),"",ROUND(($B16-U$5)*'점수 계산기'!$C$27+U$5*'점수 계산기'!$C$30+'점수 계산기'!$C$33,0))</f>
        <v/>
      </c>
      <c r="V16" s="43" t="str">
        <f>IF(OR($B16-V$5&gt;74, $B16-V$5=73, $B16-V$5=1, $B16-V$5&lt;0),"",ROUND(($B16-V$5)*'점수 계산기'!$C$27+V$5*'점수 계산기'!$C$30+'점수 계산기'!$C$33,0))</f>
        <v/>
      </c>
      <c r="W16" s="43" t="str">
        <f>IF(OR($B16-W$5&gt;74, $B16-W$5=73, $B16-W$5=1, $B16-W$5&lt;0),"",ROUND(($B16-W$5)*'점수 계산기'!$C$27+W$5*'점수 계산기'!$C$30+'점수 계산기'!$C$33,0))</f>
        <v/>
      </c>
      <c r="X16" s="43" t="str">
        <f>IF(OR($B16-X$5&gt;74, $B16-X$5=73, $B16-X$5=1, $B16-X$5&lt;0),"",ROUND(($B16-X$5)*'점수 계산기'!$C$27+X$5*'점수 계산기'!$C$30+'점수 계산기'!$C$33,0))</f>
        <v/>
      </c>
      <c r="Y16" s="43" t="str">
        <f>IF(OR($B16-Y$5&gt;74, $B16-Y$5=73, $B16-Y$5=1, $B16-Y$5&lt;0),"",ROUND(($B16-Y$5)*'점수 계산기'!$C$27+Y$5*'점수 계산기'!$C$30+'점수 계산기'!$C$33,0))</f>
        <v/>
      </c>
      <c r="Z16" s="43" t="str">
        <f>IF(OR($B16-Z$5&gt;74, $B16-Z$5=73, $B16-Z$5=1, $B16-Z$5&lt;0),"",ROUND(($B16-Z$5)*'점수 계산기'!$C$27+Z$5*'점수 계산기'!$C$30+'점수 계산기'!$C$33,0))</f>
        <v/>
      </c>
      <c r="AA16" s="50" t="str">
        <f>IF(OR($B16-AA$5&gt;74, $B16-AA$5=73, $B16-AA$5=1, $B16-AA$5&lt;0),"",ROUND(($B16-AA$5)*'점수 계산기'!$C$27+AA$5*'점수 계산기'!$C$30+'점수 계산기'!$C$33,0))</f>
        <v/>
      </c>
      <c r="AC16" s="195">
        <v>91</v>
      </c>
      <c r="AD16" s="195">
        <f t="shared" si="0"/>
        <v>140</v>
      </c>
      <c r="AE16" s="195" cm="1">
        <f t="array" ref="AE16">INDEX($AF$6:$AF$106, AC16, 1)</f>
        <v>74</v>
      </c>
      <c r="AF16" s="195">
        <f t="shared" si="1"/>
        <v>140</v>
      </c>
      <c r="AG16" s="195">
        <v>90</v>
      </c>
      <c r="AH16" s="195">
        <v>10</v>
      </c>
    </row>
    <row r="17" spans="1:34" ht="21" customHeight="1">
      <c r="A17" s="4"/>
      <c r="B17" s="68">
        <v>89</v>
      </c>
      <c r="C17" s="55">
        <f>IF(OR($B17-C$5&gt;74, $B17-C$5=73, $B17-C$5=1, $B17-C$5&lt;0),"",ROUND(($B17-C$5)*'점수 계산기'!$C$27+C$5*'점수 계산기'!$C$30+'점수 계산기'!$C$33,0))</f>
        <v>140</v>
      </c>
      <c r="D17" s="43">
        <f>IF(OR($B17-D$5&gt;74, $B17-D$5=73, $B17-D$5=1, $B17-D$5&lt;0),"",ROUND(($B17-D$5)*'점수 계산기'!$C$27+D$5*'점수 계산기'!$C$30+'점수 계산기'!$C$33,0))</f>
        <v>140</v>
      </c>
      <c r="E17" s="43">
        <f>IF(OR($B17-E$5&gt;74, $B17-E$5=73, $B17-E$5=1, $B17-E$5&lt;0),"",ROUND(($B17-E$5)*'점수 계산기'!$C$27+E$5*'점수 계산기'!$C$30+'점수 계산기'!$C$33,0))</f>
        <v>140</v>
      </c>
      <c r="F17" s="43">
        <f>IF(OR($B17-F$5&gt;74, $B17-F$5=73, $B17-F$5=1, $B17-F$5&lt;0),"",ROUND(($B17-F$5)*'점수 계산기'!$C$27+F$5*'점수 계산기'!$C$30+'점수 계산기'!$C$33,0))</f>
        <v>140</v>
      </c>
      <c r="G17" s="43">
        <f>IF(OR($B17-G$5&gt;74, $B17-G$5=73, $B17-G$5=1, $B17-G$5&lt;0),"",ROUND(($B17-G$5)*'점수 계산기'!$C$27+G$5*'점수 계산기'!$C$30+'점수 계산기'!$C$33,0))</f>
        <v>140</v>
      </c>
      <c r="H17" s="43">
        <f>IF(OR($B17-H$5&gt;74, $B17-H$5=73, $B17-H$5=1, $B17-H$5&lt;0),"",ROUND(($B17-H$5)*'점수 계산기'!$C$27+H$5*'점수 계산기'!$C$30+'점수 계산기'!$C$33,0))</f>
        <v>140</v>
      </c>
      <c r="I17" s="43">
        <f>IF(OR($B17-I$5&gt;74, $B17-I$5=73, $B17-I$5=1, $B17-I$5&lt;0),"",ROUND(($B17-I$5)*'점수 계산기'!$C$27+I$5*'점수 계산기'!$C$30+'점수 계산기'!$C$33,0))</f>
        <v>140</v>
      </c>
      <c r="J17" s="43">
        <f>IF(OR($B17-J$5&gt;74, $B17-J$5=73, $B17-J$5=1, $B17-J$5&lt;0),"",ROUND(($B17-J$5)*'점수 계산기'!$C$27+J$5*'점수 계산기'!$C$30+'점수 계산기'!$C$33,0))</f>
        <v>140</v>
      </c>
      <c r="K17" s="43">
        <f>IF(OR($B17-K$5&gt;74, $B17-K$5=73, $B17-K$5=1, $B17-K$5&lt;0),"",ROUND(($B17-K$5)*'점수 계산기'!$C$27+K$5*'점수 계산기'!$C$30+'점수 계산기'!$C$33,0))</f>
        <v>140</v>
      </c>
      <c r="L17" s="43" t="str">
        <f>IF(OR($B17-L$5&gt;74, $B17-L$5=73, $B17-L$5=1, $B17-L$5&lt;0),"",ROUND(($B17-L$5)*'점수 계산기'!$C$27+L$5*'점수 계산기'!$C$30+'점수 계산기'!$C$33,0))</f>
        <v/>
      </c>
      <c r="M17" s="43">
        <f>IF(OR($B17-M$5&gt;74, $B17-M$5=73, $B17-M$5=1, $B17-M$5&lt;0),"",ROUND(($B17-M$5)*'점수 계산기'!$C$27+M$5*'점수 계산기'!$C$30+'점수 계산기'!$C$33,0))</f>
        <v>140</v>
      </c>
      <c r="N17" s="43" t="str">
        <f>IF(OR($B17-N$5&gt;74, $B17-N$5=73, $B17-N$5=1, $B17-N$5&lt;0),"",ROUND(($B17-N$5)*'점수 계산기'!$C$27+N$5*'점수 계산기'!$C$30+'점수 계산기'!$C$33,0))</f>
        <v/>
      </c>
      <c r="O17" s="43" t="str">
        <f>IF(OR($B17-O$5&gt;74, $B17-O$5=73, $B17-O$5=1, $B17-O$5&lt;0),"",ROUND(($B17-O$5)*'점수 계산기'!$C$27+O$5*'점수 계산기'!$C$30+'점수 계산기'!$C$33,0))</f>
        <v/>
      </c>
      <c r="P17" s="43" t="str">
        <f>IF(OR($B17-P$5&gt;74, $B17-P$5=73, $B17-P$5=1, $B17-P$5&lt;0),"",ROUND(($B17-P$5)*'점수 계산기'!$C$27+P$5*'점수 계산기'!$C$30+'점수 계산기'!$C$33,0))</f>
        <v/>
      </c>
      <c r="Q17" s="43" t="str">
        <f>IF(OR($B17-Q$5&gt;74, $B17-Q$5=73, $B17-Q$5=1, $B17-Q$5&lt;0),"",ROUND(($B17-Q$5)*'점수 계산기'!$C$27+Q$5*'점수 계산기'!$C$30+'점수 계산기'!$C$33,0))</f>
        <v/>
      </c>
      <c r="R17" s="43" t="str">
        <f>IF(OR($B17-R$5&gt;74, $B17-R$5=73, $B17-R$5=1, $B17-R$5&lt;0),"",ROUND(($B17-R$5)*'점수 계산기'!$C$27+R$5*'점수 계산기'!$C$30+'점수 계산기'!$C$33,0))</f>
        <v/>
      </c>
      <c r="S17" s="43" t="str">
        <f>IF(OR($B17-S$5&gt;74, $B17-S$5=73, $B17-S$5=1, $B17-S$5&lt;0),"",ROUND(($B17-S$5)*'점수 계산기'!$C$27+S$5*'점수 계산기'!$C$30+'점수 계산기'!$C$33,0))</f>
        <v/>
      </c>
      <c r="T17" s="43" t="str">
        <f>IF(OR($B17-T$5&gt;74, $B17-T$5=73, $B17-T$5=1, $B17-T$5&lt;0),"",ROUND(($B17-T$5)*'점수 계산기'!$C$27+T$5*'점수 계산기'!$C$30+'점수 계산기'!$C$33,0))</f>
        <v/>
      </c>
      <c r="U17" s="43" t="str">
        <f>IF(OR($B17-U$5&gt;74, $B17-U$5=73, $B17-U$5=1, $B17-U$5&lt;0),"",ROUND(($B17-U$5)*'점수 계산기'!$C$27+U$5*'점수 계산기'!$C$30+'점수 계산기'!$C$33,0))</f>
        <v/>
      </c>
      <c r="V17" s="43" t="str">
        <f>IF(OR($B17-V$5&gt;74, $B17-V$5=73, $B17-V$5=1, $B17-V$5&lt;0),"",ROUND(($B17-V$5)*'점수 계산기'!$C$27+V$5*'점수 계산기'!$C$30+'점수 계산기'!$C$33,0))</f>
        <v/>
      </c>
      <c r="W17" s="43" t="str">
        <f>IF(OR($B17-W$5&gt;74, $B17-W$5=73, $B17-W$5=1, $B17-W$5&lt;0),"",ROUND(($B17-W$5)*'점수 계산기'!$C$27+W$5*'점수 계산기'!$C$30+'점수 계산기'!$C$33,0))</f>
        <v/>
      </c>
      <c r="X17" s="43" t="str">
        <f>IF(OR($B17-X$5&gt;74, $B17-X$5=73, $B17-X$5=1, $B17-X$5&lt;0),"",ROUND(($B17-X$5)*'점수 계산기'!$C$27+X$5*'점수 계산기'!$C$30+'점수 계산기'!$C$33,0))</f>
        <v/>
      </c>
      <c r="Y17" s="43" t="str">
        <f>IF(OR($B17-Y$5&gt;74, $B17-Y$5=73, $B17-Y$5=1, $B17-Y$5&lt;0),"",ROUND(($B17-Y$5)*'점수 계산기'!$C$27+Y$5*'점수 계산기'!$C$30+'점수 계산기'!$C$33,0))</f>
        <v/>
      </c>
      <c r="Z17" s="43" t="str">
        <f>IF(OR($B17-Z$5&gt;74, $B17-Z$5=73, $B17-Z$5=1, $B17-Z$5&lt;0),"",ROUND(($B17-Z$5)*'점수 계산기'!$C$27+Z$5*'점수 계산기'!$C$30+'점수 계산기'!$C$33,0))</f>
        <v/>
      </c>
      <c r="AA17" s="50" t="str">
        <f>IF(OR($B17-AA$5&gt;74, $B17-AA$5=73, $B17-AA$5=1, $B17-AA$5&lt;0),"",ROUND(($B17-AA$5)*'점수 계산기'!$C$27+AA$5*'점수 계산기'!$C$30+'점수 계산기'!$C$33,0))</f>
        <v/>
      </c>
      <c r="AC17" s="195">
        <v>90</v>
      </c>
      <c r="AD17" s="195">
        <f t="shared" si="0"/>
        <v>140</v>
      </c>
      <c r="AE17" s="195" cm="1">
        <f t="array" ref="AE17">INDEX($AF$6:$AF$106, AC17, 1)</f>
        <v>75</v>
      </c>
      <c r="AF17" s="195">
        <f t="shared" si="1"/>
        <v>140</v>
      </c>
      <c r="AG17" s="195">
        <v>89</v>
      </c>
      <c r="AH17" s="195">
        <v>11</v>
      </c>
    </row>
    <row r="18" spans="1:34" ht="21" customHeight="1">
      <c r="A18" s="4"/>
      <c r="B18" s="69">
        <v>88</v>
      </c>
      <c r="C18" s="56">
        <f>IF(OR($B18-C$5&gt;74, $B18-C$5=73, $B18-C$5=1, $B18-C$5&lt;0),"",ROUND(($B18-C$5)*'점수 계산기'!$C$27+C$5*'점수 계산기'!$C$30+'점수 계산기'!$C$33,0))</f>
        <v>139</v>
      </c>
      <c r="D18" s="44">
        <f>IF(OR($B18-D$5&gt;74, $B18-D$5=73, $B18-D$5=1, $B18-D$5&lt;0),"",ROUND(($B18-D$5)*'점수 계산기'!$C$27+D$5*'점수 계산기'!$C$30+'점수 계산기'!$C$33,0))</f>
        <v>139</v>
      </c>
      <c r="E18" s="44">
        <f>IF(OR($B18-E$5&gt;74, $B18-E$5=73, $B18-E$5=1, $B18-E$5&lt;0),"",ROUND(($B18-E$5)*'점수 계산기'!$C$27+E$5*'점수 계산기'!$C$30+'점수 계산기'!$C$33,0))</f>
        <v>139</v>
      </c>
      <c r="F18" s="44">
        <f>IF(OR($B18-F$5&gt;74, $B18-F$5=73, $B18-F$5=1, $B18-F$5&lt;0),"",ROUND(($B18-F$5)*'점수 계산기'!$C$27+F$5*'점수 계산기'!$C$30+'점수 계산기'!$C$33,0))</f>
        <v>139</v>
      </c>
      <c r="G18" s="44">
        <f>IF(OR($B18-G$5&gt;74, $B18-G$5=73, $B18-G$5=1, $B18-G$5&lt;0),"",ROUND(($B18-G$5)*'점수 계산기'!$C$27+G$5*'점수 계산기'!$C$30+'점수 계산기'!$C$33,0))</f>
        <v>139</v>
      </c>
      <c r="H18" s="44">
        <f>IF(OR($B18-H$5&gt;74, $B18-H$5=73, $B18-H$5=1, $B18-H$5&lt;0),"",ROUND(($B18-H$5)*'점수 계산기'!$C$27+H$5*'점수 계산기'!$C$30+'점수 계산기'!$C$33,0))</f>
        <v>139</v>
      </c>
      <c r="I18" s="44">
        <f>IF(OR($B18-I$5&gt;74, $B18-I$5=73, $B18-I$5=1, $B18-I$5&lt;0),"",ROUND(($B18-I$5)*'점수 계산기'!$C$27+I$5*'점수 계산기'!$C$30+'점수 계산기'!$C$33,0))</f>
        <v>139</v>
      </c>
      <c r="J18" s="44">
        <f>IF(OR($B18-J$5&gt;74, $B18-J$5=73, $B18-J$5=1, $B18-J$5&lt;0),"",ROUND(($B18-J$5)*'점수 계산기'!$C$27+J$5*'점수 계산기'!$C$30+'점수 계산기'!$C$33,0))</f>
        <v>139</v>
      </c>
      <c r="K18" s="44">
        <f>IF(OR($B18-K$5&gt;74, $B18-K$5=73, $B18-K$5=1, $B18-K$5&lt;0),"",ROUND(($B18-K$5)*'점수 계산기'!$C$27+K$5*'점수 계산기'!$C$30+'점수 계산기'!$C$33,0))</f>
        <v>139</v>
      </c>
      <c r="L18" s="44">
        <f>IF(OR($B18-L$5&gt;74, $B18-L$5=73, $B18-L$5=1, $B18-L$5&lt;0),"",ROUND(($B18-L$5)*'점수 계산기'!$C$27+L$5*'점수 계산기'!$C$30+'점수 계산기'!$C$33,0))</f>
        <v>139</v>
      </c>
      <c r="M18" s="44" t="str">
        <f>IF(OR($B18-M$5&gt;74, $B18-M$5=73, $B18-M$5=1, $B18-M$5&lt;0),"",ROUND(($B18-M$5)*'점수 계산기'!$C$27+M$5*'점수 계산기'!$C$30+'점수 계산기'!$C$33,0))</f>
        <v/>
      </c>
      <c r="N18" s="44">
        <f>IF(OR($B18-N$5&gt;74, $B18-N$5=73, $B18-N$5=1, $B18-N$5&lt;0),"",ROUND(($B18-N$5)*'점수 계산기'!$C$27+N$5*'점수 계산기'!$C$30+'점수 계산기'!$C$33,0))</f>
        <v>139</v>
      </c>
      <c r="O18" s="44" t="str">
        <f>IF(OR($B18-O$5&gt;74, $B18-O$5=73, $B18-O$5=1, $B18-O$5&lt;0),"",ROUND(($B18-O$5)*'점수 계산기'!$C$27+O$5*'점수 계산기'!$C$30+'점수 계산기'!$C$33,0))</f>
        <v/>
      </c>
      <c r="P18" s="44" t="str">
        <f>IF(OR($B18-P$5&gt;74, $B18-P$5=73, $B18-P$5=1, $B18-P$5&lt;0),"",ROUND(($B18-P$5)*'점수 계산기'!$C$27+P$5*'점수 계산기'!$C$30+'점수 계산기'!$C$33,0))</f>
        <v/>
      </c>
      <c r="Q18" s="44" t="str">
        <f>IF(OR($B18-Q$5&gt;74, $B18-Q$5=73, $B18-Q$5=1, $B18-Q$5&lt;0),"",ROUND(($B18-Q$5)*'점수 계산기'!$C$27+Q$5*'점수 계산기'!$C$30+'점수 계산기'!$C$33,0))</f>
        <v/>
      </c>
      <c r="R18" s="44" t="str">
        <f>IF(OR($B18-R$5&gt;74, $B18-R$5=73, $B18-R$5=1, $B18-R$5&lt;0),"",ROUND(($B18-R$5)*'점수 계산기'!$C$27+R$5*'점수 계산기'!$C$30+'점수 계산기'!$C$33,0))</f>
        <v/>
      </c>
      <c r="S18" s="44" t="str">
        <f>IF(OR($B18-S$5&gt;74, $B18-S$5=73, $B18-S$5=1, $B18-S$5&lt;0),"",ROUND(($B18-S$5)*'점수 계산기'!$C$27+S$5*'점수 계산기'!$C$30+'점수 계산기'!$C$33,0))</f>
        <v/>
      </c>
      <c r="T18" s="44" t="str">
        <f>IF(OR($B18-T$5&gt;74, $B18-T$5=73, $B18-T$5=1, $B18-T$5&lt;0),"",ROUND(($B18-T$5)*'점수 계산기'!$C$27+T$5*'점수 계산기'!$C$30+'점수 계산기'!$C$33,0))</f>
        <v/>
      </c>
      <c r="U18" s="44" t="str">
        <f>IF(OR($B18-U$5&gt;74, $B18-U$5=73, $B18-U$5=1, $B18-U$5&lt;0),"",ROUND(($B18-U$5)*'점수 계산기'!$C$27+U$5*'점수 계산기'!$C$30+'점수 계산기'!$C$33,0))</f>
        <v/>
      </c>
      <c r="V18" s="44" t="str">
        <f>IF(OR($B18-V$5&gt;74, $B18-V$5=73, $B18-V$5=1, $B18-V$5&lt;0),"",ROUND(($B18-V$5)*'점수 계산기'!$C$27+V$5*'점수 계산기'!$C$30+'점수 계산기'!$C$33,0))</f>
        <v/>
      </c>
      <c r="W18" s="44" t="str">
        <f>IF(OR($B18-W$5&gt;74, $B18-W$5=73, $B18-W$5=1, $B18-W$5&lt;0),"",ROUND(($B18-W$5)*'점수 계산기'!$C$27+W$5*'점수 계산기'!$C$30+'점수 계산기'!$C$33,0))</f>
        <v/>
      </c>
      <c r="X18" s="44" t="str">
        <f>IF(OR($B18-X$5&gt;74, $B18-X$5=73, $B18-X$5=1, $B18-X$5&lt;0),"",ROUND(($B18-X$5)*'점수 계산기'!$C$27+X$5*'점수 계산기'!$C$30+'점수 계산기'!$C$33,0))</f>
        <v/>
      </c>
      <c r="Y18" s="44" t="str">
        <f>IF(OR($B18-Y$5&gt;74, $B18-Y$5=73, $B18-Y$5=1, $B18-Y$5&lt;0),"",ROUND(($B18-Y$5)*'점수 계산기'!$C$27+Y$5*'점수 계산기'!$C$30+'점수 계산기'!$C$33,0))</f>
        <v/>
      </c>
      <c r="Z18" s="44" t="str">
        <f>IF(OR($B18-Z$5&gt;74, $B18-Z$5=73, $B18-Z$5=1, $B18-Z$5&lt;0),"",ROUND(($B18-Z$5)*'점수 계산기'!$C$27+Z$5*'점수 계산기'!$C$30+'점수 계산기'!$C$33,0))</f>
        <v/>
      </c>
      <c r="AA18" s="51" t="str">
        <f>IF(OR($B18-AA$5&gt;74, $B18-AA$5=73, $B18-AA$5=1, $B18-AA$5&lt;0),"",ROUND(($B18-AA$5)*'점수 계산기'!$C$27+AA$5*'점수 계산기'!$C$30+'점수 계산기'!$C$33,0))</f>
        <v/>
      </c>
      <c r="AC18" s="195">
        <v>89</v>
      </c>
      <c r="AD18" s="195">
        <f t="shared" si="0"/>
        <v>139</v>
      </c>
      <c r="AE18" s="195" cm="1">
        <f t="array" ref="AE18">INDEX($AF$6:$AF$106, AC18, 1)</f>
        <v>76</v>
      </c>
      <c r="AF18" s="195">
        <f t="shared" si="1"/>
        <v>139</v>
      </c>
      <c r="AG18" s="195">
        <v>88</v>
      </c>
      <c r="AH18" s="195">
        <v>12</v>
      </c>
    </row>
    <row r="19" spans="1:34" ht="21" customHeight="1">
      <c r="A19" s="4"/>
      <c r="B19" s="69">
        <v>87</v>
      </c>
      <c r="C19" s="56">
        <f>IF(OR($B19-C$5&gt;74, $B19-C$5=73, $B19-C$5=1, $B19-C$5&lt;0),"",ROUND(($B19-C$5)*'점수 계산기'!$C$27+C$5*'점수 계산기'!$C$30+'점수 계산기'!$C$33,0))</f>
        <v>138</v>
      </c>
      <c r="D19" s="44">
        <f>IF(OR($B19-D$5&gt;74, $B19-D$5=73, $B19-D$5=1, $B19-D$5&lt;0),"",ROUND(($B19-D$5)*'점수 계산기'!$C$27+D$5*'점수 계산기'!$C$30+'점수 계산기'!$C$33,0))</f>
        <v>138</v>
      </c>
      <c r="E19" s="44">
        <f>IF(OR($B19-E$5&gt;74, $B19-E$5=73, $B19-E$5=1, $B19-E$5&lt;0),"",ROUND(($B19-E$5)*'점수 계산기'!$C$27+E$5*'점수 계산기'!$C$30+'점수 계산기'!$C$33,0))</f>
        <v>138</v>
      </c>
      <c r="F19" s="44">
        <f>IF(OR($B19-F$5&gt;74, $B19-F$5=73, $B19-F$5=1, $B19-F$5&lt;0),"",ROUND(($B19-F$5)*'점수 계산기'!$C$27+F$5*'점수 계산기'!$C$30+'점수 계산기'!$C$33,0))</f>
        <v>138</v>
      </c>
      <c r="G19" s="44">
        <f>IF(OR($B19-G$5&gt;74, $B19-G$5=73, $B19-G$5=1, $B19-G$5&lt;0),"",ROUND(($B19-G$5)*'점수 계산기'!$C$27+G$5*'점수 계산기'!$C$30+'점수 계산기'!$C$33,0))</f>
        <v>138</v>
      </c>
      <c r="H19" s="44">
        <f>IF(OR($B19-H$5&gt;74, $B19-H$5=73, $B19-H$5=1, $B19-H$5&lt;0),"",ROUND(($B19-H$5)*'점수 계산기'!$C$27+H$5*'점수 계산기'!$C$30+'점수 계산기'!$C$33,0))</f>
        <v>138</v>
      </c>
      <c r="I19" s="44">
        <f>IF(OR($B19-I$5&gt;74, $B19-I$5=73, $B19-I$5=1, $B19-I$5&lt;0),"",ROUND(($B19-I$5)*'점수 계산기'!$C$27+I$5*'점수 계산기'!$C$30+'점수 계산기'!$C$33,0))</f>
        <v>138</v>
      </c>
      <c r="J19" s="44">
        <f>IF(OR($B19-J$5&gt;74, $B19-J$5=73, $B19-J$5=1, $B19-J$5&lt;0),"",ROUND(($B19-J$5)*'점수 계산기'!$C$27+J$5*'점수 계산기'!$C$30+'점수 계산기'!$C$33,0))</f>
        <v>138</v>
      </c>
      <c r="K19" s="44">
        <f>IF(OR($B19-K$5&gt;74, $B19-K$5=73, $B19-K$5=1, $B19-K$5&lt;0),"",ROUND(($B19-K$5)*'점수 계산기'!$C$27+K$5*'점수 계산기'!$C$30+'점수 계산기'!$C$33,0))</f>
        <v>138</v>
      </c>
      <c r="L19" s="44">
        <f>IF(OR($B19-L$5&gt;74, $B19-L$5=73, $B19-L$5=1, $B19-L$5&lt;0),"",ROUND(($B19-L$5)*'점수 계산기'!$C$27+L$5*'점수 계산기'!$C$30+'점수 계산기'!$C$33,0))</f>
        <v>138</v>
      </c>
      <c r="M19" s="44">
        <f>IF(OR($B19-M$5&gt;74, $B19-M$5=73, $B19-M$5=1, $B19-M$5&lt;0),"",ROUND(($B19-M$5)*'점수 계산기'!$C$27+M$5*'점수 계산기'!$C$30+'점수 계산기'!$C$33,0))</f>
        <v>138</v>
      </c>
      <c r="N19" s="44" t="str">
        <f>IF(OR($B19-N$5&gt;74, $B19-N$5=73, $B19-N$5=1, $B19-N$5&lt;0),"",ROUND(($B19-N$5)*'점수 계산기'!$C$27+N$5*'점수 계산기'!$C$30+'점수 계산기'!$C$33,0))</f>
        <v/>
      </c>
      <c r="O19" s="44">
        <f>IF(OR($B19-O$5&gt;74, $B19-O$5=73, $B19-O$5=1, $B19-O$5&lt;0),"",ROUND(($B19-O$5)*'점수 계산기'!$C$27+O$5*'점수 계산기'!$C$30+'점수 계산기'!$C$33,0))</f>
        <v>138</v>
      </c>
      <c r="P19" s="44" t="str">
        <f>IF(OR($B19-P$5&gt;74, $B19-P$5=73, $B19-P$5=1, $B19-P$5&lt;0),"",ROUND(($B19-P$5)*'점수 계산기'!$C$27+P$5*'점수 계산기'!$C$30+'점수 계산기'!$C$33,0))</f>
        <v/>
      </c>
      <c r="Q19" s="44" t="str">
        <f>IF(OR($B19-Q$5&gt;74, $B19-Q$5=73, $B19-Q$5=1, $B19-Q$5&lt;0),"",ROUND(($B19-Q$5)*'점수 계산기'!$C$27+Q$5*'점수 계산기'!$C$30+'점수 계산기'!$C$33,0))</f>
        <v/>
      </c>
      <c r="R19" s="44" t="str">
        <f>IF(OR($B19-R$5&gt;74, $B19-R$5=73, $B19-R$5=1, $B19-R$5&lt;0),"",ROUND(($B19-R$5)*'점수 계산기'!$C$27+R$5*'점수 계산기'!$C$30+'점수 계산기'!$C$33,0))</f>
        <v/>
      </c>
      <c r="S19" s="44" t="str">
        <f>IF(OR($B19-S$5&gt;74, $B19-S$5=73, $B19-S$5=1, $B19-S$5&lt;0),"",ROUND(($B19-S$5)*'점수 계산기'!$C$27+S$5*'점수 계산기'!$C$30+'점수 계산기'!$C$33,0))</f>
        <v/>
      </c>
      <c r="T19" s="44" t="str">
        <f>IF(OR($B19-T$5&gt;74, $B19-T$5=73, $B19-T$5=1, $B19-T$5&lt;0),"",ROUND(($B19-T$5)*'점수 계산기'!$C$27+T$5*'점수 계산기'!$C$30+'점수 계산기'!$C$33,0))</f>
        <v/>
      </c>
      <c r="U19" s="44" t="str">
        <f>IF(OR($B19-U$5&gt;74, $B19-U$5=73, $B19-U$5=1, $B19-U$5&lt;0),"",ROUND(($B19-U$5)*'점수 계산기'!$C$27+U$5*'점수 계산기'!$C$30+'점수 계산기'!$C$33,0))</f>
        <v/>
      </c>
      <c r="V19" s="44" t="str">
        <f>IF(OR($B19-V$5&gt;74, $B19-V$5=73, $B19-V$5=1, $B19-V$5&lt;0),"",ROUND(($B19-V$5)*'점수 계산기'!$C$27+V$5*'점수 계산기'!$C$30+'점수 계산기'!$C$33,0))</f>
        <v/>
      </c>
      <c r="W19" s="44" t="str">
        <f>IF(OR($B19-W$5&gt;74, $B19-W$5=73, $B19-W$5=1, $B19-W$5&lt;0),"",ROUND(($B19-W$5)*'점수 계산기'!$C$27+W$5*'점수 계산기'!$C$30+'점수 계산기'!$C$33,0))</f>
        <v/>
      </c>
      <c r="X19" s="44" t="str">
        <f>IF(OR($B19-X$5&gt;74, $B19-X$5=73, $B19-X$5=1, $B19-X$5&lt;0),"",ROUND(($B19-X$5)*'점수 계산기'!$C$27+X$5*'점수 계산기'!$C$30+'점수 계산기'!$C$33,0))</f>
        <v/>
      </c>
      <c r="Y19" s="44" t="str">
        <f>IF(OR($B19-Y$5&gt;74, $B19-Y$5=73, $B19-Y$5=1, $B19-Y$5&lt;0),"",ROUND(($B19-Y$5)*'점수 계산기'!$C$27+Y$5*'점수 계산기'!$C$30+'점수 계산기'!$C$33,0))</f>
        <v/>
      </c>
      <c r="Z19" s="44" t="str">
        <f>IF(OR($B19-Z$5&gt;74, $B19-Z$5=73, $B19-Z$5=1, $B19-Z$5&lt;0),"",ROUND(($B19-Z$5)*'점수 계산기'!$C$27+Z$5*'점수 계산기'!$C$30+'점수 계산기'!$C$33,0))</f>
        <v/>
      </c>
      <c r="AA19" s="51" t="str">
        <f>IF(OR($B19-AA$5&gt;74, $B19-AA$5=73, $B19-AA$5=1, $B19-AA$5&lt;0),"",ROUND(($B19-AA$5)*'점수 계산기'!$C$27+AA$5*'점수 계산기'!$C$30+'점수 계산기'!$C$33,0))</f>
        <v/>
      </c>
      <c r="AC19" s="195">
        <v>88</v>
      </c>
      <c r="AD19" s="195">
        <f t="shared" si="0"/>
        <v>138</v>
      </c>
      <c r="AE19" s="195" cm="1">
        <f t="array" ref="AE19">INDEX($AF$6:$AF$106, AC19, 1)</f>
        <v>77</v>
      </c>
      <c r="AF19" s="195">
        <f t="shared" si="1"/>
        <v>138</v>
      </c>
      <c r="AG19" s="195">
        <v>87</v>
      </c>
      <c r="AH19" s="195">
        <v>13</v>
      </c>
    </row>
    <row r="20" spans="1:34" ht="21" customHeight="1">
      <c r="A20" s="4"/>
      <c r="B20" s="69">
        <v>86</v>
      </c>
      <c r="C20" s="56">
        <f>IF(OR($B20-C$5&gt;74, $B20-C$5=73, $B20-C$5=1, $B20-C$5&lt;0),"",ROUND(($B20-C$5)*'점수 계산기'!$C$27+C$5*'점수 계산기'!$C$30+'점수 계산기'!$C$33,0))</f>
        <v>137</v>
      </c>
      <c r="D20" s="44">
        <f>IF(OR($B20-D$5&gt;74, $B20-D$5=73, $B20-D$5=1, $B20-D$5&lt;0),"",ROUND(($B20-D$5)*'점수 계산기'!$C$27+D$5*'점수 계산기'!$C$30+'점수 계산기'!$C$33,0))</f>
        <v>137</v>
      </c>
      <c r="E20" s="44">
        <f>IF(OR($B20-E$5&gt;74, $B20-E$5=73, $B20-E$5=1, $B20-E$5&lt;0),"",ROUND(($B20-E$5)*'점수 계산기'!$C$27+E$5*'점수 계산기'!$C$30+'점수 계산기'!$C$33,0))</f>
        <v>137</v>
      </c>
      <c r="F20" s="44">
        <f>IF(OR($B20-F$5&gt;74, $B20-F$5=73, $B20-F$5=1, $B20-F$5&lt;0),"",ROUND(($B20-F$5)*'점수 계산기'!$C$27+F$5*'점수 계산기'!$C$30+'점수 계산기'!$C$33,0))</f>
        <v>137</v>
      </c>
      <c r="G20" s="44">
        <f>IF(OR($B20-G$5&gt;74, $B20-G$5=73, $B20-G$5=1, $B20-G$5&lt;0),"",ROUND(($B20-G$5)*'점수 계산기'!$C$27+G$5*'점수 계산기'!$C$30+'점수 계산기'!$C$33,0))</f>
        <v>137</v>
      </c>
      <c r="H20" s="44">
        <f>IF(OR($B20-H$5&gt;74, $B20-H$5=73, $B20-H$5=1, $B20-H$5&lt;0),"",ROUND(($B20-H$5)*'점수 계산기'!$C$27+H$5*'점수 계산기'!$C$30+'점수 계산기'!$C$33,0))</f>
        <v>137</v>
      </c>
      <c r="I20" s="44">
        <f>IF(OR($B20-I$5&gt;74, $B20-I$5=73, $B20-I$5=1, $B20-I$5&lt;0),"",ROUND(($B20-I$5)*'점수 계산기'!$C$27+I$5*'점수 계산기'!$C$30+'점수 계산기'!$C$33,0))</f>
        <v>137</v>
      </c>
      <c r="J20" s="44">
        <f>IF(OR($B20-J$5&gt;74, $B20-J$5=73, $B20-J$5=1, $B20-J$5&lt;0),"",ROUND(($B20-J$5)*'점수 계산기'!$C$27+J$5*'점수 계산기'!$C$30+'점수 계산기'!$C$33,0))</f>
        <v>137</v>
      </c>
      <c r="K20" s="44">
        <f>IF(OR($B20-K$5&gt;74, $B20-K$5=73, $B20-K$5=1, $B20-K$5&lt;0),"",ROUND(($B20-K$5)*'점수 계산기'!$C$27+K$5*'점수 계산기'!$C$30+'점수 계산기'!$C$33,0))</f>
        <v>137</v>
      </c>
      <c r="L20" s="44">
        <f>IF(OR($B20-L$5&gt;74, $B20-L$5=73, $B20-L$5=1, $B20-L$5&lt;0),"",ROUND(($B20-L$5)*'점수 계산기'!$C$27+L$5*'점수 계산기'!$C$30+'점수 계산기'!$C$33,0))</f>
        <v>137</v>
      </c>
      <c r="M20" s="44">
        <f>IF(OR($B20-M$5&gt;74, $B20-M$5=73, $B20-M$5=1, $B20-M$5&lt;0),"",ROUND(($B20-M$5)*'점수 계산기'!$C$27+M$5*'점수 계산기'!$C$30+'점수 계산기'!$C$33,0))</f>
        <v>137</v>
      </c>
      <c r="N20" s="44">
        <f>IF(OR($B20-N$5&gt;74, $B20-N$5=73, $B20-N$5=1, $B20-N$5&lt;0),"",ROUND(($B20-N$5)*'점수 계산기'!$C$27+N$5*'점수 계산기'!$C$30+'점수 계산기'!$C$33,0))</f>
        <v>137</v>
      </c>
      <c r="O20" s="44" t="str">
        <f>IF(OR($B20-O$5&gt;74, $B20-O$5=73, $B20-O$5=1, $B20-O$5&lt;0),"",ROUND(($B20-O$5)*'점수 계산기'!$C$27+O$5*'점수 계산기'!$C$30+'점수 계산기'!$C$33,0))</f>
        <v/>
      </c>
      <c r="P20" s="44">
        <f>IF(OR($B20-P$5&gt;74, $B20-P$5=73, $B20-P$5=1, $B20-P$5&lt;0),"",ROUND(($B20-P$5)*'점수 계산기'!$C$27+P$5*'점수 계산기'!$C$30+'점수 계산기'!$C$33,0))</f>
        <v>137</v>
      </c>
      <c r="Q20" s="44" t="str">
        <f>IF(OR($B20-Q$5&gt;74, $B20-Q$5=73, $B20-Q$5=1, $B20-Q$5&lt;0),"",ROUND(($B20-Q$5)*'점수 계산기'!$C$27+Q$5*'점수 계산기'!$C$30+'점수 계산기'!$C$33,0))</f>
        <v/>
      </c>
      <c r="R20" s="44" t="str">
        <f>IF(OR($B20-R$5&gt;74, $B20-R$5=73, $B20-R$5=1, $B20-R$5&lt;0),"",ROUND(($B20-R$5)*'점수 계산기'!$C$27+R$5*'점수 계산기'!$C$30+'점수 계산기'!$C$33,0))</f>
        <v/>
      </c>
      <c r="S20" s="44" t="str">
        <f>IF(OR($B20-S$5&gt;74, $B20-S$5=73, $B20-S$5=1, $B20-S$5&lt;0),"",ROUND(($B20-S$5)*'점수 계산기'!$C$27+S$5*'점수 계산기'!$C$30+'점수 계산기'!$C$33,0))</f>
        <v/>
      </c>
      <c r="T20" s="44" t="str">
        <f>IF(OR($B20-T$5&gt;74, $B20-T$5=73, $B20-T$5=1, $B20-T$5&lt;0),"",ROUND(($B20-T$5)*'점수 계산기'!$C$27+T$5*'점수 계산기'!$C$30+'점수 계산기'!$C$33,0))</f>
        <v/>
      </c>
      <c r="U20" s="44" t="str">
        <f>IF(OR($B20-U$5&gt;74, $B20-U$5=73, $B20-U$5=1, $B20-U$5&lt;0),"",ROUND(($B20-U$5)*'점수 계산기'!$C$27+U$5*'점수 계산기'!$C$30+'점수 계산기'!$C$33,0))</f>
        <v/>
      </c>
      <c r="V20" s="44" t="str">
        <f>IF(OR($B20-V$5&gt;74, $B20-V$5=73, $B20-V$5=1, $B20-V$5&lt;0),"",ROUND(($B20-V$5)*'점수 계산기'!$C$27+V$5*'점수 계산기'!$C$30+'점수 계산기'!$C$33,0))</f>
        <v/>
      </c>
      <c r="W20" s="44" t="str">
        <f>IF(OR($B20-W$5&gt;74, $B20-W$5=73, $B20-W$5=1, $B20-W$5&lt;0),"",ROUND(($B20-W$5)*'점수 계산기'!$C$27+W$5*'점수 계산기'!$C$30+'점수 계산기'!$C$33,0))</f>
        <v/>
      </c>
      <c r="X20" s="44" t="str">
        <f>IF(OR($B20-X$5&gt;74, $B20-X$5=73, $B20-X$5=1, $B20-X$5&lt;0),"",ROUND(($B20-X$5)*'점수 계산기'!$C$27+X$5*'점수 계산기'!$C$30+'점수 계산기'!$C$33,0))</f>
        <v/>
      </c>
      <c r="Y20" s="44" t="str">
        <f>IF(OR($B20-Y$5&gt;74, $B20-Y$5=73, $B20-Y$5=1, $B20-Y$5&lt;0),"",ROUND(($B20-Y$5)*'점수 계산기'!$C$27+Y$5*'점수 계산기'!$C$30+'점수 계산기'!$C$33,0))</f>
        <v/>
      </c>
      <c r="Z20" s="44" t="str">
        <f>IF(OR($B20-Z$5&gt;74, $B20-Z$5=73, $B20-Z$5=1, $B20-Z$5&lt;0),"",ROUND(($B20-Z$5)*'점수 계산기'!$C$27+Z$5*'점수 계산기'!$C$30+'점수 계산기'!$C$33,0))</f>
        <v/>
      </c>
      <c r="AA20" s="51" t="str">
        <f>IF(OR($B20-AA$5&gt;74, $B20-AA$5=73, $B20-AA$5=1, $B20-AA$5&lt;0),"",ROUND(($B20-AA$5)*'점수 계산기'!$C$27+AA$5*'점수 계산기'!$C$30+'점수 계산기'!$C$33,0))</f>
        <v/>
      </c>
      <c r="AC20" s="195">
        <v>87</v>
      </c>
      <c r="AD20" s="195">
        <f t="shared" si="0"/>
        <v>137</v>
      </c>
      <c r="AE20" s="195" cm="1">
        <f t="array" ref="AE20">INDEX($AF$6:$AF$106, AC20, 1)</f>
        <v>77</v>
      </c>
      <c r="AF20" s="195">
        <f t="shared" si="1"/>
        <v>137</v>
      </c>
      <c r="AG20" s="195">
        <v>86</v>
      </c>
      <c r="AH20" s="195">
        <v>14</v>
      </c>
    </row>
    <row r="21" spans="1:34" ht="21" customHeight="1">
      <c r="A21" s="4"/>
      <c r="B21" s="69">
        <v>85</v>
      </c>
      <c r="C21" s="56">
        <f>IF(OR($B21-C$5&gt;74, $B21-C$5=73, $B21-C$5=1, $B21-C$5&lt;0),"",ROUND(($B21-C$5)*'점수 계산기'!$C$27+C$5*'점수 계산기'!$C$30+'점수 계산기'!$C$33,0))</f>
        <v>136</v>
      </c>
      <c r="D21" s="44">
        <f>IF(OR($B21-D$5&gt;74, $B21-D$5=73, $B21-D$5=1, $B21-D$5&lt;0),"",ROUND(($B21-D$5)*'점수 계산기'!$C$27+D$5*'점수 계산기'!$C$30+'점수 계산기'!$C$33,0))</f>
        <v>136</v>
      </c>
      <c r="E21" s="44">
        <f>IF(OR($B21-E$5&gt;74, $B21-E$5=73, $B21-E$5=1, $B21-E$5&lt;0),"",ROUND(($B21-E$5)*'점수 계산기'!$C$27+E$5*'점수 계산기'!$C$30+'점수 계산기'!$C$33,0))</f>
        <v>136</v>
      </c>
      <c r="F21" s="44">
        <f>IF(OR($B21-F$5&gt;74, $B21-F$5=73, $B21-F$5=1, $B21-F$5&lt;0),"",ROUND(($B21-F$5)*'점수 계산기'!$C$27+F$5*'점수 계산기'!$C$30+'점수 계산기'!$C$33,0))</f>
        <v>136</v>
      </c>
      <c r="G21" s="44">
        <f>IF(OR($B21-G$5&gt;74, $B21-G$5=73, $B21-G$5=1, $B21-G$5&lt;0),"",ROUND(($B21-G$5)*'점수 계산기'!$C$27+G$5*'점수 계산기'!$C$30+'점수 계산기'!$C$33,0))</f>
        <v>136</v>
      </c>
      <c r="H21" s="44">
        <f>IF(OR($B21-H$5&gt;74, $B21-H$5=73, $B21-H$5=1, $B21-H$5&lt;0),"",ROUND(($B21-H$5)*'점수 계산기'!$C$27+H$5*'점수 계산기'!$C$30+'점수 계산기'!$C$33,0))</f>
        <v>136</v>
      </c>
      <c r="I21" s="44">
        <f>IF(OR($B21-I$5&gt;74, $B21-I$5=73, $B21-I$5=1, $B21-I$5&lt;0),"",ROUND(($B21-I$5)*'점수 계산기'!$C$27+I$5*'점수 계산기'!$C$30+'점수 계산기'!$C$33,0))</f>
        <v>136</v>
      </c>
      <c r="J21" s="44">
        <f>IF(OR($B21-J$5&gt;74, $B21-J$5=73, $B21-J$5=1, $B21-J$5&lt;0),"",ROUND(($B21-J$5)*'점수 계산기'!$C$27+J$5*'점수 계산기'!$C$30+'점수 계산기'!$C$33,0))</f>
        <v>136</v>
      </c>
      <c r="K21" s="44">
        <f>IF(OR($B21-K$5&gt;74, $B21-K$5=73, $B21-K$5=1, $B21-K$5&lt;0),"",ROUND(($B21-K$5)*'점수 계산기'!$C$27+K$5*'점수 계산기'!$C$30+'점수 계산기'!$C$33,0))</f>
        <v>136</v>
      </c>
      <c r="L21" s="44">
        <f>IF(OR($B21-L$5&gt;74, $B21-L$5=73, $B21-L$5=1, $B21-L$5&lt;0),"",ROUND(($B21-L$5)*'점수 계산기'!$C$27+L$5*'점수 계산기'!$C$30+'점수 계산기'!$C$33,0))</f>
        <v>136</v>
      </c>
      <c r="M21" s="44">
        <f>IF(OR($B21-M$5&gt;74, $B21-M$5=73, $B21-M$5=1, $B21-M$5&lt;0),"",ROUND(($B21-M$5)*'점수 계산기'!$C$27+M$5*'점수 계산기'!$C$30+'점수 계산기'!$C$33,0))</f>
        <v>136</v>
      </c>
      <c r="N21" s="44">
        <f>IF(OR($B21-N$5&gt;74, $B21-N$5=73, $B21-N$5=1, $B21-N$5&lt;0),"",ROUND(($B21-N$5)*'점수 계산기'!$C$27+N$5*'점수 계산기'!$C$30+'점수 계산기'!$C$33,0))</f>
        <v>136</v>
      </c>
      <c r="O21" s="44">
        <f>IF(OR($B21-O$5&gt;74, $B21-O$5=73, $B21-O$5=1, $B21-O$5&lt;0),"",ROUND(($B21-O$5)*'점수 계산기'!$C$27+O$5*'점수 계산기'!$C$30+'점수 계산기'!$C$33,0))</f>
        <v>136</v>
      </c>
      <c r="P21" s="44" t="str">
        <f>IF(OR($B21-P$5&gt;74, $B21-P$5=73, $B21-P$5=1, $B21-P$5&lt;0),"",ROUND(($B21-P$5)*'점수 계산기'!$C$27+P$5*'점수 계산기'!$C$30+'점수 계산기'!$C$33,0))</f>
        <v/>
      </c>
      <c r="Q21" s="44">
        <f>IF(OR($B21-Q$5&gt;74, $B21-Q$5=73, $B21-Q$5=1, $B21-Q$5&lt;0),"",ROUND(($B21-Q$5)*'점수 계산기'!$C$27+Q$5*'점수 계산기'!$C$30+'점수 계산기'!$C$33,0))</f>
        <v>136</v>
      </c>
      <c r="R21" s="44" t="str">
        <f>IF(OR($B21-R$5&gt;74, $B21-R$5=73, $B21-R$5=1, $B21-R$5&lt;0),"",ROUND(($B21-R$5)*'점수 계산기'!$C$27+R$5*'점수 계산기'!$C$30+'점수 계산기'!$C$33,0))</f>
        <v/>
      </c>
      <c r="S21" s="44" t="str">
        <f>IF(OR($B21-S$5&gt;74, $B21-S$5=73, $B21-S$5=1, $B21-S$5&lt;0),"",ROUND(($B21-S$5)*'점수 계산기'!$C$27+S$5*'점수 계산기'!$C$30+'점수 계산기'!$C$33,0))</f>
        <v/>
      </c>
      <c r="T21" s="44" t="str">
        <f>IF(OR($B21-T$5&gt;74, $B21-T$5=73, $B21-T$5=1, $B21-T$5&lt;0),"",ROUND(($B21-T$5)*'점수 계산기'!$C$27+T$5*'점수 계산기'!$C$30+'점수 계산기'!$C$33,0))</f>
        <v/>
      </c>
      <c r="U21" s="44" t="str">
        <f>IF(OR($B21-U$5&gt;74, $B21-U$5=73, $B21-U$5=1, $B21-U$5&lt;0),"",ROUND(($B21-U$5)*'점수 계산기'!$C$27+U$5*'점수 계산기'!$C$30+'점수 계산기'!$C$33,0))</f>
        <v/>
      </c>
      <c r="V21" s="44" t="str">
        <f>IF(OR($B21-V$5&gt;74, $B21-V$5=73, $B21-V$5=1, $B21-V$5&lt;0),"",ROUND(($B21-V$5)*'점수 계산기'!$C$27+V$5*'점수 계산기'!$C$30+'점수 계산기'!$C$33,0))</f>
        <v/>
      </c>
      <c r="W21" s="44" t="str">
        <f>IF(OR($B21-W$5&gt;74, $B21-W$5=73, $B21-W$5=1, $B21-W$5&lt;0),"",ROUND(($B21-W$5)*'점수 계산기'!$C$27+W$5*'점수 계산기'!$C$30+'점수 계산기'!$C$33,0))</f>
        <v/>
      </c>
      <c r="X21" s="44" t="str">
        <f>IF(OR($B21-X$5&gt;74, $B21-X$5=73, $B21-X$5=1, $B21-X$5&lt;0),"",ROUND(($B21-X$5)*'점수 계산기'!$C$27+X$5*'점수 계산기'!$C$30+'점수 계산기'!$C$33,0))</f>
        <v/>
      </c>
      <c r="Y21" s="44" t="str">
        <f>IF(OR($B21-Y$5&gt;74, $B21-Y$5=73, $B21-Y$5=1, $B21-Y$5&lt;0),"",ROUND(($B21-Y$5)*'점수 계산기'!$C$27+Y$5*'점수 계산기'!$C$30+'점수 계산기'!$C$33,0))</f>
        <v/>
      </c>
      <c r="Z21" s="44" t="str">
        <f>IF(OR($B21-Z$5&gt;74, $B21-Z$5=73, $B21-Z$5=1, $B21-Z$5&lt;0),"",ROUND(($B21-Z$5)*'점수 계산기'!$C$27+Z$5*'점수 계산기'!$C$30+'점수 계산기'!$C$33,0))</f>
        <v/>
      </c>
      <c r="AA21" s="51" t="str">
        <f>IF(OR($B21-AA$5&gt;74, $B21-AA$5=73, $B21-AA$5=1, $B21-AA$5&lt;0),"",ROUND(($B21-AA$5)*'점수 계산기'!$C$27+AA$5*'점수 계산기'!$C$30+'점수 계산기'!$C$33,0))</f>
        <v/>
      </c>
      <c r="AC21" s="195">
        <v>86</v>
      </c>
      <c r="AD21" s="195">
        <f t="shared" si="0"/>
        <v>136</v>
      </c>
      <c r="AE21" s="195" cm="1">
        <f t="array" ref="AE21">INDEX($AF$6:$AF$106, AC21, 1)</f>
        <v>78</v>
      </c>
      <c r="AF21" s="195">
        <f t="shared" si="1"/>
        <v>136</v>
      </c>
      <c r="AG21" s="195">
        <v>85</v>
      </c>
      <c r="AH21" s="195">
        <v>15</v>
      </c>
    </row>
    <row r="22" spans="1:34" ht="21" customHeight="1">
      <c r="A22" s="4"/>
      <c r="B22" s="70">
        <v>84</v>
      </c>
      <c r="C22" s="57">
        <f>IF(OR($B22-C$5&gt;74, $B22-C$5=73, $B22-C$5=1, $B22-C$5&lt;0),"",ROUND(($B22-C$5)*'점수 계산기'!$C$27+C$5*'점수 계산기'!$C$30+'점수 계산기'!$C$33,0))</f>
        <v>135</v>
      </c>
      <c r="D22" s="45">
        <f>IF(OR($B22-D$5&gt;74, $B22-D$5=73, $B22-D$5=1, $B22-D$5&lt;0),"",ROUND(($B22-D$5)*'점수 계산기'!$C$27+D$5*'점수 계산기'!$C$30+'점수 계산기'!$C$33,0))</f>
        <v>135</v>
      </c>
      <c r="E22" s="45">
        <f>IF(OR($B22-E$5&gt;74, $B22-E$5=73, $B22-E$5=1, $B22-E$5&lt;0),"",ROUND(($B22-E$5)*'점수 계산기'!$C$27+E$5*'점수 계산기'!$C$30+'점수 계산기'!$C$33,0))</f>
        <v>135</v>
      </c>
      <c r="F22" s="45">
        <f>IF(OR($B22-F$5&gt;74, $B22-F$5=73, $B22-F$5=1, $B22-F$5&lt;0),"",ROUND(($B22-F$5)*'점수 계산기'!$C$27+F$5*'점수 계산기'!$C$30+'점수 계산기'!$C$33,0))</f>
        <v>135</v>
      </c>
      <c r="G22" s="45">
        <f>IF(OR($B22-G$5&gt;74, $B22-G$5=73, $B22-G$5=1, $B22-G$5&lt;0),"",ROUND(($B22-G$5)*'점수 계산기'!$C$27+G$5*'점수 계산기'!$C$30+'점수 계산기'!$C$33,0))</f>
        <v>135</v>
      </c>
      <c r="H22" s="45">
        <f>IF(OR($B22-H$5&gt;74, $B22-H$5=73, $B22-H$5=1, $B22-H$5&lt;0),"",ROUND(($B22-H$5)*'점수 계산기'!$C$27+H$5*'점수 계산기'!$C$30+'점수 계산기'!$C$33,0))</f>
        <v>135</v>
      </c>
      <c r="I22" s="45">
        <f>IF(OR($B22-I$5&gt;74, $B22-I$5=73, $B22-I$5=1, $B22-I$5&lt;0),"",ROUND(($B22-I$5)*'점수 계산기'!$C$27+I$5*'점수 계산기'!$C$30+'점수 계산기'!$C$33,0))</f>
        <v>135</v>
      </c>
      <c r="J22" s="45">
        <f>IF(OR($B22-J$5&gt;74, $B22-J$5=73, $B22-J$5=1, $B22-J$5&lt;0),"",ROUND(($B22-J$5)*'점수 계산기'!$C$27+J$5*'점수 계산기'!$C$30+'점수 계산기'!$C$33,0))</f>
        <v>135</v>
      </c>
      <c r="K22" s="45">
        <f>IF(OR($B22-K$5&gt;74, $B22-K$5=73, $B22-K$5=1, $B22-K$5&lt;0),"",ROUND(($B22-K$5)*'점수 계산기'!$C$27+K$5*'점수 계산기'!$C$30+'점수 계산기'!$C$33,0))</f>
        <v>135</v>
      </c>
      <c r="L22" s="45">
        <f>IF(OR($B22-L$5&gt;74, $B22-L$5=73, $B22-L$5=1, $B22-L$5&lt;0),"",ROUND(($B22-L$5)*'점수 계산기'!$C$27+L$5*'점수 계산기'!$C$30+'점수 계산기'!$C$33,0))</f>
        <v>135</v>
      </c>
      <c r="M22" s="45">
        <f>IF(OR($B22-M$5&gt;74, $B22-M$5=73, $B22-M$5=1, $B22-M$5&lt;0),"",ROUND(($B22-M$5)*'점수 계산기'!$C$27+M$5*'점수 계산기'!$C$30+'점수 계산기'!$C$33,0))</f>
        <v>135</v>
      </c>
      <c r="N22" s="45">
        <f>IF(OR($B22-N$5&gt;74, $B22-N$5=73, $B22-N$5=1, $B22-N$5&lt;0),"",ROUND(($B22-N$5)*'점수 계산기'!$C$27+N$5*'점수 계산기'!$C$30+'점수 계산기'!$C$33,0))</f>
        <v>136</v>
      </c>
      <c r="O22" s="45">
        <f>IF(OR($B22-O$5&gt;74, $B22-O$5=73, $B22-O$5=1, $B22-O$5&lt;0),"",ROUND(($B22-O$5)*'점수 계산기'!$C$27+O$5*'점수 계산기'!$C$30+'점수 계산기'!$C$33,0))</f>
        <v>136</v>
      </c>
      <c r="P22" s="45">
        <f>IF(OR($B22-P$5&gt;74, $B22-P$5=73, $B22-P$5=1, $B22-P$5&lt;0),"",ROUND(($B22-P$5)*'점수 계산기'!$C$27+P$5*'점수 계산기'!$C$30+'점수 계산기'!$C$33,0))</f>
        <v>136</v>
      </c>
      <c r="Q22" s="45" t="str">
        <f>IF(OR($B22-Q$5&gt;74, $B22-Q$5=73, $B22-Q$5=1, $B22-Q$5&lt;0),"",ROUND(($B22-Q$5)*'점수 계산기'!$C$27+Q$5*'점수 계산기'!$C$30+'점수 계산기'!$C$33,0))</f>
        <v/>
      </c>
      <c r="R22" s="45">
        <f>IF(OR($B22-R$5&gt;74, $B22-R$5=73, $B22-R$5=1, $B22-R$5&lt;0),"",ROUND(($B22-R$5)*'점수 계산기'!$C$27+R$5*'점수 계산기'!$C$30+'점수 계산기'!$C$33,0))</f>
        <v>136</v>
      </c>
      <c r="S22" s="45" t="str">
        <f>IF(OR($B22-S$5&gt;74, $B22-S$5=73, $B22-S$5=1, $B22-S$5&lt;0),"",ROUND(($B22-S$5)*'점수 계산기'!$C$27+S$5*'점수 계산기'!$C$30+'점수 계산기'!$C$33,0))</f>
        <v/>
      </c>
      <c r="T22" s="45" t="str">
        <f>IF(OR($B22-T$5&gt;74, $B22-T$5=73, $B22-T$5=1, $B22-T$5&lt;0),"",ROUND(($B22-T$5)*'점수 계산기'!$C$27+T$5*'점수 계산기'!$C$30+'점수 계산기'!$C$33,0))</f>
        <v/>
      </c>
      <c r="U22" s="45" t="str">
        <f>IF(OR($B22-U$5&gt;74, $B22-U$5=73, $B22-U$5=1, $B22-U$5&lt;0),"",ROUND(($B22-U$5)*'점수 계산기'!$C$27+U$5*'점수 계산기'!$C$30+'점수 계산기'!$C$33,0))</f>
        <v/>
      </c>
      <c r="V22" s="45" t="str">
        <f>IF(OR($B22-V$5&gt;74, $B22-V$5=73, $B22-V$5=1, $B22-V$5&lt;0),"",ROUND(($B22-V$5)*'점수 계산기'!$C$27+V$5*'점수 계산기'!$C$30+'점수 계산기'!$C$33,0))</f>
        <v/>
      </c>
      <c r="W22" s="45" t="str">
        <f>IF(OR($B22-W$5&gt;74, $B22-W$5=73, $B22-W$5=1, $B22-W$5&lt;0),"",ROUND(($B22-W$5)*'점수 계산기'!$C$27+W$5*'점수 계산기'!$C$30+'점수 계산기'!$C$33,0))</f>
        <v/>
      </c>
      <c r="X22" s="45" t="str">
        <f>IF(OR($B22-X$5&gt;74, $B22-X$5=73, $B22-X$5=1, $B22-X$5&lt;0),"",ROUND(($B22-X$5)*'점수 계산기'!$C$27+X$5*'점수 계산기'!$C$30+'점수 계산기'!$C$33,0))</f>
        <v/>
      </c>
      <c r="Y22" s="45" t="str">
        <f>IF(OR($B22-Y$5&gt;74, $B22-Y$5=73, $B22-Y$5=1, $B22-Y$5&lt;0),"",ROUND(($B22-Y$5)*'점수 계산기'!$C$27+Y$5*'점수 계산기'!$C$30+'점수 계산기'!$C$33,0))</f>
        <v/>
      </c>
      <c r="Z22" s="45" t="str">
        <f>IF(OR($B22-Z$5&gt;74, $B22-Z$5=73, $B22-Z$5=1, $B22-Z$5&lt;0),"",ROUND(($B22-Z$5)*'점수 계산기'!$C$27+Z$5*'점수 계산기'!$C$30+'점수 계산기'!$C$33,0))</f>
        <v/>
      </c>
      <c r="AA22" s="52" t="str">
        <f>IF(OR($B22-AA$5&gt;74, $B22-AA$5=73, $B22-AA$5=1, $B22-AA$5&lt;0),"",ROUND(($B22-AA$5)*'점수 계산기'!$C$27+AA$5*'점수 계산기'!$C$30+'점수 계산기'!$C$33,0))</f>
        <v/>
      </c>
      <c r="AC22" s="195">
        <v>85</v>
      </c>
      <c r="AD22" s="195">
        <f t="shared" si="0"/>
        <v>135</v>
      </c>
      <c r="AE22" s="195" cm="1">
        <f t="array" ref="AE22">INDEX($AF$6:$AF$106, AC22, 1)</f>
        <v>79</v>
      </c>
      <c r="AF22" s="195">
        <f t="shared" si="1"/>
        <v>136</v>
      </c>
      <c r="AG22" s="195">
        <v>84</v>
      </c>
      <c r="AH22" s="195">
        <v>16</v>
      </c>
    </row>
    <row r="23" spans="1:34" ht="21" customHeight="1">
      <c r="A23" s="4"/>
      <c r="B23" s="70">
        <v>83</v>
      </c>
      <c r="C23" s="57">
        <f>IF(OR($B23-C$5&gt;74, $B23-C$5=73, $B23-C$5=1, $B23-C$5&lt;0),"",ROUND(($B23-C$5)*'점수 계산기'!$C$27+C$5*'점수 계산기'!$C$30+'점수 계산기'!$C$33,0))</f>
        <v>135</v>
      </c>
      <c r="D23" s="45">
        <f>IF(OR($B23-D$5&gt;74, $B23-D$5=73, $B23-D$5=1, $B23-D$5&lt;0),"",ROUND(($B23-D$5)*'점수 계산기'!$C$27+D$5*'점수 계산기'!$C$30+'점수 계산기'!$C$33,0))</f>
        <v>135</v>
      </c>
      <c r="E23" s="45">
        <f>IF(OR($B23-E$5&gt;74, $B23-E$5=73, $B23-E$5=1, $B23-E$5&lt;0),"",ROUND(($B23-E$5)*'점수 계산기'!$C$27+E$5*'점수 계산기'!$C$30+'점수 계산기'!$C$33,0))</f>
        <v>135</v>
      </c>
      <c r="F23" s="45">
        <f>IF(OR($B23-F$5&gt;74, $B23-F$5=73, $B23-F$5=1, $B23-F$5&lt;0),"",ROUND(($B23-F$5)*'점수 계산기'!$C$27+F$5*'점수 계산기'!$C$30+'점수 계산기'!$C$33,0))</f>
        <v>135</v>
      </c>
      <c r="G23" s="45">
        <f>IF(OR($B23-G$5&gt;74, $B23-G$5=73, $B23-G$5=1, $B23-G$5&lt;0),"",ROUND(($B23-G$5)*'점수 계산기'!$C$27+G$5*'점수 계산기'!$C$30+'점수 계산기'!$C$33,0))</f>
        <v>135</v>
      </c>
      <c r="H23" s="45">
        <f>IF(OR($B23-H$5&gt;74, $B23-H$5=73, $B23-H$5=1, $B23-H$5&lt;0),"",ROUND(($B23-H$5)*'점수 계산기'!$C$27+H$5*'점수 계산기'!$C$30+'점수 계산기'!$C$33,0))</f>
        <v>135</v>
      </c>
      <c r="I23" s="45">
        <f>IF(OR($B23-I$5&gt;74, $B23-I$5=73, $B23-I$5=1, $B23-I$5&lt;0),"",ROUND(($B23-I$5)*'점수 계산기'!$C$27+I$5*'점수 계산기'!$C$30+'점수 계산기'!$C$33,0))</f>
        <v>135</v>
      </c>
      <c r="J23" s="45">
        <f>IF(OR($B23-J$5&gt;74, $B23-J$5=73, $B23-J$5=1, $B23-J$5&lt;0),"",ROUND(($B23-J$5)*'점수 계산기'!$C$27+J$5*'점수 계산기'!$C$30+'점수 계산기'!$C$33,0))</f>
        <v>135</v>
      </c>
      <c r="K23" s="45">
        <f>IF(OR($B23-K$5&gt;74, $B23-K$5=73, $B23-K$5=1, $B23-K$5&lt;0),"",ROUND(($B23-K$5)*'점수 계산기'!$C$27+K$5*'점수 계산기'!$C$30+'점수 계산기'!$C$33,0))</f>
        <v>135</v>
      </c>
      <c r="L23" s="45">
        <f>IF(OR($B23-L$5&gt;74, $B23-L$5=73, $B23-L$5=1, $B23-L$5&lt;0),"",ROUND(($B23-L$5)*'점수 계산기'!$C$27+L$5*'점수 계산기'!$C$30+'점수 계산기'!$C$33,0))</f>
        <v>135</v>
      </c>
      <c r="M23" s="45">
        <f>IF(OR($B23-M$5&gt;74, $B23-M$5=73, $B23-M$5=1, $B23-M$5&lt;0),"",ROUND(($B23-M$5)*'점수 계산기'!$C$27+M$5*'점수 계산기'!$C$30+'점수 계산기'!$C$33,0))</f>
        <v>135</v>
      </c>
      <c r="N23" s="45">
        <f>IF(OR($B23-N$5&gt;74, $B23-N$5=73, $B23-N$5=1, $B23-N$5&lt;0),"",ROUND(($B23-N$5)*'점수 계산기'!$C$27+N$5*'점수 계산기'!$C$30+'점수 계산기'!$C$33,0))</f>
        <v>135</v>
      </c>
      <c r="O23" s="45">
        <f>IF(OR($B23-O$5&gt;74, $B23-O$5=73, $B23-O$5=1, $B23-O$5&lt;0),"",ROUND(($B23-O$5)*'점수 계산기'!$C$27+O$5*'점수 계산기'!$C$30+'점수 계산기'!$C$33,0))</f>
        <v>135</v>
      </c>
      <c r="P23" s="45">
        <f>IF(OR($B23-P$5&gt;74, $B23-P$5=73, $B23-P$5=1, $B23-P$5&lt;0),"",ROUND(($B23-P$5)*'점수 계산기'!$C$27+P$5*'점수 계산기'!$C$30+'점수 계산기'!$C$33,0))</f>
        <v>135</v>
      </c>
      <c r="Q23" s="45">
        <f>IF(OR($B23-Q$5&gt;74, $B23-Q$5=73, $B23-Q$5=1, $B23-Q$5&lt;0),"",ROUND(($B23-Q$5)*'점수 계산기'!$C$27+Q$5*'점수 계산기'!$C$30+'점수 계산기'!$C$33,0))</f>
        <v>135</v>
      </c>
      <c r="R23" s="45" t="str">
        <f>IF(OR($B23-R$5&gt;74, $B23-R$5=73, $B23-R$5=1, $B23-R$5&lt;0),"",ROUND(($B23-R$5)*'점수 계산기'!$C$27+R$5*'점수 계산기'!$C$30+'점수 계산기'!$C$33,0))</f>
        <v/>
      </c>
      <c r="S23" s="45">
        <f>IF(OR($B23-S$5&gt;74, $B23-S$5=73, $B23-S$5=1, $B23-S$5&lt;0),"",ROUND(($B23-S$5)*'점수 계산기'!$C$27+S$5*'점수 계산기'!$C$30+'점수 계산기'!$C$33,0))</f>
        <v>135</v>
      </c>
      <c r="T23" s="45" t="str">
        <f>IF(OR($B23-T$5&gt;74, $B23-T$5=73, $B23-T$5=1, $B23-T$5&lt;0),"",ROUND(($B23-T$5)*'점수 계산기'!$C$27+T$5*'점수 계산기'!$C$30+'점수 계산기'!$C$33,0))</f>
        <v/>
      </c>
      <c r="U23" s="45" t="str">
        <f>IF(OR($B23-U$5&gt;74, $B23-U$5=73, $B23-U$5=1, $B23-U$5&lt;0),"",ROUND(($B23-U$5)*'점수 계산기'!$C$27+U$5*'점수 계산기'!$C$30+'점수 계산기'!$C$33,0))</f>
        <v/>
      </c>
      <c r="V23" s="45" t="str">
        <f>IF(OR($B23-V$5&gt;74, $B23-V$5=73, $B23-V$5=1, $B23-V$5&lt;0),"",ROUND(($B23-V$5)*'점수 계산기'!$C$27+V$5*'점수 계산기'!$C$30+'점수 계산기'!$C$33,0))</f>
        <v/>
      </c>
      <c r="W23" s="45" t="str">
        <f>IF(OR($B23-W$5&gt;74, $B23-W$5=73, $B23-W$5=1, $B23-W$5&lt;0),"",ROUND(($B23-W$5)*'점수 계산기'!$C$27+W$5*'점수 계산기'!$C$30+'점수 계산기'!$C$33,0))</f>
        <v/>
      </c>
      <c r="X23" s="45" t="str">
        <f>IF(OR($B23-X$5&gt;74, $B23-X$5=73, $B23-X$5=1, $B23-X$5&lt;0),"",ROUND(($B23-X$5)*'점수 계산기'!$C$27+X$5*'점수 계산기'!$C$30+'점수 계산기'!$C$33,0))</f>
        <v/>
      </c>
      <c r="Y23" s="45" t="str">
        <f>IF(OR($B23-Y$5&gt;74, $B23-Y$5=73, $B23-Y$5=1, $B23-Y$5&lt;0),"",ROUND(($B23-Y$5)*'점수 계산기'!$C$27+Y$5*'점수 계산기'!$C$30+'점수 계산기'!$C$33,0))</f>
        <v/>
      </c>
      <c r="Z23" s="45" t="str">
        <f>IF(OR($B23-Z$5&gt;74, $B23-Z$5=73, $B23-Z$5=1, $B23-Z$5&lt;0),"",ROUND(($B23-Z$5)*'점수 계산기'!$C$27+Z$5*'점수 계산기'!$C$30+'점수 계산기'!$C$33,0))</f>
        <v/>
      </c>
      <c r="AA23" s="52" t="str">
        <f>IF(OR($B23-AA$5&gt;74, $B23-AA$5=73, $B23-AA$5=1, $B23-AA$5&lt;0),"",ROUND(($B23-AA$5)*'점수 계산기'!$C$27+AA$5*'점수 계산기'!$C$30+'점수 계산기'!$C$33,0))</f>
        <v/>
      </c>
      <c r="AC23" s="195">
        <v>84</v>
      </c>
      <c r="AD23" s="195">
        <f t="shared" si="0"/>
        <v>135</v>
      </c>
      <c r="AE23" s="195" cm="1">
        <f t="array" ref="AE23">INDEX($AF$6:$AF$106, AC23, 1)</f>
        <v>80</v>
      </c>
      <c r="AF23" s="195">
        <f t="shared" si="1"/>
        <v>135</v>
      </c>
      <c r="AG23" s="195">
        <v>83</v>
      </c>
      <c r="AH23" s="195">
        <v>17</v>
      </c>
    </row>
    <row r="24" spans="1:34" ht="21" customHeight="1">
      <c r="A24" s="4"/>
      <c r="B24" s="70">
        <v>82</v>
      </c>
      <c r="C24" s="57">
        <f>IF(OR($B24-C$5&gt;74, $B24-C$5=73, $B24-C$5=1, $B24-C$5&lt;0),"",ROUND(($B24-C$5)*'점수 계산기'!$C$27+C$5*'점수 계산기'!$C$30+'점수 계산기'!$C$33,0))</f>
        <v>134</v>
      </c>
      <c r="D24" s="45">
        <f>IF(OR($B24-D$5&gt;74, $B24-D$5=73, $B24-D$5=1, $B24-D$5&lt;0),"",ROUND(($B24-D$5)*'점수 계산기'!$C$27+D$5*'점수 계산기'!$C$30+'점수 계산기'!$C$33,0))</f>
        <v>134</v>
      </c>
      <c r="E24" s="45">
        <f>IF(OR($B24-E$5&gt;74, $B24-E$5=73, $B24-E$5=1, $B24-E$5&lt;0),"",ROUND(($B24-E$5)*'점수 계산기'!$C$27+E$5*'점수 계산기'!$C$30+'점수 계산기'!$C$33,0))</f>
        <v>134</v>
      </c>
      <c r="F24" s="45">
        <f>IF(OR($B24-F$5&gt;74, $B24-F$5=73, $B24-F$5=1, $B24-F$5&lt;0),"",ROUND(($B24-F$5)*'점수 계산기'!$C$27+F$5*'점수 계산기'!$C$30+'점수 계산기'!$C$33,0))</f>
        <v>134</v>
      </c>
      <c r="G24" s="45">
        <f>IF(OR($B24-G$5&gt;74, $B24-G$5=73, $B24-G$5=1, $B24-G$5&lt;0),"",ROUND(($B24-G$5)*'점수 계산기'!$C$27+G$5*'점수 계산기'!$C$30+'점수 계산기'!$C$33,0))</f>
        <v>134</v>
      </c>
      <c r="H24" s="45">
        <f>IF(OR($B24-H$5&gt;74, $B24-H$5=73, $B24-H$5=1, $B24-H$5&lt;0),"",ROUND(($B24-H$5)*'점수 계산기'!$C$27+H$5*'점수 계산기'!$C$30+'점수 계산기'!$C$33,0))</f>
        <v>134</v>
      </c>
      <c r="I24" s="45">
        <f>IF(OR($B24-I$5&gt;74, $B24-I$5=73, $B24-I$5=1, $B24-I$5&lt;0),"",ROUND(($B24-I$5)*'점수 계산기'!$C$27+I$5*'점수 계산기'!$C$30+'점수 계산기'!$C$33,0))</f>
        <v>134</v>
      </c>
      <c r="J24" s="45">
        <f>IF(OR($B24-J$5&gt;74, $B24-J$5=73, $B24-J$5=1, $B24-J$5&lt;0),"",ROUND(($B24-J$5)*'점수 계산기'!$C$27+J$5*'점수 계산기'!$C$30+'점수 계산기'!$C$33,0))</f>
        <v>134</v>
      </c>
      <c r="K24" s="45">
        <f>IF(OR($B24-K$5&gt;74, $B24-K$5=73, $B24-K$5=1, $B24-K$5&lt;0),"",ROUND(($B24-K$5)*'점수 계산기'!$C$27+K$5*'점수 계산기'!$C$30+'점수 계산기'!$C$33,0))</f>
        <v>134</v>
      </c>
      <c r="L24" s="45">
        <f>IF(OR($B24-L$5&gt;74, $B24-L$5=73, $B24-L$5=1, $B24-L$5&lt;0),"",ROUND(($B24-L$5)*'점수 계산기'!$C$27+L$5*'점수 계산기'!$C$30+'점수 계산기'!$C$33,0))</f>
        <v>134</v>
      </c>
      <c r="M24" s="45">
        <f>IF(OR($B24-M$5&gt;74, $B24-M$5=73, $B24-M$5=1, $B24-M$5&lt;0),"",ROUND(($B24-M$5)*'점수 계산기'!$C$27+M$5*'점수 계산기'!$C$30+'점수 계산기'!$C$33,0))</f>
        <v>134</v>
      </c>
      <c r="N24" s="45">
        <f>IF(OR($B24-N$5&gt;74, $B24-N$5=73, $B24-N$5=1, $B24-N$5&lt;0),"",ROUND(($B24-N$5)*'점수 계산기'!$C$27+N$5*'점수 계산기'!$C$30+'점수 계산기'!$C$33,0))</f>
        <v>134</v>
      </c>
      <c r="O24" s="45">
        <f>IF(OR($B24-O$5&gt;74, $B24-O$5=73, $B24-O$5=1, $B24-O$5&lt;0),"",ROUND(($B24-O$5)*'점수 계산기'!$C$27+O$5*'점수 계산기'!$C$30+'점수 계산기'!$C$33,0))</f>
        <v>134</v>
      </c>
      <c r="P24" s="45">
        <f>IF(OR($B24-P$5&gt;74, $B24-P$5=73, $B24-P$5=1, $B24-P$5&lt;0),"",ROUND(($B24-P$5)*'점수 계산기'!$C$27+P$5*'점수 계산기'!$C$30+'점수 계산기'!$C$33,0))</f>
        <v>134</v>
      </c>
      <c r="Q24" s="45">
        <f>IF(OR($B24-Q$5&gt;74, $B24-Q$5=73, $B24-Q$5=1, $B24-Q$5&lt;0),"",ROUND(($B24-Q$5)*'점수 계산기'!$C$27+Q$5*'점수 계산기'!$C$30+'점수 계산기'!$C$33,0))</f>
        <v>134</v>
      </c>
      <c r="R24" s="45">
        <f>IF(OR($B24-R$5&gt;74, $B24-R$5=73, $B24-R$5=1, $B24-R$5&lt;0),"",ROUND(($B24-R$5)*'점수 계산기'!$C$27+R$5*'점수 계산기'!$C$30+'점수 계산기'!$C$33,0))</f>
        <v>134</v>
      </c>
      <c r="S24" s="45" t="str">
        <f>IF(OR($B24-S$5&gt;74, $B24-S$5=73, $B24-S$5=1, $B24-S$5&lt;0),"",ROUND(($B24-S$5)*'점수 계산기'!$C$27+S$5*'점수 계산기'!$C$30+'점수 계산기'!$C$33,0))</f>
        <v/>
      </c>
      <c r="T24" s="45">
        <f>IF(OR($B24-T$5&gt;74, $B24-T$5=73, $B24-T$5=1, $B24-T$5&lt;0),"",ROUND(($B24-T$5)*'점수 계산기'!$C$27+T$5*'점수 계산기'!$C$30+'점수 계산기'!$C$33,0))</f>
        <v>134</v>
      </c>
      <c r="U24" s="45" t="str">
        <f>IF(OR($B24-U$5&gt;74, $B24-U$5=73, $B24-U$5=1, $B24-U$5&lt;0),"",ROUND(($B24-U$5)*'점수 계산기'!$C$27+U$5*'점수 계산기'!$C$30+'점수 계산기'!$C$33,0))</f>
        <v/>
      </c>
      <c r="V24" s="45" t="str">
        <f>IF(OR($B24-V$5&gt;74, $B24-V$5=73, $B24-V$5=1, $B24-V$5&lt;0),"",ROUND(($B24-V$5)*'점수 계산기'!$C$27+V$5*'점수 계산기'!$C$30+'점수 계산기'!$C$33,0))</f>
        <v/>
      </c>
      <c r="W24" s="45" t="str">
        <f>IF(OR($B24-W$5&gt;74, $B24-W$5=73, $B24-W$5=1, $B24-W$5&lt;0),"",ROUND(($B24-W$5)*'점수 계산기'!$C$27+W$5*'점수 계산기'!$C$30+'점수 계산기'!$C$33,0))</f>
        <v/>
      </c>
      <c r="X24" s="45" t="str">
        <f>IF(OR($B24-X$5&gt;74, $B24-X$5=73, $B24-X$5=1, $B24-X$5&lt;0),"",ROUND(($B24-X$5)*'점수 계산기'!$C$27+X$5*'점수 계산기'!$C$30+'점수 계산기'!$C$33,0))</f>
        <v/>
      </c>
      <c r="Y24" s="45" t="str">
        <f>IF(OR($B24-Y$5&gt;74, $B24-Y$5=73, $B24-Y$5=1, $B24-Y$5&lt;0),"",ROUND(($B24-Y$5)*'점수 계산기'!$C$27+Y$5*'점수 계산기'!$C$30+'점수 계산기'!$C$33,0))</f>
        <v/>
      </c>
      <c r="Z24" s="45" t="str">
        <f>IF(OR($B24-Z$5&gt;74, $B24-Z$5=73, $B24-Z$5=1, $B24-Z$5&lt;0),"",ROUND(($B24-Z$5)*'점수 계산기'!$C$27+Z$5*'점수 계산기'!$C$30+'점수 계산기'!$C$33,0))</f>
        <v/>
      </c>
      <c r="AA24" s="52" t="str">
        <f>IF(OR($B24-AA$5&gt;74, $B24-AA$5=73, $B24-AA$5=1, $B24-AA$5&lt;0),"",ROUND(($B24-AA$5)*'점수 계산기'!$C$27+AA$5*'점수 계산기'!$C$30+'점수 계산기'!$C$33,0))</f>
        <v/>
      </c>
      <c r="AC24" s="195">
        <v>83</v>
      </c>
      <c r="AD24" s="195">
        <f t="shared" si="0"/>
        <v>134</v>
      </c>
      <c r="AE24" s="195" cm="1">
        <f t="array" ref="AE24">INDEX($AF$6:$AF$106, AC24, 1)</f>
        <v>81</v>
      </c>
      <c r="AF24" s="195">
        <f t="shared" si="1"/>
        <v>134</v>
      </c>
      <c r="AG24" s="195">
        <v>82</v>
      </c>
      <c r="AH24" s="195">
        <v>18</v>
      </c>
    </row>
    <row r="25" spans="1:34" ht="21" customHeight="1">
      <c r="A25" s="4"/>
      <c r="B25" s="70">
        <v>81</v>
      </c>
      <c r="C25" s="57">
        <f>IF(OR($B25-C$5&gt;74, $B25-C$5=73, $B25-C$5=1, $B25-C$5&lt;0),"",ROUND(($B25-C$5)*'점수 계산기'!$C$27+C$5*'점수 계산기'!$C$30+'점수 계산기'!$C$33,0))</f>
        <v>133</v>
      </c>
      <c r="D25" s="45">
        <f>IF(OR($B25-D$5&gt;74, $B25-D$5=73, $B25-D$5=1, $B25-D$5&lt;0),"",ROUND(($B25-D$5)*'점수 계산기'!$C$27+D$5*'점수 계산기'!$C$30+'점수 계산기'!$C$33,0))</f>
        <v>133</v>
      </c>
      <c r="E25" s="45">
        <f>IF(OR($B25-E$5&gt;74, $B25-E$5=73, $B25-E$5=1, $B25-E$5&lt;0),"",ROUND(($B25-E$5)*'점수 계산기'!$C$27+E$5*'점수 계산기'!$C$30+'점수 계산기'!$C$33,0))</f>
        <v>133</v>
      </c>
      <c r="F25" s="45">
        <f>IF(OR($B25-F$5&gt;74, $B25-F$5=73, $B25-F$5=1, $B25-F$5&lt;0),"",ROUND(($B25-F$5)*'점수 계산기'!$C$27+F$5*'점수 계산기'!$C$30+'점수 계산기'!$C$33,0))</f>
        <v>133</v>
      </c>
      <c r="G25" s="45">
        <f>IF(OR($B25-G$5&gt;74, $B25-G$5=73, $B25-G$5=1, $B25-G$5&lt;0),"",ROUND(($B25-G$5)*'점수 계산기'!$C$27+G$5*'점수 계산기'!$C$30+'점수 계산기'!$C$33,0))</f>
        <v>133</v>
      </c>
      <c r="H25" s="45">
        <f>IF(OR($B25-H$5&gt;74, $B25-H$5=73, $B25-H$5=1, $B25-H$5&lt;0),"",ROUND(($B25-H$5)*'점수 계산기'!$C$27+H$5*'점수 계산기'!$C$30+'점수 계산기'!$C$33,0))</f>
        <v>133</v>
      </c>
      <c r="I25" s="45">
        <f>IF(OR($B25-I$5&gt;74, $B25-I$5=73, $B25-I$5=1, $B25-I$5&lt;0),"",ROUND(($B25-I$5)*'점수 계산기'!$C$27+I$5*'점수 계산기'!$C$30+'점수 계산기'!$C$33,0))</f>
        <v>133</v>
      </c>
      <c r="J25" s="45">
        <f>IF(OR($B25-J$5&gt;74, $B25-J$5=73, $B25-J$5=1, $B25-J$5&lt;0),"",ROUND(($B25-J$5)*'점수 계산기'!$C$27+J$5*'점수 계산기'!$C$30+'점수 계산기'!$C$33,0))</f>
        <v>133</v>
      </c>
      <c r="K25" s="45">
        <f>IF(OR($B25-K$5&gt;74, $B25-K$5=73, $B25-K$5=1, $B25-K$5&lt;0),"",ROUND(($B25-K$5)*'점수 계산기'!$C$27+K$5*'점수 계산기'!$C$30+'점수 계산기'!$C$33,0))</f>
        <v>133</v>
      </c>
      <c r="L25" s="45">
        <f>IF(OR($B25-L$5&gt;74, $B25-L$5=73, $B25-L$5=1, $B25-L$5&lt;0),"",ROUND(($B25-L$5)*'점수 계산기'!$C$27+L$5*'점수 계산기'!$C$30+'점수 계산기'!$C$33,0))</f>
        <v>133</v>
      </c>
      <c r="M25" s="45">
        <f>IF(OR($B25-M$5&gt;74, $B25-M$5=73, $B25-M$5=1, $B25-M$5&lt;0),"",ROUND(($B25-M$5)*'점수 계산기'!$C$27+M$5*'점수 계산기'!$C$30+'점수 계산기'!$C$33,0))</f>
        <v>133</v>
      </c>
      <c r="N25" s="45">
        <f>IF(OR($B25-N$5&gt;74, $B25-N$5=73, $B25-N$5=1, $B25-N$5&lt;0),"",ROUND(($B25-N$5)*'점수 계산기'!$C$27+N$5*'점수 계산기'!$C$30+'점수 계산기'!$C$33,0))</f>
        <v>133</v>
      </c>
      <c r="O25" s="45">
        <f>IF(OR($B25-O$5&gt;74, $B25-O$5=73, $B25-O$5=1, $B25-O$5&lt;0),"",ROUND(($B25-O$5)*'점수 계산기'!$C$27+O$5*'점수 계산기'!$C$30+'점수 계산기'!$C$33,0))</f>
        <v>133</v>
      </c>
      <c r="P25" s="45">
        <f>IF(OR($B25-P$5&gt;74, $B25-P$5=73, $B25-P$5=1, $B25-P$5&lt;0),"",ROUND(($B25-P$5)*'점수 계산기'!$C$27+P$5*'점수 계산기'!$C$30+'점수 계산기'!$C$33,0))</f>
        <v>133</v>
      </c>
      <c r="Q25" s="45">
        <f>IF(OR($B25-Q$5&gt;74, $B25-Q$5=73, $B25-Q$5=1, $B25-Q$5&lt;0),"",ROUND(($B25-Q$5)*'점수 계산기'!$C$27+Q$5*'점수 계산기'!$C$30+'점수 계산기'!$C$33,0))</f>
        <v>133</v>
      </c>
      <c r="R25" s="45">
        <f>IF(OR($B25-R$5&gt;74, $B25-R$5=73, $B25-R$5=1, $B25-R$5&lt;0),"",ROUND(($B25-R$5)*'점수 계산기'!$C$27+R$5*'점수 계산기'!$C$30+'점수 계산기'!$C$33,0))</f>
        <v>133</v>
      </c>
      <c r="S25" s="45">
        <f>IF(OR($B25-S$5&gt;74, $B25-S$5=73, $B25-S$5=1, $B25-S$5&lt;0),"",ROUND(($B25-S$5)*'점수 계산기'!$C$27+S$5*'점수 계산기'!$C$30+'점수 계산기'!$C$33,0))</f>
        <v>133</v>
      </c>
      <c r="T25" s="45" t="str">
        <f>IF(OR($B25-T$5&gt;74, $B25-T$5=73, $B25-T$5=1, $B25-T$5&lt;0),"",ROUND(($B25-T$5)*'점수 계산기'!$C$27+T$5*'점수 계산기'!$C$30+'점수 계산기'!$C$33,0))</f>
        <v/>
      </c>
      <c r="U25" s="45">
        <f>IF(OR($B25-U$5&gt;74, $B25-U$5=73, $B25-U$5=1, $B25-U$5&lt;0),"",ROUND(($B25-U$5)*'점수 계산기'!$C$27+U$5*'점수 계산기'!$C$30+'점수 계산기'!$C$33,0))</f>
        <v>133</v>
      </c>
      <c r="V25" s="45" t="str">
        <f>IF(OR($B25-V$5&gt;74, $B25-V$5=73, $B25-V$5=1, $B25-V$5&lt;0),"",ROUND(($B25-V$5)*'점수 계산기'!$C$27+V$5*'점수 계산기'!$C$30+'점수 계산기'!$C$33,0))</f>
        <v/>
      </c>
      <c r="W25" s="45" t="str">
        <f>IF(OR($B25-W$5&gt;74, $B25-W$5=73, $B25-W$5=1, $B25-W$5&lt;0),"",ROUND(($B25-W$5)*'점수 계산기'!$C$27+W$5*'점수 계산기'!$C$30+'점수 계산기'!$C$33,0))</f>
        <v/>
      </c>
      <c r="X25" s="45" t="str">
        <f>IF(OR($B25-X$5&gt;74, $B25-X$5=73, $B25-X$5=1, $B25-X$5&lt;0),"",ROUND(($B25-X$5)*'점수 계산기'!$C$27+X$5*'점수 계산기'!$C$30+'점수 계산기'!$C$33,0))</f>
        <v/>
      </c>
      <c r="Y25" s="45" t="str">
        <f>IF(OR($B25-Y$5&gt;74, $B25-Y$5=73, $B25-Y$5=1, $B25-Y$5&lt;0),"",ROUND(($B25-Y$5)*'점수 계산기'!$C$27+Y$5*'점수 계산기'!$C$30+'점수 계산기'!$C$33,0))</f>
        <v/>
      </c>
      <c r="Z25" s="45" t="str">
        <f>IF(OR($B25-Z$5&gt;74, $B25-Z$5=73, $B25-Z$5=1, $B25-Z$5&lt;0),"",ROUND(($B25-Z$5)*'점수 계산기'!$C$27+Z$5*'점수 계산기'!$C$30+'점수 계산기'!$C$33,0))</f>
        <v/>
      </c>
      <c r="AA25" s="52" t="str">
        <f>IF(OR($B25-AA$5&gt;74, $B25-AA$5=73, $B25-AA$5=1, $B25-AA$5&lt;0),"",ROUND(($B25-AA$5)*'점수 계산기'!$C$27+AA$5*'점수 계산기'!$C$30+'점수 계산기'!$C$33,0))</f>
        <v/>
      </c>
      <c r="AC25" s="195">
        <v>82</v>
      </c>
      <c r="AD25" s="195">
        <f t="shared" si="0"/>
        <v>133</v>
      </c>
      <c r="AE25" s="195" cm="1">
        <f t="array" ref="AE25">INDEX($AF$6:$AF$106, AC25, 1)</f>
        <v>82</v>
      </c>
      <c r="AF25" s="195">
        <f t="shared" si="1"/>
        <v>133</v>
      </c>
      <c r="AG25" s="195">
        <v>81</v>
      </c>
      <c r="AH25" s="195">
        <v>19</v>
      </c>
    </row>
    <row r="26" spans="1:34" ht="21" customHeight="1">
      <c r="A26" s="4"/>
      <c r="B26" s="66">
        <v>80</v>
      </c>
      <c r="C26" s="53">
        <f>IF(OR($B26-C$5&gt;74, $B26-C$5=73, $B26-C$5=1, $B26-C$5&lt;0),"",ROUND(($B26-C$5)*'점수 계산기'!$C$27+C$5*'점수 계산기'!$C$30+'점수 계산기'!$C$33,0))</f>
        <v>132</v>
      </c>
      <c r="D26" s="41">
        <f>IF(OR($B26-D$5&gt;74, $B26-D$5=73, $B26-D$5=1, $B26-D$5&lt;0),"",ROUND(($B26-D$5)*'점수 계산기'!$C$27+D$5*'점수 계산기'!$C$30+'점수 계산기'!$C$33,0))</f>
        <v>132</v>
      </c>
      <c r="E26" s="41">
        <f>IF(OR($B26-E$5&gt;74, $B26-E$5=73, $B26-E$5=1, $B26-E$5&lt;0),"",ROUND(($B26-E$5)*'점수 계산기'!$C$27+E$5*'점수 계산기'!$C$30+'점수 계산기'!$C$33,0))</f>
        <v>132</v>
      </c>
      <c r="F26" s="41">
        <f>IF(OR($B26-F$5&gt;74, $B26-F$5=73, $B26-F$5=1, $B26-F$5&lt;0),"",ROUND(($B26-F$5)*'점수 계산기'!$C$27+F$5*'점수 계산기'!$C$30+'점수 계산기'!$C$33,0))</f>
        <v>132</v>
      </c>
      <c r="G26" s="41">
        <f>IF(OR($B26-G$5&gt;74, $B26-G$5=73, $B26-G$5=1, $B26-G$5&lt;0),"",ROUND(($B26-G$5)*'점수 계산기'!$C$27+G$5*'점수 계산기'!$C$30+'점수 계산기'!$C$33,0))</f>
        <v>132</v>
      </c>
      <c r="H26" s="41">
        <f>IF(OR($B26-H$5&gt;74, $B26-H$5=73, $B26-H$5=1, $B26-H$5&lt;0),"",ROUND(($B26-H$5)*'점수 계산기'!$C$27+H$5*'점수 계산기'!$C$30+'점수 계산기'!$C$33,0))</f>
        <v>132</v>
      </c>
      <c r="I26" s="41">
        <f>IF(OR($B26-I$5&gt;74, $B26-I$5=73, $B26-I$5=1, $B26-I$5&lt;0),"",ROUND(($B26-I$5)*'점수 계산기'!$C$27+I$5*'점수 계산기'!$C$30+'점수 계산기'!$C$33,0))</f>
        <v>132</v>
      </c>
      <c r="J26" s="41">
        <f>IF(OR($B26-J$5&gt;74, $B26-J$5=73, $B26-J$5=1, $B26-J$5&lt;0),"",ROUND(($B26-J$5)*'점수 계산기'!$C$27+J$5*'점수 계산기'!$C$30+'점수 계산기'!$C$33,0))</f>
        <v>132</v>
      </c>
      <c r="K26" s="41">
        <f>IF(OR($B26-K$5&gt;74, $B26-K$5=73, $B26-K$5=1, $B26-K$5&lt;0),"",ROUND(($B26-K$5)*'점수 계산기'!$C$27+K$5*'점수 계산기'!$C$30+'점수 계산기'!$C$33,0))</f>
        <v>132</v>
      </c>
      <c r="L26" s="41">
        <f>IF(OR($B26-L$5&gt;74, $B26-L$5=73, $B26-L$5=1, $B26-L$5&lt;0),"",ROUND(($B26-L$5)*'점수 계산기'!$C$27+L$5*'점수 계산기'!$C$30+'점수 계산기'!$C$33,0))</f>
        <v>132</v>
      </c>
      <c r="M26" s="41">
        <f>IF(OR($B26-M$5&gt;74, $B26-M$5=73, $B26-M$5=1, $B26-M$5&lt;0),"",ROUND(($B26-M$5)*'점수 계산기'!$C$27+M$5*'점수 계산기'!$C$30+'점수 계산기'!$C$33,0))</f>
        <v>132</v>
      </c>
      <c r="N26" s="41">
        <f>IF(OR($B26-N$5&gt;74, $B26-N$5=73, $B26-N$5=1, $B26-N$5&lt;0),"",ROUND(($B26-N$5)*'점수 계산기'!$C$27+N$5*'점수 계산기'!$C$30+'점수 계산기'!$C$33,0))</f>
        <v>132</v>
      </c>
      <c r="O26" s="41">
        <f>IF(OR($B26-O$5&gt;74, $B26-O$5=73, $B26-O$5=1, $B26-O$5&lt;0),"",ROUND(($B26-O$5)*'점수 계산기'!$C$27+O$5*'점수 계산기'!$C$30+'점수 계산기'!$C$33,0))</f>
        <v>132</v>
      </c>
      <c r="P26" s="41">
        <f>IF(OR($B26-P$5&gt;74, $B26-P$5=73, $B26-P$5=1, $B26-P$5&lt;0),"",ROUND(($B26-P$5)*'점수 계산기'!$C$27+P$5*'점수 계산기'!$C$30+'점수 계산기'!$C$33,0))</f>
        <v>132</v>
      </c>
      <c r="Q26" s="41">
        <f>IF(OR($B26-Q$5&gt;74, $B26-Q$5=73, $B26-Q$5=1, $B26-Q$5&lt;0),"",ROUND(($B26-Q$5)*'점수 계산기'!$C$27+Q$5*'점수 계산기'!$C$30+'점수 계산기'!$C$33,0))</f>
        <v>132</v>
      </c>
      <c r="R26" s="41">
        <f>IF(OR($B26-R$5&gt;74, $B26-R$5=73, $B26-R$5=1, $B26-R$5&lt;0),"",ROUND(($B26-R$5)*'점수 계산기'!$C$27+R$5*'점수 계산기'!$C$30+'점수 계산기'!$C$33,0))</f>
        <v>132</v>
      </c>
      <c r="S26" s="41">
        <f>IF(OR($B26-S$5&gt;74, $B26-S$5=73, $B26-S$5=1, $B26-S$5&lt;0),"",ROUND(($B26-S$5)*'점수 계산기'!$C$27+S$5*'점수 계산기'!$C$30+'점수 계산기'!$C$33,0))</f>
        <v>132</v>
      </c>
      <c r="T26" s="41">
        <f>IF(OR($B26-T$5&gt;74, $B26-T$5=73, $B26-T$5=1, $B26-T$5&lt;0),"",ROUND(($B26-T$5)*'점수 계산기'!$C$27+T$5*'점수 계산기'!$C$30+'점수 계산기'!$C$33,0))</f>
        <v>132</v>
      </c>
      <c r="U26" s="41" t="str">
        <f>IF(OR($B26-U$5&gt;74, $B26-U$5=73, $B26-U$5=1, $B26-U$5&lt;0),"",ROUND(($B26-U$5)*'점수 계산기'!$C$27+U$5*'점수 계산기'!$C$30+'점수 계산기'!$C$33,0))</f>
        <v/>
      </c>
      <c r="V26" s="41">
        <f>IF(OR($B26-V$5&gt;74, $B26-V$5=73, $B26-V$5=1, $B26-V$5&lt;0),"",ROUND(($B26-V$5)*'점수 계산기'!$C$27+V$5*'점수 계산기'!$C$30+'점수 계산기'!$C$33,0))</f>
        <v>132</v>
      </c>
      <c r="W26" s="41" t="str">
        <f>IF(OR($B26-W$5&gt;74, $B26-W$5=73, $B26-W$5=1, $B26-W$5&lt;0),"",ROUND(($B26-W$5)*'점수 계산기'!$C$27+W$5*'점수 계산기'!$C$30+'점수 계산기'!$C$33,0))</f>
        <v/>
      </c>
      <c r="X26" s="41" t="str">
        <f>IF(OR($B26-X$5&gt;74, $B26-X$5=73, $B26-X$5=1, $B26-X$5&lt;0),"",ROUND(($B26-X$5)*'점수 계산기'!$C$27+X$5*'점수 계산기'!$C$30+'점수 계산기'!$C$33,0))</f>
        <v/>
      </c>
      <c r="Y26" s="41" t="str">
        <f>IF(OR($B26-Y$5&gt;74, $B26-Y$5=73, $B26-Y$5=1, $B26-Y$5&lt;0),"",ROUND(($B26-Y$5)*'점수 계산기'!$C$27+Y$5*'점수 계산기'!$C$30+'점수 계산기'!$C$33,0))</f>
        <v/>
      </c>
      <c r="Z26" s="41" t="str">
        <f>IF(OR($B26-Z$5&gt;74, $B26-Z$5=73, $B26-Z$5=1, $B26-Z$5&lt;0),"",ROUND(($B26-Z$5)*'점수 계산기'!$C$27+Z$5*'점수 계산기'!$C$30+'점수 계산기'!$C$33,0))</f>
        <v/>
      </c>
      <c r="AA26" s="48" t="str">
        <f>IF(OR($B26-AA$5&gt;74, $B26-AA$5=73, $B26-AA$5=1, $B26-AA$5&lt;0),"",ROUND(($B26-AA$5)*'점수 계산기'!$C$27+AA$5*'점수 계산기'!$C$30+'점수 계산기'!$C$33,0))</f>
        <v/>
      </c>
      <c r="AC26" s="195">
        <v>81</v>
      </c>
      <c r="AD26" s="195">
        <f t="shared" si="0"/>
        <v>132</v>
      </c>
      <c r="AE26" s="195" cm="1">
        <f t="array" ref="AE26">INDEX($AF$6:$AF$106, AC26, 1)</f>
        <v>82</v>
      </c>
      <c r="AF26" s="195">
        <f t="shared" si="1"/>
        <v>132</v>
      </c>
      <c r="AG26" s="195">
        <v>80</v>
      </c>
      <c r="AH26" s="195">
        <v>20</v>
      </c>
    </row>
    <row r="27" spans="1:34" ht="21" customHeight="1">
      <c r="A27" s="4"/>
      <c r="B27" s="66">
        <v>79</v>
      </c>
      <c r="C27" s="53">
        <f>IF(OR($B27-C$5&gt;74, $B27-C$5=73, $B27-C$5=1, $B27-C$5&lt;0),"",ROUND(($B27-C$5)*'점수 계산기'!$C$27+C$5*'점수 계산기'!$C$30+'점수 계산기'!$C$33,0))</f>
        <v>131</v>
      </c>
      <c r="D27" s="41">
        <f>IF(OR($B27-D$5&gt;74, $B27-D$5=73, $B27-D$5=1, $B27-D$5&lt;0),"",ROUND(($B27-D$5)*'점수 계산기'!$C$27+D$5*'점수 계산기'!$C$30+'점수 계산기'!$C$33,0))</f>
        <v>131</v>
      </c>
      <c r="E27" s="41">
        <f>IF(OR($B27-E$5&gt;74, $B27-E$5=73, $B27-E$5=1, $B27-E$5&lt;0),"",ROUND(($B27-E$5)*'점수 계산기'!$C$27+E$5*'점수 계산기'!$C$30+'점수 계산기'!$C$33,0))</f>
        <v>131</v>
      </c>
      <c r="F27" s="41">
        <f>IF(OR($B27-F$5&gt;74, $B27-F$5=73, $B27-F$5=1, $B27-F$5&lt;0),"",ROUND(($B27-F$5)*'점수 계산기'!$C$27+F$5*'점수 계산기'!$C$30+'점수 계산기'!$C$33,0))</f>
        <v>131</v>
      </c>
      <c r="G27" s="41">
        <f>IF(OR($B27-G$5&gt;74, $B27-G$5=73, $B27-G$5=1, $B27-G$5&lt;0),"",ROUND(($B27-G$5)*'점수 계산기'!$C$27+G$5*'점수 계산기'!$C$30+'점수 계산기'!$C$33,0))</f>
        <v>131</v>
      </c>
      <c r="H27" s="41">
        <f>IF(OR($B27-H$5&gt;74, $B27-H$5=73, $B27-H$5=1, $B27-H$5&lt;0),"",ROUND(($B27-H$5)*'점수 계산기'!$C$27+H$5*'점수 계산기'!$C$30+'점수 계산기'!$C$33,0))</f>
        <v>131</v>
      </c>
      <c r="I27" s="41">
        <f>IF(OR($B27-I$5&gt;74, $B27-I$5=73, $B27-I$5=1, $B27-I$5&lt;0),"",ROUND(($B27-I$5)*'점수 계산기'!$C$27+I$5*'점수 계산기'!$C$30+'점수 계산기'!$C$33,0))</f>
        <v>131</v>
      </c>
      <c r="J27" s="41">
        <f>IF(OR($B27-J$5&gt;74, $B27-J$5=73, $B27-J$5=1, $B27-J$5&lt;0),"",ROUND(($B27-J$5)*'점수 계산기'!$C$27+J$5*'점수 계산기'!$C$30+'점수 계산기'!$C$33,0))</f>
        <v>131</v>
      </c>
      <c r="K27" s="41">
        <f>IF(OR($B27-K$5&gt;74, $B27-K$5=73, $B27-K$5=1, $B27-K$5&lt;0),"",ROUND(($B27-K$5)*'점수 계산기'!$C$27+K$5*'점수 계산기'!$C$30+'점수 계산기'!$C$33,0))</f>
        <v>131</v>
      </c>
      <c r="L27" s="41">
        <f>IF(OR($B27-L$5&gt;74, $B27-L$5=73, $B27-L$5=1, $B27-L$5&lt;0),"",ROUND(($B27-L$5)*'점수 계산기'!$C$27+L$5*'점수 계산기'!$C$30+'점수 계산기'!$C$33,0))</f>
        <v>131</v>
      </c>
      <c r="M27" s="41">
        <f>IF(OR($B27-M$5&gt;74, $B27-M$5=73, $B27-M$5=1, $B27-M$5&lt;0),"",ROUND(($B27-M$5)*'점수 계산기'!$C$27+M$5*'점수 계산기'!$C$30+'점수 계산기'!$C$33,0))</f>
        <v>131</v>
      </c>
      <c r="N27" s="41">
        <f>IF(OR($B27-N$5&gt;74, $B27-N$5=73, $B27-N$5=1, $B27-N$5&lt;0),"",ROUND(($B27-N$5)*'점수 계산기'!$C$27+N$5*'점수 계산기'!$C$30+'점수 계산기'!$C$33,0))</f>
        <v>131</v>
      </c>
      <c r="O27" s="41">
        <f>IF(OR($B27-O$5&gt;74, $B27-O$5=73, $B27-O$5=1, $B27-O$5&lt;0),"",ROUND(($B27-O$5)*'점수 계산기'!$C$27+O$5*'점수 계산기'!$C$30+'점수 계산기'!$C$33,0))</f>
        <v>131</v>
      </c>
      <c r="P27" s="41">
        <f>IF(OR($B27-P$5&gt;74, $B27-P$5=73, $B27-P$5=1, $B27-P$5&lt;0),"",ROUND(($B27-P$5)*'점수 계산기'!$C$27+P$5*'점수 계산기'!$C$30+'점수 계산기'!$C$33,0))</f>
        <v>131</v>
      </c>
      <c r="Q27" s="41">
        <f>IF(OR($B27-Q$5&gt;74, $B27-Q$5=73, $B27-Q$5=1, $B27-Q$5&lt;0),"",ROUND(($B27-Q$5)*'점수 계산기'!$C$27+Q$5*'점수 계산기'!$C$30+'점수 계산기'!$C$33,0))</f>
        <v>131</v>
      </c>
      <c r="R27" s="41">
        <f>IF(OR($B27-R$5&gt;74, $B27-R$5=73, $B27-R$5=1, $B27-R$5&lt;0),"",ROUND(($B27-R$5)*'점수 계산기'!$C$27+R$5*'점수 계산기'!$C$30+'점수 계산기'!$C$33,0))</f>
        <v>131</v>
      </c>
      <c r="S27" s="41">
        <f>IF(OR($B27-S$5&gt;74, $B27-S$5=73, $B27-S$5=1, $B27-S$5&lt;0),"",ROUND(($B27-S$5)*'점수 계산기'!$C$27+S$5*'점수 계산기'!$C$30+'점수 계산기'!$C$33,0))</f>
        <v>131</v>
      </c>
      <c r="T27" s="41">
        <f>IF(OR($B27-T$5&gt;74, $B27-T$5=73, $B27-T$5=1, $B27-T$5&lt;0),"",ROUND(($B27-T$5)*'점수 계산기'!$C$27+T$5*'점수 계산기'!$C$30+'점수 계산기'!$C$33,0))</f>
        <v>131</v>
      </c>
      <c r="U27" s="41">
        <f>IF(OR($B27-U$5&gt;74, $B27-U$5=73, $B27-U$5=1, $B27-U$5&lt;0),"",ROUND(($B27-U$5)*'점수 계산기'!$C$27+U$5*'점수 계산기'!$C$30+'점수 계산기'!$C$33,0))</f>
        <v>131</v>
      </c>
      <c r="V27" s="41" t="str">
        <f>IF(OR($B27-V$5&gt;74, $B27-V$5=73, $B27-V$5=1, $B27-V$5&lt;0),"",ROUND(($B27-V$5)*'점수 계산기'!$C$27+V$5*'점수 계산기'!$C$30+'점수 계산기'!$C$33,0))</f>
        <v/>
      </c>
      <c r="W27" s="41">
        <f>IF(OR($B27-W$5&gt;74, $B27-W$5=73, $B27-W$5=1, $B27-W$5&lt;0),"",ROUND(($B27-W$5)*'점수 계산기'!$C$27+W$5*'점수 계산기'!$C$30+'점수 계산기'!$C$33,0))</f>
        <v>131</v>
      </c>
      <c r="X27" s="41" t="str">
        <f>IF(OR($B27-X$5&gt;74, $B27-X$5=73, $B27-X$5=1, $B27-X$5&lt;0),"",ROUND(($B27-X$5)*'점수 계산기'!$C$27+X$5*'점수 계산기'!$C$30+'점수 계산기'!$C$33,0))</f>
        <v/>
      </c>
      <c r="Y27" s="41" t="str">
        <f>IF(OR($B27-Y$5&gt;74, $B27-Y$5=73, $B27-Y$5=1, $B27-Y$5&lt;0),"",ROUND(($B27-Y$5)*'점수 계산기'!$C$27+Y$5*'점수 계산기'!$C$30+'점수 계산기'!$C$33,0))</f>
        <v/>
      </c>
      <c r="Z27" s="41" t="str">
        <f>IF(OR($B27-Z$5&gt;74, $B27-Z$5=73, $B27-Z$5=1, $B27-Z$5&lt;0),"",ROUND(($B27-Z$5)*'점수 계산기'!$C$27+Z$5*'점수 계산기'!$C$30+'점수 계산기'!$C$33,0))</f>
        <v/>
      </c>
      <c r="AA27" s="48" t="str">
        <f>IF(OR($B27-AA$5&gt;74, $B27-AA$5=73, $B27-AA$5=1, $B27-AA$5&lt;0),"",ROUND(($B27-AA$5)*'점수 계산기'!$C$27+AA$5*'점수 계산기'!$C$30+'점수 계산기'!$C$33,0))</f>
        <v/>
      </c>
      <c r="AC27" s="195">
        <v>80</v>
      </c>
      <c r="AD27" s="195">
        <f t="shared" si="0"/>
        <v>131</v>
      </c>
      <c r="AE27" s="195" cm="1">
        <f t="array" ref="AE27">INDEX($AF$6:$AF$106, AC27, 1)</f>
        <v>83</v>
      </c>
      <c r="AF27" s="195">
        <f t="shared" si="1"/>
        <v>131</v>
      </c>
      <c r="AG27" s="195">
        <v>79</v>
      </c>
      <c r="AH27" s="195">
        <v>21</v>
      </c>
    </row>
    <row r="28" spans="1:34" ht="21" customHeight="1">
      <c r="A28" s="4"/>
      <c r="B28" s="66">
        <v>78</v>
      </c>
      <c r="C28" s="53">
        <f>IF(OR($B28-C$5&gt;74, $B28-C$5=73, $B28-C$5=1, $B28-C$5&lt;0),"",ROUND(($B28-C$5)*'점수 계산기'!$C$27+C$5*'점수 계산기'!$C$30+'점수 계산기'!$C$33,0))</f>
        <v>130</v>
      </c>
      <c r="D28" s="41">
        <f>IF(OR($B28-D$5&gt;74, $B28-D$5=73, $B28-D$5=1, $B28-D$5&lt;0),"",ROUND(($B28-D$5)*'점수 계산기'!$C$27+D$5*'점수 계산기'!$C$30+'점수 계산기'!$C$33,0))</f>
        <v>130</v>
      </c>
      <c r="E28" s="41">
        <f>IF(OR($B28-E$5&gt;74, $B28-E$5=73, $B28-E$5=1, $B28-E$5&lt;0),"",ROUND(($B28-E$5)*'점수 계산기'!$C$27+E$5*'점수 계산기'!$C$30+'점수 계산기'!$C$33,0))</f>
        <v>130</v>
      </c>
      <c r="F28" s="41">
        <f>IF(OR($B28-F$5&gt;74, $B28-F$5=73, $B28-F$5=1, $B28-F$5&lt;0),"",ROUND(($B28-F$5)*'점수 계산기'!$C$27+F$5*'점수 계산기'!$C$30+'점수 계산기'!$C$33,0))</f>
        <v>130</v>
      </c>
      <c r="G28" s="41">
        <f>IF(OR($B28-G$5&gt;74, $B28-G$5=73, $B28-G$5=1, $B28-G$5&lt;0),"",ROUND(($B28-G$5)*'점수 계산기'!$C$27+G$5*'점수 계산기'!$C$30+'점수 계산기'!$C$33,0))</f>
        <v>130</v>
      </c>
      <c r="H28" s="41">
        <f>IF(OR($B28-H$5&gt;74, $B28-H$5=73, $B28-H$5=1, $B28-H$5&lt;0),"",ROUND(($B28-H$5)*'점수 계산기'!$C$27+H$5*'점수 계산기'!$C$30+'점수 계산기'!$C$33,0))</f>
        <v>130</v>
      </c>
      <c r="I28" s="41">
        <f>IF(OR($B28-I$5&gt;74, $B28-I$5=73, $B28-I$5=1, $B28-I$5&lt;0),"",ROUND(($B28-I$5)*'점수 계산기'!$C$27+I$5*'점수 계산기'!$C$30+'점수 계산기'!$C$33,0))</f>
        <v>130</v>
      </c>
      <c r="J28" s="41">
        <f>IF(OR($B28-J$5&gt;74, $B28-J$5=73, $B28-J$5=1, $B28-J$5&lt;0),"",ROUND(($B28-J$5)*'점수 계산기'!$C$27+J$5*'점수 계산기'!$C$30+'점수 계산기'!$C$33,0))</f>
        <v>130</v>
      </c>
      <c r="K28" s="41">
        <f>IF(OR($B28-K$5&gt;74, $B28-K$5=73, $B28-K$5=1, $B28-K$5&lt;0),"",ROUND(($B28-K$5)*'점수 계산기'!$C$27+K$5*'점수 계산기'!$C$30+'점수 계산기'!$C$33,0))</f>
        <v>130</v>
      </c>
      <c r="L28" s="41">
        <f>IF(OR($B28-L$5&gt;74, $B28-L$5=73, $B28-L$5=1, $B28-L$5&lt;0),"",ROUND(($B28-L$5)*'점수 계산기'!$C$27+L$5*'점수 계산기'!$C$30+'점수 계산기'!$C$33,0))</f>
        <v>131</v>
      </c>
      <c r="M28" s="41">
        <f>IF(OR($B28-M$5&gt;74, $B28-M$5=73, $B28-M$5=1, $B28-M$5&lt;0),"",ROUND(($B28-M$5)*'점수 계산기'!$C$27+M$5*'점수 계산기'!$C$30+'점수 계산기'!$C$33,0))</f>
        <v>131</v>
      </c>
      <c r="N28" s="41">
        <f>IF(OR($B28-N$5&gt;74, $B28-N$5=73, $B28-N$5=1, $B28-N$5&lt;0),"",ROUND(($B28-N$5)*'점수 계산기'!$C$27+N$5*'점수 계산기'!$C$30+'점수 계산기'!$C$33,0))</f>
        <v>131</v>
      </c>
      <c r="O28" s="41">
        <f>IF(OR($B28-O$5&gt;74, $B28-O$5=73, $B28-O$5=1, $B28-O$5&lt;0),"",ROUND(($B28-O$5)*'점수 계산기'!$C$27+O$5*'점수 계산기'!$C$30+'점수 계산기'!$C$33,0))</f>
        <v>131</v>
      </c>
      <c r="P28" s="41">
        <f>IF(OR($B28-P$5&gt;74, $B28-P$5=73, $B28-P$5=1, $B28-P$5&lt;0),"",ROUND(($B28-P$5)*'점수 계산기'!$C$27+P$5*'점수 계산기'!$C$30+'점수 계산기'!$C$33,0))</f>
        <v>131</v>
      </c>
      <c r="Q28" s="41">
        <f>IF(OR($B28-Q$5&gt;74, $B28-Q$5=73, $B28-Q$5=1, $B28-Q$5&lt;0),"",ROUND(($B28-Q$5)*'점수 계산기'!$C$27+Q$5*'점수 계산기'!$C$30+'점수 계산기'!$C$33,0))</f>
        <v>131</v>
      </c>
      <c r="R28" s="41">
        <f>IF(OR($B28-R$5&gt;74, $B28-R$5=73, $B28-R$5=1, $B28-R$5&lt;0),"",ROUND(($B28-R$5)*'점수 계산기'!$C$27+R$5*'점수 계산기'!$C$30+'점수 계산기'!$C$33,0))</f>
        <v>131</v>
      </c>
      <c r="S28" s="41">
        <f>IF(OR($B28-S$5&gt;74, $B28-S$5=73, $B28-S$5=1, $B28-S$5&lt;0),"",ROUND(($B28-S$5)*'점수 계산기'!$C$27+S$5*'점수 계산기'!$C$30+'점수 계산기'!$C$33,0))</f>
        <v>131</v>
      </c>
      <c r="T28" s="41">
        <f>IF(OR($B28-T$5&gt;74, $B28-T$5=73, $B28-T$5=1, $B28-T$5&lt;0),"",ROUND(($B28-T$5)*'점수 계산기'!$C$27+T$5*'점수 계산기'!$C$30+'점수 계산기'!$C$33,0))</f>
        <v>131</v>
      </c>
      <c r="U28" s="41">
        <f>IF(OR($B28-U$5&gt;74, $B28-U$5=73, $B28-U$5=1, $B28-U$5&lt;0),"",ROUND(($B28-U$5)*'점수 계산기'!$C$27+U$5*'점수 계산기'!$C$30+'점수 계산기'!$C$33,0))</f>
        <v>131</v>
      </c>
      <c r="V28" s="41">
        <f>IF(OR($B28-V$5&gt;74, $B28-V$5=73, $B28-V$5=1, $B28-V$5&lt;0),"",ROUND(($B28-V$5)*'점수 계산기'!$C$27+V$5*'점수 계산기'!$C$30+'점수 계산기'!$C$33,0))</f>
        <v>131</v>
      </c>
      <c r="W28" s="41" t="str">
        <f>IF(OR($B28-W$5&gt;74, $B28-W$5=73, $B28-W$5=1, $B28-W$5&lt;0),"",ROUND(($B28-W$5)*'점수 계산기'!$C$27+W$5*'점수 계산기'!$C$30+'점수 계산기'!$C$33,0))</f>
        <v/>
      </c>
      <c r="X28" s="41">
        <f>IF(OR($B28-X$5&gt;74, $B28-X$5=73, $B28-X$5=1, $B28-X$5&lt;0),"",ROUND(($B28-X$5)*'점수 계산기'!$C$27+X$5*'점수 계산기'!$C$30+'점수 계산기'!$C$33,0))</f>
        <v>131</v>
      </c>
      <c r="Y28" s="41" t="str">
        <f>IF(OR($B28-Y$5&gt;74, $B28-Y$5=73, $B28-Y$5=1, $B28-Y$5&lt;0),"",ROUND(($B28-Y$5)*'점수 계산기'!$C$27+Y$5*'점수 계산기'!$C$30+'점수 계산기'!$C$33,0))</f>
        <v/>
      </c>
      <c r="Z28" s="41" t="str">
        <f>IF(OR($B28-Z$5&gt;74, $B28-Z$5=73, $B28-Z$5=1, $B28-Z$5&lt;0),"",ROUND(($B28-Z$5)*'점수 계산기'!$C$27+Z$5*'점수 계산기'!$C$30+'점수 계산기'!$C$33,0))</f>
        <v/>
      </c>
      <c r="AA28" s="48" t="str">
        <f>IF(OR($B28-AA$5&gt;74, $B28-AA$5=73, $B28-AA$5=1, $B28-AA$5&lt;0),"",ROUND(($B28-AA$5)*'점수 계산기'!$C$27+AA$5*'점수 계산기'!$C$30+'점수 계산기'!$C$33,0))</f>
        <v/>
      </c>
      <c r="AC28" s="195">
        <v>79</v>
      </c>
      <c r="AD28" s="195">
        <f t="shared" si="0"/>
        <v>130</v>
      </c>
      <c r="AE28" s="195" cm="1">
        <f t="array" ref="AE28">INDEX($AF$6:$AF$106, AC28, 1)</f>
        <v>84</v>
      </c>
      <c r="AF28" s="195">
        <f t="shared" si="1"/>
        <v>131</v>
      </c>
      <c r="AG28" s="195">
        <v>78</v>
      </c>
      <c r="AH28" s="195">
        <v>22</v>
      </c>
    </row>
    <row r="29" spans="1:34" ht="21" customHeight="1">
      <c r="A29" s="4"/>
      <c r="B29" s="66">
        <v>77</v>
      </c>
      <c r="C29" s="53">
        <f>IF(OR($B29-C$5&gt;74, $B29-C$5=73, $B29-C$5=1, $B29-C$5&lt;0),"",ROUND(($B29-C$5)*'점수 계산기'!$C$27+C$5*'점수 계산기'!$C$30+'점수 계산기'!$C$33,0))</f>
        <v>130</v>
      </c>
      <c r="D29" s="41">
        <f>IF(OR($B29-D$5&gt;74, $B29-D$5=73, $B29-D$5=1, $B29-D$5&lt;0),"",ROUND(($B29-D$5)*'점수 계산기'!$C$27+D$5*'점수 계산기'!$C$30+'점수 계산기'!$C$33,0))</f>
        <v>130</v>
      </c>
      <c r="E29" s="41">
        <f>IF(OR($B29-E$5&gt;74, $B29-E$5=73, $B29-E$5=1, $B29-E$5&lt;0),"",ROUND(($B29-E$5)*'점수 계산기'!$C$27+E$5*'점수 계산기'!$C$30+'점수 계산기'!$C$33,0))</f>
        <v>130</v>
      </c>
      <c r="F29" s="41">
        <f>IF(OR($B29-F$5&gt;74, $B29-F$5=73, $B29-F$5=1, $B29-F$5&lt;0),"",ROUND(($B29-F$5)*'점수 계산기'!$C$27+F$5*'점수 계산기'!$C$30+'점수 계산기'!$C$33,0))</f>
        <v>130</v>
      </c>
      <c r="G29" s="41">
        <f>IF(OR($B29-G$5&gt;74, $B29-G$5=73, $B29-G$5=1, $B29-G$5&lt;0),"",ROUND(($B29-G$5)*'점수 계산기'!$C$27+G$5*'점수 계산기'!$C$30+'점수 계산기'!$C$33,0))</f>
        <v>130</v>
      </c>
      <c r="H29" s="41">
        <f>IF(OR($B29-H$5&gt;74, $B29-H$5=73, $B29-H$5=1, $B29-H$5&lt;0),"",ROUND(($B29-H$5)*'점수 계산기'!$C$27+H$5*'점수 계산기'!$C$30+'점수 계산기'!$C$33,0))</f>
        <v>130</v>
      </c>
      <c r="I29" s="41">
        <f>IF(OR($B29-I$5&gt;74, $B29-I$5=73, $B29-I$5=1, $B29-I$5&lt;0),"",ROUND(($B29-I$5)*'점수 계산기'!$C$27+I$5*'점수 계산기'!$C$30+'점수 계산기'!$C$33,0))</f>
        <v>130</v>
      </c>
      <c r="J29" s="41">
        <f>IF(OR($B29-J$5&gt;74, $B29-J$5=73, $B29-J$5=1, $B29-J$5&lt;0),"",ROUND(($B29-J$5)*'점수 계산기'!$C$27+J$5*'점수 계산기'!$C$30+'점수 계산기'!$C$33,0))</f>
        <v>130</v>
      </c>
      <c r="K29" s="41">
        <f>IF(OR($B29-K$5&gt;74, $B29-K$5=73, $B29-K$5=1, $B29-K$5&lt;0),"",ROUND(($B29-K$5)*'점수 계산기'!$C$27+K$5*'점수 계산기'!$C$30+'점수 계산기'!$C$33,0))</f>
        <v>130</v>
      </c>
      <c r="L29" s="41">
        <f>IF(OR($B29-L$5&gt;74, $B29-L$5=73, $B29-L$5=1, $B29-L$5&lt;0),"",ROUND(($B29-L$5)*'점수 계산기'!$C$27+L$5*'점수 계산기'!$C$30+'점수 계산기'!$C$33,0))</f>
        <v>130</v>
      </c>
      <c r="M29" s="41">
        <f>IF(OR($B29-M$5&gt;74, $B29-M$5=73, $B29-M$5=1, $B29-M$5&lt;0),"",ROUND(($B29-M$5)*'점수 계산기'!$C$27+M$5*'점수 계산기'!$C$30+'점수 계산기'!$C$33,0))</f>
        <v>130</v>
      </c>
      <c r="N29" s="41">
        <f>IF(OR($B29-N$5&gt;74, $B29-N$5=73, $B29-N$5=1, $B29-N$5&lt;0),"",ROUND(($B29-N$5)*'점수 계산기'!$C$27+N$5*'점수 계산기'!$C$30+'점수 계산기'!$C$33,0))</f>
        <v>130</v>
      </c>
      <c r="O29" s="41">
        <f>IF(OR($B29-O$5&gt;74, $B29-O$5=73, $B29-O$5=1, $B29-O$5&lt;0),"",ROUND(($B29-O$5)*'점수 계산기'!$C$27+O$5*'점수 계산기'!$C$30+'점수 계산기'!$C$33,0))</f>
        <v>130</v>
      </c>
      <c r="P29" s="41">
        <f>IF(OR($B29-P$5&gt;74, $B29-P$5=73, $B29-P$5=1, $B29-P$5&lt;0),"",ROUND(($B29-P$5)*'점수 계산기'!$C$27+P$5*'점수 계산기'!$C$30+'점수 계산기'!$C$33,0))</f>
        <v>130</v>
      </c>
      <c r="Q29" s="41">
        <f>IF(OR($B29-Q$5&gt;74, $B29-Q$5=73, $B29-Q$5=1, $B29-Q$5&lt;0),"",ROUND(($B29-Q$5)*'점수 계산기'!$C$27+Q$5*'점수 계산기'!$C$30+'점수 계산기'!$C$33,0))</f>
        <v>130</v>
      </c>
      <c r="R29" s="41">
        <f>IF(OR($B29-R$5&gt;74, $B29-R$5=73, $B29-R$5=1, $B29-R$5&lt;0),"",ROUND(($B29-R$5)*'점수 계산기'!$C$27+R$5*'점수 계산기'!$C$30+'점수 계산기'!$C$33,0))</f>
        <v>130</v>
      </c>
      <c r="S29" s="41">
        <f>IF(OR($B29-S$5&gt;74, $B29-S$5=73, $B29-S$5=1, $B29-S$5&lt;0),"",ROUND(($B29-S$5)*'점수 계산기'!$C$27+S$5*'점수 계산기'!$C$30+'점수 계산기'!$C$33,0))</f>
        <v>130</v>
      </c>
      <c r="T29" s="41">
        <f>IF(OR($B29-T$5&gt;74, $B29-T$5=73, $B29-T$5=1, $B29-T$5&lt;0),"",ROUND(($B29-T$5)*'점수 계산기'!$C$27+T$5*'점수 계산기'!$C$30+'점수 계산기'!$C$33,0))</f>
        <v>130</v>
      </c>
      <c r="U29" s="41">
        <f>IF(OR($B29-U$5&gt;74, $B29-U$5=73, $B29-U$5=1, $B29-U$5&lt;0),"",ROUND(($B29-U$5)*'점수 계산기'!$C$27+U$5*'점수 계산기'!$C$30+'점수 계산기'!$C$33,0))</f>
        <v>130</v>
      </c>
      <c r="V29" s="41">
        <f>IF(OR($B29-V$5&gt;74, $B29-V$5=73, $B29-V$5=1, $B29-V$5&lt;0),"",ROUND(($B29-V$5)*'점수 계산기'!$C$27+V$5*'점수 계산기'!$C$30+'점수 계산기'!$C$33,0))</f>
        <v>130</v>
      </c>
      <c r="W29" s="41">
        <f>IF(OR($B29-W$5&gt;74, $B29-W$5=73, $B29-W$5=1, $B29-W$5&lt;0),"",ROUND(($B29-W$5)*'점수 계산기'!$C$27+W$5*'점수 계산기'!$C$30+'점수 계산기'!$C$33,0))</f>
        <v>130</v>
      </c>
      <c r="X29" s="41" t="str">
        <f>IF(OR($B29-X$5&gt;74, $B29-X$5=73, $B29-X$5=1, $B29-X$5&lt;0),"",ROUND(($B29-X$5)*'점수 계산기'!$C$27+X$5*'점수 계산기'!$C$30+'점수 계산기'!$C$33,0))</f>
        <v/>
      </c>
      <c r="Y29" s="41">
        <f>IF(OR($B29-Y$5&gt;74, $B29-Y$5=73, $B29-Y$5=1, $B29-Y$5&lt;0),"",ROUND(($B29-Y$5)*'점수 계산기'!$C$27+Y$5*'점수 계산기'!$C$30+'점수 계산기'!$C$33,0))</f>
        <v>130</v>
      </c>
      <c r="Z29" s="41" t="str">
        <f>IF(OR($B29-Z$5&gt;74, $B29-Z$5=73, $B29-Z$5=1, $B29-Z$5&lt;0),"",ROUND(($B29-Z$5)*'점수 계산기'!$C$27+Z$5*'점수 계산기'!$C$30+'점수 계산기'!$C$33,0))</f>
        <v/>
      </c>
      <c r="AA29" s="48" t="str">
        <f>IF(OR($B29-AA$5&gt;74, $B29-AA$5=73, $B29-AA$5=1, $B29-AA$5&lt;0),"",ROUND(($B29-AA$5)*'점수 계산기'!$C$27+AA$5*'점수 계산기'!$C$30+'점수 계산기'!$C$33,0))</f>
        <v/>
      </c>
      <c r="AC29" s="195">
        <v>78</v>
      </c>
      <c r="AD29" s="195">
        <f t="shared" si="0"/>
        <v>130</v>
      </c>
      <c r="AE29" s="195" cm="1">
        <f t="array" ref="AE29">INDEX($AF$6:$AF$106, AC29, 1)</f>
        <v>85</v>
      </c>
      <c r="AF29" s="195">
        <f t="shared" si="1"/>
        <v>130</v>
      </c>
      <c r="AG29" s="195">
        <v>77</v>
      </c>
      <c r="AH29" s="195">
        <v>23</v>
      </c>
    </row>
    <row r="30" spans="1:34" ht="21" customHeight="1">
      <c r="A30" s="4"/>
      <c r="B30" s="67">
        <v>76</v>
      </c>
      <c r="C30" s="54">
        <f>IF(OR($B30-C$5&gt;74, $B30-C$5=73, $B30-C$5=1, $B30-C$5&lt;0),"",ROUND(($B30-C$5)*'점수 계산기'!$C$27+C$5*'점수 계산기'!$C$30+'점수 계산기'!$C$33,0))</f>
        <v>129</v>
      </c>
      <c r="D30" s="42">
        <f>IF(OR($B30-D$5&gt;74, $B30-D$5=73, $B30-D$5=1, $B30-D$5&lt;0),"",ROUND(($B30-D$5)*'점수 계산기'!$C$27+D$5*'점수 계산기'!$C$30+'점수 계산기'!$C$33,0))</f>
        <v>129</v>
      </c>
      <c r="E30" s="42">
        <f>IF(OR($B30-E$5&gt;74, $B30-E$5=73, $B30-E$5=1, $B30-E$5&lt;0),"",ROUND(($B30-E$5)*'점수 계산기'!$C$27+E$5*'점수 계산기'!$C$30+'점수 계산기'!$C$33,0))</f>
        <v>129</v>
      </c>
      <c r="F30" s="42">
        <f>IF(OR($B30-F$5&gt;74, $B30-F$5=73, $B30-F$5=1, $B30-F$5&lt;0),"",ROUND(($B30-F$5)*'점수 계산기'!$C$27+F$5*'점수 계산기'!$C$30+'점수 계산기'!$C$33,0))</f>
        <v>129</v>
      </c>
      <c r="G30" s="42">
        <f>IF(OR($B30-G$5&gt;74, $B30-G$5=73, $B30-G$5=1, $B30-G$5&lt;0),"",ROUND(($B30-G$5)*'점수 계산기'!$C$27+G$5*'점수 계산기'!$C$30+'점수 계산기'!$C$33,0))</f>
        <v>129</v>
      </c>
      <c r="H30" s="42">
        <f>IF(OR($B30-H$5&gt;74, $B30-H$5=73, $B30-H$5=1, $B30-H$5&lt;0),"",ROUND(($B30-H$5)*'점수 계산기'!$C$27+H$5*'점수 계산기'!$C$30+'점수 계산기'!$C$33,0))</f>
        <v>129</v>
      </c>
      <c r="I30" s="42">
        <f>IF(OR($B30-I$5&gt;74, $B30-I$5=73, $B30-I$5=1, $B30-I$5&lt;0),"",ROUND(($B30-I$5)*'점수 계산기'!$C$27+I$5*'점수 계산기'!$C$30+'점수 계산기'!$C$33,0))</f>
        <v>129</v>
      </c>
      <c r="J30" s="42">
        <f>IF(OR($B30-J$5&gt;74, $B30-J$5=73, $B30-J$5=1, $B30-J$5&lt;0),"",ROUND(($B30-J$5)*'점수 계산기'!$C$27+J$5*'점수 계산기'!$C$30+'점수 계산기'!$C$33,0))</f>
        <v>129</v>
      </c>
      <c r="K30" s="42">
        <f>IF(OR($B30-K$5&gt;74, $B30-K$5=73, $B30-K$5=1, $B30-K$5&lt;0),"",ROUND(($B30-K$5)*'점수 계산기'!$C$27+K$5*'점수 계산기'!$C$30+'점수 계산기'!$C$33,0))</f>
        <v>129</v>
      </c>
      <c r="L30" s="42">
        <f>IF(OR($B30-L$5&gt;74, $B30-L$5=73, $B30-L$5=1, $B30-L$5&lt;0),"",ROUND(($B30-L$5)*'점수 계산기'!$C$27+L$5*'점수 계산기'!$C$30+'점수 계산기'!$C$33,0))</f>
        <v>129</v>
      </c>
      <c r="M30" s="42">
        <f>IF(OR($B30-M$5&gt;74, $B30-M$5=73, $B30-M$5=1, $B30-M$5&lt;0),"",ROUND(($B30-M$5)*'점수 계산기'!$C$27+M$5*'점수 계산기'!$C$30+'점수 계산기'!$C$33,0))</f>
        <v>129</v>
      </c>
      <c r="N30" s="42">
        <f>IF(OR($B30-N$5&gt;74, $B30-N$5=73, $B30-N$5=1, $B30-N$5&lt;0),"",ROUND(($B30-N$5)*'점수 계산기'!$C$27+N$5*'점수 계산기'!$C$30+'점수 계산기'!$C$33,0))</f>
        <v>129</v>
      </c>
      <c r="O30" s="42">
        <f>IF(OR($B30-O$5&gt;74, $B30-O$5=73, $B30-O$5=1, $B30-O$5&lt;0),"",ROUND(($B30-O$5)*'점수 계산기'!$C$27+O$5*'점수 계산기'!$C$30+'점수 계산기'!$C$33,0))</f>
        <v>129</v>
      </c>
      <c r="P30" s="42">
        <f>IF(OR($B30-P$5&gt;74, $B30-P$5=73, $B30-P$5=1, $B30-P$5&lt;0),"",ROUND(($B30-P$5)*'점수 계산기'!$C$27+P$5*'점수 계산기'!$C$30+'점수 계산기'!$C$33,0))</f>
        <v>129</v>
      </c>
      <c r="Q30" s="42">
        <f>IF(OR($B30-Q$5&gt;74, $B30-Q$5=73, $B30-Q$5=1, $B30-Q$5&lt;0),"",ROUND(($B30-Q$5)*'점수 계산기'!$C$27+Q$5*'점수 계산기'!$C$30+'점수 계산기'!$C$33,0))</f>
        <v>129</v>
      </c>
      <c r="R30" s="42">
        <f>IF(OR($B30-R$5&gt;74, $B30-R$5=73, $B30-R$5=1, $B30-R$5&lt;0),"",ROUND(($B30-R$5)*'점수 계산기'!$C$27+R$5*'점수 계산기'!$C$30+'점수 계산기'!$C$33,0))</f>
        <v>129</v>
      </c>
      <c r="S30" s="42">
        <f>IF(OR($B30-S$5&gt;74, $B30-S$5=73, $B30-S$5=1, $B30-S$5&lt;0),"",ROUND(($B30-S$5)*'점수 계산기'!$C$27+S$5*'점수 계산기'!$C$30+'점수 계산기'!$C$33,0))</f>
        <v>129</v>
      </c>
      <c r="T30" s="42">
        <f>IF(OR($B30-T$5&gt;74, $B30-T$5=73, $B30-T$5=1, $B30-T$5&lt;0),"",ROUND(($B30-T$5)*'점수 계산기'!$C$27+T$5*'점수 계산기'!$C$30+'점수 계산기'!$C$33,0))</f>
        <v>129</v>
      </c>
      <c r="U30" s="42">
        <f>IF(OR($B30-U$5&gt;74, $B30-U$5=73, $B30-U$5=1, $B30-U$5&lt;0),"",ROUND(($B30-U$5)*'점수 계산기'!$C$27+U$5*'점수 계산기'!$C$30+'점수 계산기'!$C$33,0))</f>
        <v>129</v>
      </c>
      <c r="V30" s="42">
        <f>IF(OR($B30-V$5&gt;74, $B30-V$5=73, $B30-V$5=1, $B30-V$5&lt;0),"",ROUND(($B30-V$5)*'점수 계산기'!$C$27+V$5*'점수 계산기'!$C$30+'점수 계산기'!$C$33,0))</f>
        <v>129</v>
      </c>
      <c r="W30" s="42">
        <f>IF(OR($B30-W$5&gt;74, $B30-W$5=73, $B30-W$5=1, $B30-W$5&lt;0),"",ROUND(($B30-W$5)*'점수 계산기'!$C$27+W$5*'점수 계산기'!$C$30+'점수 계산기'!$C$33,0))</f>
        <v>129</v>
      </c>
      <c r="X30" s="42">
        <f>IF(OR($B30-X$5&gt;74, $B30-X$5=73, $B30-X$5=1, $B30-X$5&lt;0),"",ROUND(($B30-X$5)*'점수 계산기'!$C$27+X$5*'점수 계산기'!$C$30+'점수 계산기'!$C$33,0))</f>
        <v>129</v>
      </c>
      <c r="Y30" s="42" t="str">
        <f>IF(OR($B30-Y$5&gt;74, $B30-Y$5=73, $B30-Y$5=1, $B30-Y$5&lt;0),"",ROUND(($B30-Y$5)*'점수 계산기'!$C$27+Y$5*'점수 계산기'!$C$30+'점수 계산기'!$C$33,0))</f>
        <v/>
      </c>
      <c r="Z30" s="42">
        <f>IF(OR($B30-Z$5&gt;74, $B30-Z$5=73, $B30-Z$5=1, $B30-Z$5&lt;0),"",ROUND(($B30-Z$5)*'점수 계산기'!$C$27+Z$5*'점수 계산기'!$C$30+'점수 계산기'!$C$33,0))</f>
        <v>129</v>
      </c>
      <c r="AA30" s="49" t="str">
        <f>IF(OR($B30-AA$5&gt;74, $B30-AA$5=73, $B30-AA$5=1, $B30-AA$5&lt;0),"",ROUND(($B30-AA$5)*'점수 계산기'!$C$27+AA$5*'점수 계산기'!$C$30+'점수 계산기'!$C$33,0))</f>
        <v/>
      </c>
      <c r="AC30" s="195">
        <v>77</v>
      </c>
      <c r="AD30" s="195">
        <f t="shared" si="0"/>
        <v>129</v>
      </c>
      <c r="AE30" s="195" cm="1">
        <f t="array" ref="AE30">INDEX($AF$6:$AF$106, AC30, 1)</f>
        <v>86</v>
      </c>
      <c r="AF30" s="195">
        <f t="shared" si="1"/>
        <v>129</v>
      </c>
      <c r="AG30" s="195">
        <v>76</v>
      </c>
      <c r="AH30" s="195">
        <v>24</v>
      </c>
    </row>
    <row r="31" spans="1:34" ht="21" customHeight="1">
      <c r="A31" s="4"/>
      <c r="B31" s="67">
        <v>75</v>
      </c>
      <c r="C31" s="54">
        <f>IF(OR($B31-C$5&gt;74, $B31-C$5=73, $B31-C$5=1, $B31-C$5&lt;0),"",ROUND(($B31-C$5)*'점수 계산기'!$C$27+C$5*'점수 계산기'!$C$30+'점수 계산기'!$C$33,0))</f>
        <v>128</v>
      </c>
      <c r="D31" s="42">
        <f>IF(OR($B31-D$5&gt;74, $B31-D$5=73, $B31-D$5=1, $B31-D$5&lt;0),"",ROUND(($B31-D$5)*'점수 계산기'!$C$27+D$5*'점수 계산기'!$C$30+'점수 계산기'!$C$33,0))</f>
        <v>128</v>
      </c>
      <c r="E31" s="42">
        <f>IF(OR($B31-E$5&gt;74, $B31-E$5=73, $B31-E$5=1, $B31-E$5&lt;0),"",ROUND(($B31-E$5)*'점수 계산기'!$C$27+E$5*'점수 계산기'!$C$30+'점수 계산기'!$C$33,0))</f>
        <v>128</v>
      </c>
      <c r="F31" s="42">
        <f>IF(OR($B31-F$5&gt;74, $B31-F$5=73, $B31-F$5=1, $B31-F$5&lt;0),"",ROUND(($B31-F$5)*'점수 계산기'!$C$27+F$5*'점수 계산기'!$C$30+'점수 계산기'!$C$33,0))</f>
        <v>128</v>
      </c>
      <c r="G31" s="42">
        <f>IF(OR($B31-G$5&gt;74, $B31-G$5=73, $B31-G$5=1, $B31-G$5&lt;0),"",ROUND(($B31-G$5)*'점수 계산기'!$C$27+G$5*'점수 계산기'!$C$30+'점수 계산기'!$C$33,0))</f>
        <v>128</v>
      </c>
      <c r="H31" s="42">
        <f>IF(OR($B31-H$5&gt;74, $B31-H$5=73, $B31-H$5=1, $B31-H$5&lt;0),"",ROUND(($B31-H$5)*'점수 계산기'!$C$27+H$5*'점수 계산기'!$C$30+'점수 계산기'!$C$33,0))</f>
        <v>128</v>
      </c>
      <c r="I31" s="42">
        <f>IF(OR($B31-I$5&gt;74, $B31-I$5=73, $B31-I$5=1, $B31-I$5&lt;0),"",ROUND(($B31-I$5)*'점수 계산기'!$C$27+I$5*'점수 계산기'!$C$30+'점수 계산기'!$C$33,0))</f>
        <v>128</v>
      </c>
      <c r="J31" s="42">
        <f>IF(OR($B31-J$5&gt;74, $B31-J$5=73, $B31-J$5=1, $B31-J$5&lt;0),"",ROUND(($B31-J$5)*'점수 계산기'!$C$27+J$5*'점수 계산기'!$C$30+'점수 계산기'!$C$33,0))</f>
        <v>128</v>
      </c>
      <c r="K31" s="42">
        <f>IF(OR($B31-K$5&gt;74, $B31-K$5=73, $B31-K$5=1, $B31-K$5&lt;0),"",ROUND(($B31-K$5)*'점수 계산기'!$C$27+K$5*'점수 계산기'!$C$30+'점수 계산기'!$C$33,0))</f>
        <v>128</v>
      </c>
      <c r="L31" s="42">
        <f>IF(OR($B31-L$5&gt;74, $B31-L$5=73, $B31-L$5=1, $B31-L$5&lt;0),"",ROUND(($B31-L$5)*'점수 계산기'!$C$27+L$5*'점수 계산기'!$C$30+'점수 계산기'!$C$33,0))</f>
        <v>128</v>
      </c>
      <c r="M31" s="42">
        <f>IF(OR($B31-M$5&gt;74, $B31-M$5=73, $B31-M$5=1, $B31-M$5&lt;0),"",ROUND(($B31-M$5)*'점수 계산기'!$C$27+M$5*'점수 계산기'!$C$30+'점수 계산기'!$C$33,0))</f>
        <v>128</v>
      </c>
      <c r="N31" s="42">
        <f>IF(OR($B31-N$5&gt;74, $B31-N$5=73, $B31-N$5=1, $B31-N$5&lt;0),"",ROUND(($B31-N$5)*'점수 계산기'!$C$27+N$5*'점수 계산기'!$C$30+'점수 계산기'!$C$33,0))</f>
        <v>128</v>
      </c>
      <c r="O31" s="42">
        <f>IF(OR($B31-O$5&gt;74, $B31-O$5=73, $B31-O$5=1, $B31-O$5&lt;0),"",ROUND(($B31-O$5)*'점수 계산기'!$C$27+O$5*'점수 계산기'!$C$30+'점수 계산기'!$C$33,0))</f>
        <v>128</v>
      </c>
      <c r="P31" s="42">
        <f>IF(OR($B31-P$5&gt;74, $B31-P$5=73, $B31-P$5=1, $B31-P$5&lt;0),"",ROUND(($B31-P$5)*'점수 계산기'!$C$27+P$5*'점수 계산기'!$C$30+'점수 계산기'!$C$33,0))</f>
        <v>128</v>
      </c>
      <c r="Q31" s="42">
        <f>IF(OR($B31-Q$5&gt;74, $B31-Q$5=73, $B31-Q$5=1, $B31-Q$5&lt;0),"",ROUND(($B31-Q$5)*'점수 계산기'!$C$27+Q$5*'점수 계산기'!$C$30+'점수 계산기'!$C$33,0))</f>
        <v>128</v>
      </c>
      <c r="R31" s="42">
        <f>IF(OR($B31-R$5&gt;74, $B31-R$5=73, $B31-R$5=1, $B31-R$5&lt;0),"",ROUND(($B31-R$5)*'점수 계산기'!$C$27+R$5*'점수 계산기'!$C$30+'점수 계산기'!$C$33,0))</f>
        <v>128</v>
      </c>
      <c r="S31" s="42">
        <f>IF(OR($B31-S$5&gt;74, $B31-S$5=73, $B31-S$5=1, $B31-S$5&lt;0),"",ROUND(($B31-S$5)*'점수 계산기'!$C$27+S$5*'점수 계산기'!$C$30+'점수 계산기'!$C$33,0))</f>
        <v>128</v>
      </c>
      <c r="T31" s="42">
        <f>IF(OR($B31-T$5&gt;74, $B31-T$5=73, $B31-T$5=1, $B31-T$5&lt;0),"",ROUND(($B31-T$5)*'점수 계산기'!$C$27+T$5*'점수 계산기'!$C$30+'점수 계산기'!$C$33,0))</f>
        <v>128</v>
      </c>
      <c r="U31" s="42">
        <f>IF(OR($B31-U$5&gt;74, $B31-U$5=73, $B31-U$5=1, $B31-U$5&lt;0),"",ROUND(($B31-U$5)*'점수 계산기'!$C$27+U$5*'점수 계산기'!$C$30+'점수 계산기'!$C$33,0))</f>
        <v>128</v>
      </c>
      <c r="V31" s="42">
        <f>IF(OR($B31-V$5&gt;74, $B31-V$5=73, $B31-V$5=1, $B31-V$5&lt;0),"",ROUND(($B31-V$5)*'점수 계산기'!$C$27+V$5*'점수 계산기'!$C$30+'점수 계산기'!$C$33,0))</f>
        <v>128</v>
      </c>
      <c r="W31" s="42">
        <f>IF(OR($B31-W$5&gt;74, $B31-W$5=73, $B31-W$5=1, $B31-W$5&lt;0),"",ROUND(($B31-W$5)*'점수 계산기'!$C$27+W$5*'점수 계산기'!$C$30+'점수 계산기'!$C$33,0))</f>
        <v>128</v>
      </c>
      <c r="X31" s="42">
        <f>IF(OR($B31-X$5&gt;74, $B31-X$5=73, $B31-X$5=1, $B31-X$5&lt;0),"",ROUND(($B31-X$5)*'점수 계산기'!$C$27+X$5*'점수 계산기'!$C$30+'점수 계산기'!$C$33,0))</f>
        <v>128</v>
      </c>
      <c r="Y31" s="42">
        <f>IF(OR($B31-Y$5&gt;74, $B31-Y$5=73, $B31-Y$5=1, $B31-Y$5&lt;0),"",ROUND(($B31-Y$5)*'점수 계산기'!$C$27+Y$5*'점수 계산기'!$C$30+'점수 계산기'!$C$33,0))</f>
        <v>128</v>
      </c>
      <c r="Z31" s="42" t="str">
        <f>IF(OR($B31-Z$5&gt;74, $B31-Z$5=73, $B31-Z$5=1, $B31-Z$5&lt;0),"",ROUND(($B31-Z$5)*'점수 계산기'!$C$27+Z$5*'점수 계산기'!$C$30+'점수 계산기'!$C$33,0))</f>
        <v/>
      </c>
      <c r="AA31" s="49" t="str">
        <f>IF(OR($B31-AA$5&gt;74, $B31-AA$5=73, $B31-AA$5=1, $B31-AA$5&lt;0),"",ROUND(($B31-AA$5)*'점수 계산기'!$C$27+AA$5*'점수 계산기'!$C$30+'점수 계산기'!$C$33,0))</f>
        <v/>
      </c>
      <c r="AC31" s="195">
        <v>76</v>
      </c>
      <c r="AD31" s="195">
        <f t="shared" si="0"/>
        <v>128</v>
      </c>
      <c r="AE31" s="195" cm="1">
        <f t="array" ref="AE31">INDEX($AF$6:$AF$106, AC31, 1)</f>
        <v>87</v>
      </c>
      <c r="AF31" s="195">
        <f t="shared" si="1"/>
        <v>128</v>
      </c>
      <c r="AG31" s="195">
        <v>75</v>
      </c>
      <c r="AH31" s="195">
        <v>25</v>
      </c>
    </row>
    <row r="32" spans="1:34" ht="21" customHeight="1">
      <c r="A32" s="4"/>
      <c r="B32" s="67">
        <v>74</v>
      </c>
      <c r="C32" s="54">
        <f>IF(OR($B32-C$5&gt;74, $B32-C$5=73, $B32-C$5=1, $B32-C$5&lt;0),"",ROUND(($B32-C$5)*'점수 계산기'!$C$27+C$5*'점수 계산기'!$C$30+'점수 계산기'!$C$33,0))</f>
        <v>127</v>
      </c>
      <c r="D32" s="42">
        <f>IF(OR($B32-D$5&gt;74, $B32-D$5=73, $B32-D$5=1, $B32-D$5&lt;0),"",ROUND(($B32-D$5)*'점수 계산기'!$C$27+D$5*'점수 계산기'!$C$30+'점수 계산기'!$C$33,0))</f>
        <v>127</v>
      </c>
      <c r="E32" s="42">
        <f>IF(OR($B32-E$5&gt;74, $B32-E$5=73, $B32-E$5=1, $B32-E$5&lt;0),"",ROUND(($B32-E$5)*'점수 계산기'!$C$27+E$5*'점수 계산기'!$C$30+'점수 계산기'!$C$33,0))</f>
        <v>127</v>
      </c>
      <c r="F32" s="42">
        <f>IF(OR($B32-F$5&gt;74, $B32-F$5=73, $B32-F$5=1, $B32-F$5&lt;0),"",ROUND(($B32-F$5)*'점수 계산기'!$C$27+F$5*'점수 계산기'!$C$30+'점수 계산기'!$C$33,0))</f>
        <v>127</v>
      </c>
      <c r="G32" s="42">
        <f>IF(OR($B32-G$5&gt;74, $B32-G$5=73, $B32-G$5=1, $B32-G$5&lt;0),"",ROUND(($B32-G$5)*'점수 계산기'!$C$27+G$5*'점수 계산기'!$C$30+'점수 계산기'!$C$33,0))</f>
        <v>127</v>
      </c>
      <c r="H32" s="42">
        <f>IF(OR($B32-H$5&gt;74, $B32-H$5=73, $B32-H$5=1, $B32-H$5&lt;0),"",ROUND(($B32-H$5)*'점수 계산기'!$C$27+H$5*'점수 계산기'!$C$30+'점수 계산기'!$C$33,0))</f>
        <v>127</v>
      </c>
      <c r="I32" s="42">
        <f>IF(OR($B32-I$5&gt;74, $B32-I$5=73, $B32-I$5=1, $B32-I$5&lt;0),"",ROUND(($B32-I$5)*'점수 계산기'!$C$27+I$5*'점수 계산기'!$C$30+'점수 계산기'!$C$33,0))</f>
        <v>127</v>
      </c>
      <c r="J32" s="42">
        <f>IF(OR($B32-J$5&gt;74, $B32-J$5=73, $B32-J$5=1, $B32-J$5&lt;0),"",ROUND(($B32-J$5)*'점수 계산기'!$C$27+J$5*'점수 계산기'!$C$30+'점수 계산기'!$C$33,0))</f>
        <v>127</v>
      </c>
      <c r="K32" s="42">
        <f>IF(OR($B32-K$5&gt;74, $B32-K$5=73, $B32-K$5=1, $B32-K$5&lt;0),"",ROUND(($B32-K$5)*'점수 계산기'!$C$27+K$5*'점수 계산기'!$C$30+'점수 계산기'!$C$33,0))</f>
        <v>127</v>
      </c>
      <c r="L32" s="42">
        <f>IF(OR($B32-L$5&gt;74, $B32-L$5=73, $B32-L$5=1, $B32-L$5&lt;0),"",ROUND(($B32-L$5)*'점수 계산기'!$C$27+L$5*'점수 계산기'!$C$30+'점수 계산기'!$C$33,0))</f>
        <v>127</v>
      </c>
      <c r="M32" s="42">
        <f>IF(OR($B32-M$5&gt;74, $B32-M$5=73, $B32-M$5=1, $B32-M$5&lt;0),"",ROUND(($B32-M$5)*'점수 계산기'!$C$27+M$5*'점수 계산기'!$C$30+'점수 계산기'!$C$33,0))</f>
        <v>127</v>
      </c>
      <c r="N32" s="42">
        <f>IF(OR($B32-N$5&gt;74, $B32-N$5=73, $B32-N$5=1, $B32-N$5&lt;0),"",ROUND(($B32-N$5)*'점수 계산기'!$C$27+N$5*'점수 계산기'!$C$30+'점수 계산기'!$C$33,0))</f>
        <v>127</v>
      </c>
      <c r="O32" s="42">
        <f>IF(OR($B32-O$5&gt;74, $B32-O$5=73, $B32-O$5=1, $B32-O$5&lt;0),"",ROUND(($B32-O$5)*'점수 계산기'!$C$27+O$5*'점수 계산기'!$C$30+'점수 계산기'!$C$33,0))</f>
        <v>127</v>
      </c>
      <c r="P32" s="42">
        <f>IF(OR($B32-P$5&gt;74, $B32-P$5=73, $B32-P$5=1, $B32-P$5&lt;0),"",ROUND(($B32-P$5)*'점수 계산기'!$C$27+P$5*'점수 계산기'!$C$30+'점수 계산기'!$C$33,0))</f>
        <v>127</v>
      </c>
      <c r="Q32" s="42">
        <f>IF(OR($B32-Q$5&gt;74, $B32-Q$5=73, $B32-Q$5=1, $B32-Q$5&lt;0),"",ROUND(($B32-Q$5)*'점수 계산기'!$C$27+Q$5*'점수 계산기'!$C$30+'점수 계산기'!$C$33,0))</f>
        <v>127</v>
      </c>
      <c r="R32" s="42">
        <f>IF(OR($B32-R$5&gt;74, $B32-R$5=73, $B32-R$5=1, $B32-R$5&lt;0),"",ROUND(($B32-R$5)*'점수 계산기'!$C$27+R$5*'점수 계산기'!$C$30+'점수 계산기'!$C$33,0))</f>
        <v>127</v>
      </c>
      <c r="S32" s="42">
        <f>IF(OR($B32-S$5&gt;74, $B32-S$5=73, $B32-S$5=1, $B32-S$5&lt;0),"",ROUND(($B32-S$5)*'점수 계산기'!$C$27+S$5*'점수 계산기'!$C$30+'점수 계산기'!$C$33,0))</f>
        <v>127</v>
      </c>
      <c r="T32" s="42">
        <f>IF(OR($B32-T$5&gt;74, $B32-T$5=73, $B32-T$5=1, $B32-T$5&lt;0),"",ROUND(($B32-T$5)*'점수 계산기'!$C$27+T$5*'점수 계산기'!$C$30+'점수 계산기'!$C$33,0))</f>
        <v>127</v>
      </c>
      <c r="U32" s="42">
        <f>IF(OR($B32-U$5&gt;74, $B32-U$5=73, $B32-U$5=1, $B32-U$5&lt;0),"",ROUND(($B32-U$5)*'점수 계산기'!$C$27+U$5*'점수 계산기'!$C$30+'점수 계산기'!$C$33,0))</f>
        <v>127</v>
      </c>
      <c r="V32" s="42">
        <f>IF(OR($B32-V$5&gt;74, $B32-V$5=73, $B32-V$5=1, $B32-V$5&lt;0),"",ROUND(($B32-V$5)*'점수 계산기'!$C$27+V$5*'점수 계산기'!$C$30+'점수 계산기'!$C$33,0))</f>
        <v>127</v>
      </c>
      <c r="W32" s="42">
        <f>IF(OR($B32-W$5&gt;74, $B32-W$5=73, $B32-W$5=1, $B32-W$5&lt;0),"",ROUND(($B32-W$5)*'점수 계산기'!$C$27+W$5*'점수 계산기'!$C$30+'점수 계산기'!$C$33,0))</f>
        <v>127</v>
      </c>
      <c r="X32" s="42">
        <f>IF(OR($B32-X$5&gt;74, $B32-X$5=73, $B32-X$5=1, $B32-X$5&lt;0),"",ROUND(($B32-X$5)*'점수 계산기'!$C$27+X$5*'점수 계산기'!$C$30+'점수 계산기'!$C$33,0))</f>
        <v>127</v>
      </c>
      <c r="Y32" s="42">
        <f>IF(OR($B32-Y$5&gt;74, $B32-Y$5=73, $B32-Y$5=1, $B32-Y$5&lt;0),"",ROUND(($B32-Y$5)*'점수 계산기'!$C$27+Y$5*'점수 계산기'!$C$30+'점수 계산기'!$C$33,0))</f>
        <v>127</v>
      </c>
      <c r="Z32" s="42">
        <f>IF(OR($B32-Z$5&gt;74, $B32-Z$5=73, $B32-Z$5=1, $B32-Z$5&lt;0),"",ROUND(($B32-Z$5)*'점수 계산기'!$C$27+Z$5*'점수 계산기'!$C$30+'점수 계산기'!$C$33,0))</f>
        <v>127</v>
      </c>
      <c r="AA32" s="49">
        <f>IF(OR($B32-AA$5&gt;74, $B32-AA$5=73, $B32-AA$5=1, $B32-AA$5&lt;0),"",ROUND(($B32-AA$5)*'점수 계산기'!$C$27+AA$5*'점수 계산기'!$C$30+'점수 계산기'!$C$33,0))</f>
        <v>127</v>
      </c>
      <c r="AC32" s="195">
        <v>75</v>
      </c>
      <c r="AD32" s="195">
        <f t="shared" si="0"/>
        <v>127</v>
      </c>
      <c r="AE32" s="195" cm="1">
        <f t="array" ref="AE32">INDEX($AF$6:$AF$106, AC32, 1)</f>
        <v>87</v>
      </c>
      <c r="AF32" s="195">
        <f t="shared" si="1"/>
        <v>127</v>
      </c>
      <c r="AG32" s="195">
        <v>74</v>
      </c>
      <c r="AH32" s="195">
        <v>26</v>
      </c>
    </row>
    <row r="33" spans="1:34" ht="21" customHeight="1">
      <c r="A33" s="4"/>
      <c r="B33" s="67">
        <v>73</v>
      </c>
      <c r="C33" s="54">
        <f>IF(OR($B33-C$5&gt;74, $B33-C$5=73, $B33-C$5=1, $B33-C$5&lt;0),"",ROUND(($B33-C$5)*'점수 계산기'!$C$27+C$5*'점수 계산기'!$C$30+'점수 계산기'!$C$33,0))</f>
        <v>126</v>
      </c>
      <c r="D33" s="42">
        <f>IF(OR($B33-D$5&gt;74, $B33-D$5=73, $B33-D$5=1, $B33-D$5&lt;0),"",ROUND(($B33-D$5)*'점수 계산기'!$C$27+D$5*'점수 계산기'!$C$30+'점수 계산기'!$C$33,0))</f>
        <v>126</v>
      </c>
      <c r="E33" s="42">
        <f>IF(OR($B33-E$5&gt;74, $B33-E$5=73, $B33-E$5=1, $B33-E$5&lt;0),"",ROUND(($B33-E$5)*'점수 계산기'!$C$27+E$5*'점수 계산기'!$C$30+'점수 계산기'!$C$33,0))</f>
        <v>126</v>
      </c>
      <c r="F33" s="42">
        <f>IF(OR($B33-F$5&gt;74, $B33-F$5=73, $B33-F$5=1, $B33-F$5&lt;0),"",ROUND(($B33-F$5)*'점수 계산기'!$C$27+F$5*'점수 계산기'!$C$30+'점수 계산기'!$C$33,0))</f>
        <v>126</v>
      </c>
      <c r="G33" s="42">
        <f>IF(OR($B33-G$5&gt;74, $B33-G$5=73, $B33-G$5=1, $B33-G$5&lt;0),"",ROUND(($B33-G$5)*'점수 계산기'!$C$27+G$5*'점수 계산기'!$C$30+'점수 계산기'!$C$33,0))</f>
        <v>126</v>
      </c>
      <c r="H33" s="42">
        <f>IF(OR($B33-H$5&gt;74, $B33-H$5=73, $B33-H$5=1, $B33-H$5&lt;0),"",ROUND(($B33-H$5)*'점수 계산기'!$C$27+H$5*'점수 계산기'!$C$30+'점수 계산기'!$C$33,0))</f>
        <v>126</v>
      </c>
      <c r="I33" s="42">
        <f>IF(OR($B33-I$5&gt;74, $B33-I$5=73, $B33-I$5=1, $B33-I$5&lt;0),"",ROUND(($B33-I$5)*'점수 계산기'!$C$27+I$5*'점수 계산기'!$C$30+'점수 계산기'!$C$33,0))</f>
        <v>126</v>
      </c>
      <c r="J33" s="42">
        <f>IF(OR($B33-J$5&gt;74, $B33-J$5=73, $B33-J$5=1, $B33-J$5&lt;0),"",ROUND(($B33-J$5)*'점수 계산기'!$C$27+J$5*'점수 계산기'!$C$30+'점수 계산기'!$C$33,0))</f>
        <v>126</v>
      </c>
      <c r="K33" s="42">
        <f>IF(OR($B33-K$5&gt;74, $B33-K$5=73, $B33-K$5=1, $B33-K$5&lt;0),"",ROUND(($B33-K$5)*'점수 계산기'!$C$27+K$5*'점수 계산기'!$C$30+'점수 계산기'!$C$33,0))</f>
        <v>126</v>
      </c>
      <c r="L33" s="42">
        <f>IF(OR($B33-L$5&gt;74, $B33-L$5=73, $B33-L$5=1, $B33-L$5&lt;0),"",ROUND(($B33-L$5)*'점수 계산기'!$C$27+L$5*'점수 계산기'!$C$30+'점수 계산기'!$C$33,0))</f>
        <v>126</v>
      </c>
      <c r="M33" s="42">
        <f>IF(OR($B33-M$5&gt;74, $B33-M$5=73, $B33-M$5=1, $B33-M$5&lt;0),"",ROUND(($B33-M$5)*'점수 계산기'!$C$27+M$5*'점수 계산기'!$C$30+'점수 계산기'!$C$33,0))</f>
        <v>126</v>
      </c>
      <c r="N33" s="42">
        <f>IF(OR($B33-N$5&gt;74, $B33-N$5=73, $B33-N$5=1, $B33-N$5&lt;0),"",ROUND(($B33-N$5)*'점수 계산기'!$C$27+N$5*'점수 계산기'!$C$30+'점수 계산기'!$C$33,0))</f>
        <v>126</v>
      </c>
      <c r="O33" s="42">
        <f>IF(OR($B33-O$5&gt;74, $B33-O$5=73, $B33-O$5=1, $B33-O$5&lt;0),"",ROUND(($B33-O$5)*'점수 계산기'!$C$27+O$5*'점수 계산기'!$C$30+'점수 계산기'!$C$33,0))</f>
        <v>126</v>
      </c>
      <c r="P33" s="42">
        <f>IF(OR($B33-P$5&gt;74, $B33-P$5=73, $B33-P$5=1, $B33-P$5&lt;0),"",ROUND(($B33-P$5)*'점수 계산기'!$C$27+P$5*'점수 계산기'!$C$30+'점수 계산기'!$C$33,0))</f>
        <v>126</v>
      </c>
      <c r="Q33" s="42">
        <f>IF(OR($B33-Q$5&gt;74, $B33-Q$5=73, $B33-Q$5=1, $B33-Q$5&lt;0),"",ROUND(($B33-Q$5)*'점수 계산기'!$C$27+Q$5*'점수 계산기'!$C$30+'점수 계산기'!$C$33,0))</f>
        <v>126</v>
      </c>
      <c r="R33" s="42">
        <f>IF(OR($B33-R$5&gt;74, $B33-R$5=73, $B33-R$5=1, $B33-R$5&lt;0),"",ROUND(($B33-R$5)*'점수 계산기'!$C$27+R$5*'점수 계산기'!$C$30+'점수 계산기'!$C$33,0))</f>
        <v>126</v>
      </c>
      <c r="S33" s="42">
        <f>IF(OR($B33-S$5&gt;74, $B33-S$5=73, $B33-S$5=1, $B33-S$5&lt;0),"",ROUND(($B33-S$5)*'점수 계산기'!$C$27+S$5*'점수 계산기'!$C$30+'점수 계산기'!$C$33,0))</f>
        <v>126</v>
      </c>
      <c r="T33" s="42">
        <f>IF(OR($B33-T$5&gt;74, $B33-T$5=73, $B33-T$5=1, $B33-T$5&lt;0),"",ROUND(($B33-T$5)*'점수 계산기'!$C$27+T$5*'점수 계산기'!$C$30+'점수 계산기'!$C$33,0))</f>
        <v>126</v>
      </c>
      <c r="U33" s="42">
        <f>IF(OR($B33-U$5&gt;74, $B33-U$5=73, $B33-U$5=1, $B33-U$5&lt;0),"",ROUND(($B33-U$5)*'점수 계산기'!$C$27+U$5*'점수 계산기'!$C$30+'점수 계산기'!$C$33,0))</f>
        <v>126</v>
      </c>
      <c r="V33" s="42">
        <f>IF(OR($B33-V$5&gt;74, $B33-V$5=73, $B33-V$5=1, $B33-V$5&lt;0),"",ROUND(($B33-V$5)*'점수 계산기'!$C$27+V$5*'점수 계산기'!$C$30+'점수 계산기'!$C$33,0))</f>
        <v>126</v>
      </c>
      <c r="W33" s="42">
        <f>IF(OR($B33-W$5&gt;74, $B33-W$5=73, $B33-W$5=1, $B33-W$5&lt;0),"",ROUND(($B33-W$5)*'점수 계산기'!$C$27+W$5*'점수 계산기'!$C$30+'점수 계산기'!$C$33,0))</f>
        <v>126</v>
      </c>
      <c r="X33" s="42">
        <f>IF(OR($B33-X$5&gt;74, $B33-X$5=73, $B33-X$5=1, $B33-X$5&lt;0),"",ROUND(($B33-X$5)*'점수 계산기'!$C$27+X$5*'점수 계산기'!$C$30+'점수 계산기'!$C$33,0))</f>
        <v>126</v>
      </c>
      <c r="Y33" s="42">
        <f>IF(OR($B33-Y$5&gt;74, $B33-Y$5=73, $B33-Y$5=1, $B33-Y$5&lt;0),"",ROUND(($B33-Y$5)*'점수 계산기'!$C$27+Y$5*'점수 계산기'!$C$30+'점수 계산기'!$C$33,0))</f>
        <v>126</v>
      </c>
      <c r="Z33" s="42">
        <f>IF(OR($B33-Z$5&gt;74, $B33-Z$5=73, $B33-Z$5=1, $B33-Z$5&lt;0),"",ROUND(($B33-Z$5)*'점수 계산기'!$C$27+Z$5*'점수 계산기'!$C$30+'점수 계산기'!$C$33,0))</f>
        <v>126</v>
      </c>
      <c r="AA33" s="49" t="str">
        <f>IF(OR($B33-AA$5&gt;74, $B33-AA$5=73, $B33-AA$5=1, $B33-AA$5&lt;0),"",ROUND(($B33-AA$5)*'점수 계산기'!$C$27+AA$5*'점수 계산기'!$C$30+'점수 계산기'!$C$33,0))</f>
        <v/>
      </c>
      <c r="AC33" s="195">
        <v>74</v>
      </c>
      <c r="AD33" s="195">
        <f t="shared" si="0"/>
        <v>126</v>
      </c>
      <c r="AE33" s="195" cm="1">
        <f t="array" ref="AE33">INDEX($AF$6:$AF$106, AC33, 1)</f>
        <v>88</v>
      </c>
      <c r="AF33" s="195">
        <f t="shared" si="1"/>
        <v>126</v>
      </c>
      <c r="AG33" s="195">
        <v>73</v>
      </c>
      <c r="AH33" s="195">
        <v>27</v>
      </c>
    </row>
    <row r="34" spans="1:34" ht="21" customHeight="1">
      <c r="A34" s="4"/>
      <c r="B34" s="68">
        <v>72</v>
      </c>
      <c r="C34" s="55">
        <f>IF(OR($B34-C$5&gt;74, $B34-C$5=73, $B34-C$5=1, $B34-C$5&lt;0),"",ROUND(($B34-C$5)*'점수 계산기'!$C$27+C$5*'점수 계산기'!$C$30+'점수 계산기'!$C$33,0))</f>
        <v>125</v>
      </c>
      <c r="D34" s="43">
        <f>IF(OR($B34-D$5&gt;74, $B34-D$5=73, $B34-D$5=1, $B34-D$5&lt;0),"",ROUND(($B34-D$5)*'점수 계산기'!$C$27+D$5*'점수 계산기'!$C$30+'점수 계산기'!$C$33,0))</f>
        <v>125</v>
      </c>
      <c r="E34" s="43">
        <f>IF(OR($B34-E$5&gt;74, $B34-E$5=73, $B34-E$5=1, $B34-E$5&lt;0),"",ROUND(($B34-E$5)*'점수 계산기'!$C$27+E$5*'점수 계산기'!$C$30+'점수 계산기'!$C$33,0))</f>
        <v>125</v>
      </c>
      <c r="F34" s="43">
        <f>IF(OR($B34-F$5&gt;74, $B34-F$5=73, $B34-F$5=1, $B34-F$5&lt;0),"",ROUND(($B34-F$5)*'점수 계산기'!$C$27+F$5*'점수 계산기'!$C$30+'점수 계산기'!$C$33,0))</f>
        <v>125</v>
      </c>
      <c r="G34" s="43">
        <f>IF(OR($B34-G$5&gt;74, $B34-G$5=73, $B34-G$5=1, $B34-G$5&lt;0),"",ROUND(($B34-G$5)*'점수 계산기'!$C$27+G$5*'점수 계산기'!$C$30+'점수 계산기'!$C$33,0))</f>
        <v>125</v>
      </c>
      <c r="H34" s="43">
        <f>IF(OR($B34-H$5&gt;74, $B34-H$5=73, $B34-H$5=1, $B34-H$5&lt;0),"",ROUND(($B34-H$5)*'점수 계산기'!$C$27+H$5*'점수 계산기'!$C$30+'점수 계산기'!$C$33,0))</f>
        <v>125</v>
      </c>
      <c r="I34" s="43">
        <f>IF(OR($B34-I$5&gt;74, $B34-I$5=73, $B34-I$5=1, $B34-I$5&lt;0),"",ROUND(($B34-I$5)*'점수 계산기'!$C$27+I$5*'점수 계산기'!$C$30+'점수 계산기'!$C$33,0))</f>
        <v>125</v>
      </c>
      <c r="J34" s="43">
        <f>IF(OR($B34-J$5&gt;74, $B34-J$5=73, $B34-J$5=1, $B34-J$5&lt;0),"",ROUND(($B34-J$5)*'점수 계산기'!$C$27+J$5*'점수 계산기'!$C$30+'점수 계산기'!$C$33,0))</f>
        <v>126</v>
      </c>
      <c r="K34" s="43">
        <f>IF(OR($B34-K$5&gt;74, $B34-K$5=73, $B34-K$5=1, $B34-K$5&lt;0),"",ROUND(($B34-K$5)*'점수 계산기'!$C$27+K$5*'점수 계산기'!$C$30+'점수 계산기'!$C$33,0))</f>
        <v>126</v>
      </c>
      <c r="L34" s="43">
        <f>IF(OR($B34-L$5&gt;74, $B34-L$5=73, $B34-L$5=1, $B34-L$5&lt;0),"",ROUND(($B34-L$5)*'점수 계산기'!$C$27+L$5*'점수 계산기'!$C$30+'점수 계산기'!$C$33,0))</f>
        <v>126</v>
      </c>
      <c r="M34" s="43">
        <f>IF(OR($B34-M$5&gt;74, $B34-M$5=73, $B34-M$5=1, $B34-M$5&lt;0),"",ROUND(($B34-M$5)*'점수 계산기'!$C$27+M$5*'점수 계산기'!$C$30+'점수 계산기'!$C$33,0))</f>
        <v>126</v>
      </c>
      <c r="N34" s="43">
        <f>IF(OR($B34-N$5&gt;74, $B34-N$5=73, $B34-N$5=1, $B34-N$5&lt;0),"",ROUND(($B34-N$5)*'점수 계산기'!$C$27+N$5*'점수 계산기'!$C$30+'점수 계산기'!$C$33,0))</f>
        <v>126</v>
      </c>
      <c r="O34" s="43">
        <f>IF(OR($B34-O$5&gt;74, $B34-O$5=73, $B34-O$5=1, $B34-O$5&lt;0),"",ROUND(($B34-O$5)*'점수 계산기'!$C$27+O$5*'점수 계산기'!$C$30+'점수 계산기'!$C$33,0))</f>
        <v>126</v>
      </c>
      <c r="P34" s="43">
        <f>IF(OR($B34-P$5&gt;74, $B34-P$5=73, $B34-P$5=1, $B34-P$5&lt;0),"",ROUND(($B34-P$5)*'점수 계산기'!$C$27+P$5*'점수 계산기'!$C$30+'점수 계산기'!$C$33,0))</f>
        <v>126</v>
      </c>
      <c r="Q34" s="43">
        <f>IF(OR($B34-Q$5&gt;74, $B34-Q$5=73, $B34-Q$5=1, $B34-Q$5&lt;0),"",ROUND(($B34-Q$5)*'점수 계산기'!$C$27+Q$5*'점수 계산기'!$C$30+'점수 계산기'!$C$33,0))</f>
        <v>126</v>
      </c>
      <c r="R34" s="43">
        <f>IF(OR($B34-R$5&gt;74, $B34-R$5=73, $B34-R$5=1, $B34-R$5&lt;0),"",ROUND(($B34-R$5)*'점수 계산기'!$C$27+R$5*'점수 계산기'!$C$30+'점수 계산기'!$C$33,0))</f>
        <v>126</v>
      </c>
      <c r="S34" s="43">
        <f>IF(OR($B34-S$5&gt;74, $B34-S$5=73, $B34-S$5=1, $B34-S$5&lt;0),"",ROUND(($B34-S$5)*'점수 계산기'!$C$27+S$5*'점수 계산기'!$C$30+'점수 계산기'!$C$33,0))</f>
        <v>126</v>
      </c>
      <c r="T34" s="43">
        <f>IF(OR($B34-T$5&gt;74, $B34-T$5=73, $B34-T$5=1, $B34-T$5&lt;0),"",ROUND(($B34-T$5)*'점수 계산기'!$C$27+T$5*'점수 계산기'!$C$30+'점수 계산기'!$C$33,0))</f>
        <v>126</v>
      </c>
      <c r="U34" s="43">
        <f>IF(OR($B34-U$5&gt;74, $B34-U$5=73, $B34-U$5=1, $B34-U$5&lt;0),"",ROUND(($B34-U$5)*'점수 계산기'!$C$27+U$5*'점수 계산기'!$C$30+'점수 계산기'!$C$33,0))</f>
        <v>126</v>
      </c>
      <c r="V34" s="43">
        <f>IF(OR($B34-V$5&gt;74, $B34-V$5=73, $B34-V$5=1, $B34-V$5&lt;0),"",ROUND(($B34-V$5)*'점수 계산기'!$C$27+V$5*'점수 계산기'!$C$30+'점수 계산기'!$C$33,0))</f>
        <v>126</v>
      </c>
      <c r="W34" s="43">
        <f>IF(OR($B34-W$5&gt;74, $B34-W$5=73, $B34-W$5=1, $B34-W$5&lt;0),"",ROUND(($B34-W$5)*'점수 계산기'!$C$27+W$5*'점수 계산기'!$C$30+'점수 계산기'!$C$33,0))</f>
        <v>126</v>
      </c>
      <c r="X34" s="43">
        <f>IF(OR($B34-X$5&gt;74, $B34-X$5=73, $B34-X$5=1, $B34-X$5&lt;0),"",ROUND(($B34-X$5)*'점수 계산기'!$C$27+X$5*'점수 계산기'!$C$30+'점수 계산기'!$C$33,0))</f>
        <v>126</v>
      </c>
      <c r="Y34" s="43">
        <f>IF(OR($B34-Y$5&gt;74, $B34-Y$5=73, $B34-Y$5=1, $B34-Y$5&lt;0),"",ROUND(($B34-Y$5)*'점수 계산기'!$C$27+Y$5*'점수 계산기'!$C$30+'점수 계산기'!$C$33,0))</f>
        <v>126</v>
      </c>
      <c r="Z34" s="43">
        <f>IF(OR($B34-Z$5&gt;74, $B34-Z$5=73, $B34-Z$5=1, $B34-Z$5&lt;0),"",ROUND(($B34-Z$5)*'점수 계산기'!$C$27+Z$5*'점수 계산기'!$C$30+'점수 계산기'!$C$33,0))</f>
        <v>126</v>
      </c>
      <c r="AA34" s="50">
        <f>IF(OR($B34-AA$5&gt;74, $B34-AA$5=73, $B34-AA$5=1, $B34-AA$5&lt;0),"",ROUND(($B34-AA$5)*'점수 계산기'!$C$27+AA$5*'점수 계산기'!$C$30+'점수 계산기'!$C$33,0))</f>
        <v>126</v>
      </c>
      <c r="AC34" s="195">
        <v>73</v>
      </c>
      <c r="AD34" s="195">
        <f t="shared" si="0"/>
        <v>125</v>
      </c>
      <c r="AE34" s="195" cm="1">
        <f t="array" ref="AE34">INDEX($AF$6:$AF$106, AC34, 1)</f>
        <v>89</v>
      </c>
      <c r="AF34" s="195">
        <f t="shared" si="1"/>
        <v>126</v>
      </c>
      <c r="AG34" s="195">
        <v>72</v>
      </c>
      <c r="AH34" s="195">
        <v>28</v>
      </c>
    </row>
    <row r="35" spans="1:34" ht="21" customHeight="1">
      <c r="A35" s="4"/>
      <c r="B35" s="68">
        <v>71</v>
      </c>
      <c r="C35" s="55">
        <f>IF(OR($B35-C$5&gt;74, $B35-C$5=73, $B35-C$5=1, $B35-C$5&lt;0),"",ROUND(($B35-C$5)*'점수 계산기'!$C$27+C$5*'점수 계산기'!$C$30+'점수 계산기'!$C$33,0))</f>
        <v>125</v>
      </c>
      <c r="D35" s="43">
        <f>IF(OR($B35-D$5&gt;74, $B35-D$5=73, $B35-D$5=1, $B35-D$5&lt;0),"",ROUND(($B35-D$5)*'점수 계산기'!$C$27+D$5*'점수 계산기'!$C$30+'점수 계산기'!$C$33,0))</f>
        <v>125</v>
      </c>
      <c r="E35" s="43">
        <f>IF(OR($B35-E$5&gt;74, $B35-E$5=73, $B35-E$5=1, $B35-E$5&lt;0),"",ROUND(($B35-E$5)*'점수 계산기'!$C$27+E$5*'점수 계산기'!$C$30+'점수 계산기'!$C$33,0))</f>
        <v>125</v>
      </c>
      <c r="F35" s="43">
        <f>IF(OR($B35-F$5&gt;74, $B35-F$5=73, $B35-F$5=1, $B35-F$5&lt;0),"",ROUND(($B35-F$5)*'점수 계산기'!$C$27+F$5*'점수 계산기'!$C$30+'점수 계산기'!$C$33,0))</f>
        <v>125</v>
      </c>
      <c r="G35" s="43">
        <f>IF(OR($B35-G$5&gt;74, $B35-G$5=73, $B35-G$5=1, $B35-G$5&lt;0),"",ROUND(($B35-G$5)*'점수 계산기'!$C$27+G$5*'점수 계산기'!$C$30+'점수 계산기'!$C$33,0))</f>
        <v>125</v>
      </c>
      <c r="H35" s="43">
        <f>IF(OR($B35-H$5&gt;74, $B35-H$5=73, $B35-H$5=1, $B35-H$5&lt;0),"",ROUND(($B35-H$5)*'점수 계산기'!$C$27+H$5*'점수 계산기'!$C$30+'점수 계산기'!$C$33,0))</f>
        <v>125</v>
      </c>
      <c r="I35" s="43">
        <f>IF(OR($B35-I$5&gt;74, $B35-I$5=73, $B35-I$5=1, $B35-I$5&lt;0),"",ROUND(($B35-I$5)*'점수 계산기'!$C$27+I$5*'점수 계산기'!$C$30+'점수 계산기'!$C$33,0))</f>
        <v>125</v>
      </c>
      <c r="J35" s="43">
        <f>IF(OR($B35-J$5&gt;74, $B35-J$5=73, $B35-J$5=1, $B35-J$5&lt;0),"",ROUND(($B35-J$5)*'점수 계산기'!$C$27+J$5*'점수 계산기'!$C$30+'점수 계산기'!$C$33,0))</f>
        <v>125</v>
      </c>
      <c r="K35" s="43">
        <f>IF(OR($B35-K$5&gt;74, $B35-K$5=73, $B35-K$5=1, $B35-K$5&lt;0),"",ROUND(($B35-K$5)*'점수 계산기'!$C$27+K$5*'점수 계산기'!$C$30+'점수 계산기'!$C$33,0))</f>
        <v>125</v>
      </c>
      <c r="L35" s="43">
        <f>IF(OR($B35-L$5&gt;74, $B35-L$5=73, $B35-L$5=1, $B35-L$5&lt;0),"",ROUND(($B35-L$5)*'점수 계산기'!$C$27+L$5*'점수 계산기'!$C$30+'점수 계산기'!$C$33,0))</f>
        <v>125</v>
      </c>
      <c r="M35" s="43">
        <f>IF(OR($B35-M$5&gt;74, $B35-M$5=73, $B35-M$5=1, $B35-M$5&lt;0),"",ROUND(($B35-M$5)*'점수 계산기'!$C$27+M$5*'점수 계산기'!$C$30+'점수 계산기'!$C$33,0))</f>
        <v>125</v>
      </c>
      <c r="N35" s="43">
        <f>IF(OR($B35-N$5&gt;74, $B35-N$5=73, $B35-N$5=1, $B35-N$5&lt;0),"",ROUND(($B35-N$5)*'점수 계산기'!$C$27+N$5*'점수 계산기'!$C$30+'점수 계산기'!$C$33,0))</f>
        <v>125</v>
      </c>
      <c r="O35" s="43">
        <f>IF(OR($B35-O$5&gt;74, $B35-O$5=73, $B35-O$5=1, $B35-O$5&lt;0),"",ROUND(($B35-O$5)*'점수 계산기'!$C$27+O$5*'점수 계산기'!$C$30+'점수 계산기'!$C$33,0))</f>
        <v>125</v>
      </c>
      <c r="P35" s="43">
        <f>IF(OR($B35-P$5&gt;74, $B35-P$5=73, $B35-P$5=1, $B35-P$5&lt;0),"",ROUND(($B35-P$5)*'점수 계산기'!$C$27+P$5*'점수 계산기'!$C$30+'점수 계산기'!$C$33,0))</f>
        <v>125</v>
      </c>
      <c r="Q35" s="43">
        <f>IF(OR($B35-Q$5&gt;74, $B35-Q$5=73, $B35-Q$5=1, $B35-Q$5&lt;0),"",ROUND(($B35-Q$5)*'점수 계산기'!$C$27+Q$5*'점수 계산기'!$C$30+'점수 계산기'!$C$33,0))</f>
        <v>125</v>
      </c>
      <c r="R35" s="43">
        <f>IF(OR($B35-R$5&gt;74, $B35-R$5=73, $B35-R$5=1, $B35-R$5&lt;0),"",ROUND(($B35-R$5)*'점수 계산기'!$C$27+R$5*'점수 계산기'!$C$30+'점수 계산기'!$C$33,0))</f>
        <v>125</v>
      </c>
      <c r="S35" s="43">
        <f>IF(OR($B35-S$5&gt;74, $B35-S$5=73, $B35-S$5=1, $B35-S$5&lt;0),"",ROUND(($B35-S$5)*'점수 계산기'!$C$27+S$5*'점수 계산기'!$C$30+'점수 계산기'!$C$33,0))</f>
        <v>125</v>
      </c>
      <c r="T35" s="43">
        <f>IF(OR($B35-T$5&gt;74, $B35-T$5=73, $B35-T$5=1, $B35-T$5&lt;0),"",ROUND(($B35-T$5)*'점수 계산기'!$C$27+T$5*'점수 계산기'!$C$30+'점수 계산기'!$C$33,0))</f>
        <v>125</v>
      </c>
      <c r="U35" s="43">
        <f>IF(OR($B35-U$5&gt;74, $B35-U$5=73, $B35-U$5=1, $B35-U$5&lt;0),"",ROUND(($B35-U$5)*'점수 계산기'!$C$27+U$5*'점수 계산기'!$C$30+'점수 계산기'!$C$33,0))</f>
        <v>125</v>
      </c>
      <c r="V35" s="43">
        <f>IF(OR($B35-V$5&gt;74, $B35-V$5=73, $B35-V$5=1, $B35-V$5&lt;0),"",ROUND(($B35-V$5)*'점수 계산기'!$C$27+V$5*'점수 계산기'!$C$30+'점수 계산기'!$C$33,0))</f>
        <v>125</v>
      </c>
      <c r="W35" s="43">
        <f>IF(OR($B35-W$5&gt;74, $B35-W$5=73, $B35-W$5=1, $B35-W$5&lt;0),"",ROUND(($B35-W$5)*'점수 계산기'!$C$27+W$5*'점수 계산기'!$C$30+'점수 계산기'!$C$33,0))</f>
        <v>125</v>
      </c>
      <c r="X35" s="43">
        <f>IF(OR($B35-X$5&gt;74, $B35-X$5=73, $B35-X$5=1, $B35-X$5&lt;0),"",ROUND(($B35-X$5)*'점수 계산기'!$C$27+X$5*'점수 계산기'!$C$30+'점수 계산기'!$C$33,0))</f>
        <v>125</v>
      </c>
      <c r="Y35" s="43">
        <f>IF(OR($B35-Y$5&gt;74, $B35-Y$5=73, $B35-Y$5=1, $B35-Y$5&lt;0),"",ROUND(($B35-Y$5)*'점수 계산기'!$C$27+Y$5*'점수 계산기'!$C$30+'점수 계산기'!$C$33,0))</f>
        <v>125</v>
      </c>
      <c r="Z35" s="43">
        <f>IF(OR($B35-Z$5&gt;74, $B35-Z$5=73, $B35-Z$5=1, $B35-Z$5&lt;0),"",ROUND(($B35-Z$5)*'점수 계산기'!$C$27+Z$5*'점수 계산기'!$C$30+'점수 계산기'!$C$33,0))</f>
        <v>125</v>
      </c>
      <c r="AA35" s="50">
        <f>IF(OR($B35-AA$5&gt;74, $B35-AA$5=73, $B35-AA$5=1, $B35-AA$5&lt;0),"",ROUND(($B35-AA$5)*'점수 계산기'!$C$27+AA$5*'점수 계산기'!$C$30+'점수 계산기'!$C$33,0))</f>
        <v>125</v>
      </c>
      <c r="AC35" s="195">
        <v>72</v>
      </c>
      <c r="AD35" s="195">
        <f t="shared" si="0"/>
        <v>125</v>
      </c>
      <c r="AE35" s="195" cm="1">
        <f t="array" ref="AE35">INDEX($AF$6:$AF$106, AC35, 1)</f>
        <v>90</v>
      </c>
      <c r="AF35" s="195">
        <f t="shared" si="1"/>
        <v>125</v>
      </c>
      <c r="AG35" s="195">
        <v>71</v>
      </c>
      <c r="AH35" s="195">
        <v>29</v>
      </c>
    </row>
    <row r="36" spans="1:34" ht="21" customHeight="1">
      <c r="A36" s="4"/>
      <c r="B36" s="68">
        <v>70</v>
      </c>
      <c r="C36" s="55">
        <f>IF(OR($B36-C$5&gt;74, $B36-C$5=73, $B36-C$5=1, $B36-C$5&lt;0),"",ROUND(($B36-C$5)*'점수 계산기'!$C$27+C$5*'점수 계산기'!$C$30+'점수 계산기'!$C$33,0))</f>
        <v>124</v>
      </c>
      <c r="D36" s="43">
        <f>IF(OR($B36-D$5&gt;74, $B36-D$5=73, $B36-D$5=1, $B36-D$5&lt;0),"",ROUND(($B36-D$5)*'점수 계산기'!$C$27+D$5*'점수 계산기'!$C$30+'점수 계산기'!$C$33,0))</f>
        <v>124</v>
      </c>
      <c r="E36" s="43">
        <f>IF(OR($B36-E$5&gt;74, $B36-E$5=73, $B36-E$5=1, $B36-E$5&lt;0),"",ROUND(($B36-E$5)*'점수 계산기'!$C$27+E$5*'점수 계산기'!$C$30+'점수 계산기'!$C$33,0))</f>
        <v>124</v>
      </c>
      <c r="F36" s="43">
        <f>IF(OR($B36-F$5&gt;74, $B36-F$5=73, $B36-F$5=1, $B36-F$5&lt;0),"",ROUND(($B36-F$5)*'점수 계산기'!$C$27+F$5*'점수 계산기'!$C$30+'점수 계산기'!$C$33,0))</f>
        <v>124</v>
      </c>
      <c r="G36" s="43">
        <f>IF(OR($B36-G$5&gt;74, $B36-G$5=73, $B36-G$5=1, $B36-G$5&lt;0),"",ROUND(($B36-G$5)*'점수 계산기'!$C$27+G$5*'점수 계산기'!$C$30+'점수 계산기'!$C$33,0))</f>
        <v>124</v>
      </c>
      <c r="H36" s="43">
        <f>IF(OR($B36-H$5&gt;74, $B36-H$5=73, $B36-H$5=1, $B36-H$5&lt;0),"",ROUND(($B36-H$5)*'점수 계산기'!$C$27+H$5*'점수 계산기'!$C$30+'점수 계산기'!$C$33,0))</f>
        <v>124</v>
      </c>
      <c r="I36" s="43">
        <f>IF(OR($B36-I$5&gt;74, $B36-I$5=73, $B36-I$5=1, $B36-I$5&lt;0),"",ROUND(($B36-I$5)*'점수 계산기'!$C$27+I$5*'점수 계산기'!$C$30+'점수 계산기'!$C$33,0))</f>
        <v>124</v>
      </c>
      <c r="J36" s="43">
        <f>IF(OR($B36-J$5&gt;74, $B36-J$5=73, $B36-J$5=1, $B36-J$5&lt;0),"",ROUND(($B36-J$5)*'점수 계산기'!$C$27+J$5*'점수 계산기'!$C$30+'점수 계산기'!$C$33,0))</f>
        <v>124</v>
      </c>
      <c r="K36" s="43">
        <f>IF(OR($B36-K$5&gt;74, $B36-K$5=73, $B36-K$5=1, $B36-K$5&lt;0),"",ROUND(($B36-K$5)*'점수 계산기'!$C$27+K$5*'점수 계산기'!$C$30+'점수 계산기'!$C$33,0))</f>
        <v>124</v>
      </c>
      <c r="L36" s="43">
        <f>IF(OR($B36-L$5&gt;74, $B36-L$5=73, $B36-L$5=1, $B36-L$5&lt;0),"",ROUND(($B36-L$5)*'점수 계산기'!$C$27+L$5*'점수 계산기'!$C$30+'점수 계산기'!$C$33,0))</f>
        <v>124</v>
      </c>
      <c r="M36" s="43">
        <f>IF(OR($B36-M$5&gt;74, $B36-M$5=73, $B36-M$5=1, $B36-M$5&lt;0),"",ROUND(($B36-M$5)*'점수 계산기'!$C$27+M$5*'점수 계산기'!$C$30+'점수 계산기'!$C$33,0))</f>
        <v>124</v>
      </c>
      <c r="N36" s="43">
        <f>IF(OR($B36-N$5&gt;74, $B36-N$5=73, $B36-N$5=1, $B36-N$5&lt;0),"",ROUND(($B36-N$5)*'점수 계산기'!$C$27+N$5*'점수 계산기'!$C$30+'점수 계산기'!$C$33,0))</f>
        <v>124</v>
      </c>
      <c r="O36" s="43">
        <f>IF(OR($B36-O$5&gt;74, $B36-O$5=73, $B36-O$5=1, $B36-O$5&lt;0),"",ROUND(($B36-O$5)*'점수 계산기'!$C$27+O$5*'점수 계산기'!$C$30+'점수 계산기'!$C$33,0))</f>
        <v>124</v>
      </c>
      <c r="P36" s="43">
        <f>IF(OR($B36-P$5&gt;74, $B36-P$5=73, $B36-P$5=1, $B36-P$5&lt;0),"",ROUND(($B36-P$5)*'점수 계산기'!$C$27+P$5*'점수 계산기'!$C$30+'점수 계산기'!$C$33,0))</f>
        <v>124</v>
      </c>
      <c r="Q36" s="43">
        <f>IF(OR($B36-Q$5&gt;74, $B36-Q$5=73, $B36-Q$5=1, $B36-Q$5&lt;0),"",ROUND(($B36-Q$5)*'점수 계산기'!$C$27+Q$5*'점수 계산기'!$C$30+'점수 계산기'!$C$33,0))</f>
        <v>124</v>
      </c>
      <c r="R36" s="43">
        <f>IF(OR($B36-R$5&gt;74, $B36-R$5=73, $B36-R$5=1, $B36-R$5&lt;0),"",ROUND(($B36-R$5)*'점수 계산기'!$C$27+R$5*'점수 계산기'!$C$30+'점수 계산기'!$C$33,0))</f>
        <v>124</v>
      </c>
      <c r="S36" s="43">
        <f>IF(OR($B36-S$5&gt;74, $B36-S$5=73, $B36-S$5=1, $B36-S$5&lt;0),"",ROUND(($B36-S$5)*'점수 계산기'!$C$27+S$5*'점수 계산기'!$C$30+'점수 계산기'!$C$33,0))</f>
        <v>124</v>
      </c>
      <c r="T36" s="43">
        <f>IF(OR($B36-T$5&gt;74, $B36-T$5=73, $B36-T$5=1, $B36-T$5&lt;0),"",ROUND(($B36-T$5)*'점수 계산기'!$C$27+T$5*'점수 계산기'!$C$30+'점수 계산기'!$C$33,0))</f>
        <v>124</v>
      </c>
      <c r="U36" s="43">
        <f>IF(OR($B36-U$5&gt;74, $B36-U$5=73, $B36-U$5=1, $B36-U$5&lt;0),"",ROUND(($B36-U$5)*'점수 계산기'!$C$27+U$5*'점수 계산기'!$C$30+'점수 계산기'!$C$33,0))</f>
        <v>124</v>
      </c>
      <c r="V36" s="43">
        <f>IF(OR($B36-V$5&gt;74, $B36-V$5=73, $B36-V$5=1, $B36-V$5&lt;0),"",ROUND(($B36-V$5)*'점수 계산기'!$C$27+V$5*'점수 계산기'!$C$30+'점수 계산기'!$C$33,0))</f>
        <v>124</v>
      </c>
      <c r="W36" s="43">
        <f>IF(OR($B36-W$5&gt;74, $B36-W$5=73, $B36-W$5=1, $B36-W$5&lt;0),"",ROUND(($B36-W$5)*'점수 계산기'!$C$27+W$5*'점수 계산기'!$C$30+'점수 계산기'!$C$33,0))</f>
        <v>124</v>
      </c>
      <c r="X36" s="43">
        <f>IF(OR($B36-X$5&gt;74, $B36-X$5=73, $B36-X$5=1, $B36-X$5&lt;0),"",ROUND(($B36-X$5)*'점수 계산기'!$C$27+X$5*'점수 계산기'!$C$30+'점수 계산기'!$C$33,0))</f>
        <v>124</v>
      </c>
      <c r="Y36" s="43">
        <f>IF(OR($B36-Y$5&gt;74, $B36-Y$5=73, $B36-Y$5=1, $B36-Y$5&lt;0),"",ROUND(($B36-Y$5)*'점수 계산기'!$C$27+Y$5*'점수 계산기'!$C$30+'점수 계산기'!$C$33,0))</f>
        <v>124</v>
      </c>
      <c r="Z36" s="43">
        <f>IF(OR($B36-Z$5&gt;74, $B36-Z$5=73, $B36-Z$5=1, $B36-Z$5&lt;0),"",ROUND(($B36-Z$5)*'점수 계산기'!$C$27+Z$5*'점수 계산기'!$C$30+'점수 계산기'!$C$33,0))</f>
        <v>124</v>
      </c>
      <c r="AA36" s="50">
        <f>IF(OR($B36-AA$5&gt;74, $B36-AA$5=73, $B36-AA$5=1, $B36-AA$5&lt;0),"",ROUND(($B36-AA$5)*'점수 계산기'!$C$27+AA$5*'점수 계산기'!$C$30+'점수 계산기'!$C$33,0))</f>
        <v>124</v>
      </c>
      <c r="AC36" s="195">
        <v>71</v>
      </c>
      <c r="AD36" s="195">
        <f t="shared" si="0"/>
        <v>124</v>
      </c>
      <c r="AE36" s="195" cm="1">
        <f t="array" ref="AE36">INDEX($AF$6:$AF$106, AC36, 1)</f>
        <v>91</v>
      </c>
      <c r="AF36" s="195">
        <f t="shared" si="1"/>
        <v>124</v>
      </c>
      <c r="AG36" s="195">
        <v>70</v>
      </c>
      <c r="AH36" s="195">
        <v>30</v>
      </c>
    </row>
    <row r="37" spans="1:34" ht="21" customHeight="1">
      <c r="A37" s="4"/>
      <c r="B37" s="68">
        <v>69</v>
      </c>
      <c r="C37" s="55">
        <f>IF(OR($B37-C$5&gt;74, $B37-C$5=73, $B37-C$5=1, $B37-C$5&lt;0),"",ROUND(($B37-C$5)*'점수 계산기'!$C$27+C$5*'점수 계산기'!$C$30+'점수 계산기'!$C$33,0))</f>
        <v>123</v>
      </c>
      <c r="D37" s="43">
        <f>IF(OR($B37-D$5&gt;74, $B37-D$5=73, $B37-D$5=1, $B37-D$5&lt;0),"",ROUND(($B37-D$5)*'점수 계산기'!$C$27+D$5*'점수 계산기'!$C$30+'점수 계산기'!$C$33,0))</f>
        <v>123</v>
      </c>
      <c r="E37" s="43">
        <f>IF(OR($B37-E$5&gt;74, $B37-E$5=73, $B37-E$5=1, $B37-E$5&lt;0),"",ROUND(($B37-E$5)*'점수 계산기'!$C$27+E$5*'점수 계산기'!$C$30+'점수 계산기'!$C$33,0))</f>
        <v>123</v>
      </c>
      <c r="F37" s="43">
        <f>IF(OR($B37-F$5&gt;74, $B37-F$5=73, $B37-F$5=1, $B37-F$5&lt;0),"",ROUND(($B37-F$5)*'점수 계산기'!$C$27+F$5*'점수 계산기'!$C$30+'점수 계산기'!$C$33,0))</f>
        <v>123</v>
      </c>
      <c r="G37" s="43">
        <f>IF(OR($B37-G$5&gt;74, $B37-G$5=73, $B37-G$5=1, $B37-G$5&lt;0),"",ROUND(($B37-G$5)*'점수 계산기'!$C$27+G$5*'점수 계산기'!$C$30+'점수 계산기'!$C$33,0))</f>
        <v>123</v>
      </c>
      <c r="H37" s="43">
        <f>IF(OR($B37-H$5&gt;74, $B37-H$5=73, $B37-H$5=1, $B37-H$5&lt;0),"",ROUND(($B37-H$5)*'점수 계산기'!$C$27+H$5*'점수 계산기'!$C$30+'점수 계산기'!$C$33,0))</f>
        <v>123</v>
      </c>
      <c r="I37" s="43">
        <f>IF(OR($B37-I$5&gt;74, $B37-I$5=73, $B37-I$5=1, $B37-I$5&lt;0),"",ROUND(($B37-I$5)*'점수 계산기'!$C$27+I$5*'점수 계산기'!$C$30+'점수 계산기'!$C$33,0))</f>
        <v>123</v>
      </c>
      <c r="J37" s="43">
        <f>IF(OR($B37-J$5&gt;74, $B37-J$5=73, $B37-J$5=1, $B37-J$5&lt;0),"",ROUND(($B37-J$5)*'점수 계산기'!$C$27+J$5*'점수 계산기'!$C$30+'점수 계산기'!$C$33,0))</f>
        <v>123</v>
      </c>
      <c r="K37" s="43">
        <f>IF(OR($B37-K$5&gt;74, $B37-K$5=73, $B37-K$5=1, $B37-K$5&lt;0),"",ROUND(($B37-K$5)*'점수 계산기'!$C$27+K$5*'점수 계산기'!$C$30+'점수 계산기'!$C$33,0))</f>
        <v>123</v>
      </c>
      <c r="L37" s="43">
        <f>IF(OR($B37-L$5&gt;74, $B37-L$5=73, $B37-L$5=1, $B37-L$5&lt;0),"",ROUND(($B37-L$5)*'점수 계산기'!$C$27+L$5*'점수 계산기'!$C$30+'점수 계산기'!$C$33,0))</f>
        <v>123</v>
      </c>
      <c r="M37" s="43">
        <f>IF(OR($B37-M$5&gt;74, $B37-M$5=73, $B37-M$5=1, $B37-M$5&lt;0),"",ROUND(($B37-M$5)*'점수 계산기'!$C$27+M$5*'점수 계산기'!$C$30+'점수 계산기'!$C$33,0))</f>
        <v>123</v>
      </c>
      <c r="N37" s="43">
        <f>IF(OR($B37-N$5&gt;74, $B37-N$5=73, $B37-N$5=1, $B37-N$5&lt;0),"",ROUND(($B37-N$5)*'점수 계산기'!$C$27+N$5*'점수 계산기'!$C$30+'점수 계산기'!$C$33,0))</f>
        <v>123</v>
      </c>
      <c r="O37" s="43">
        <f>IF(OR($B37-O$5&gt;74, $B37-O$5=73, $B37-O$5=1, $B37-O$5&lt;0),"",ROUND(($B37-O$5)*'점수 계산기'!$C$27+O$5*'점수 계산기'!$C$30+'점수 계산기'!$C$33,0))</f>
        <v>123</v>
      </c>
      <c r="P37" s="43">
        <f>IF(OR($B37-P$5&gt;74, $B37-P$5=73, $B37-P$5=1, $B37-P$5&lt;0),"",ROUND(($B37-P$5)*'점수 계산기'!$C$27+P$5*'점수 계산기'!$C$30+'점수 계산기'!$C$33,0))</f>
        <v>123</v>
      </c>
      <c r="Q37" s="43">
        <f>IF(OR($B37-Q$5&gt;74, $B37-Q$5=73, $B37-Q$5=1, $B37-Q$5&lt;0),"",ROUND(($B37-Q$5)*'점수 계산기'!$C$27+Q$5*'점수 계산기'!$C$30+'점수 계산기'!$C$33,0))</f>
        <v>123</v>
      </c>
      <c r="R37" s="43">
        <f>IF(OR($B37-R$5&gt;74, $B37-R$5=73, $B37-R$5=1, $B37-R$5&lt;0),"",ROUND(($B37-R$5)*'점수 계산기'!$C$27+R$5*'점수 계산기'!$C$30+'점수 계산기'!$C$33,0))</f>
        <v>123</v>
      </c>
      <c r="S37" s="43">
        <f>IF(OR($B37-S$5&gt;74, $B37-S$5=73, $B37-S$5=1, $B37-S$5&lt;0),"",ROUND(($B37-S$5)*'점수 계산기'!$C$27+S$5*'점수 계산기'!$C$30+'점수 계산기'!$C$33,0))</f>
        <v>123</v>
      </c>
      <c r="T37" s="43">
        <f>IF(OR($B37-T$5&gt;74, $B37-T$5=73, $B37-T$5=1, $B37-T$5&lt;0),"",ROUND(($B37-T$5)*'점수 계산기'!$C$27+T$5*'점수 계산기'!$C$30+'점수 계산기'!$C$33,0))</f>
        <v>123</v>
      </c>
      <c r="U37" s="43">
        <f>IF(OR($B37-U$5&gt;74, $B37-U$5=73, $B37-U$5=1, $B37-U$5&lt;0),"",ROUND(($B37-U$5)*'점수 계산기'!$C$27+U$5*'점수 계산기'!$C$30+'점수 계산기'!$C$33,0))</f>
        <v>123</v>
      </c>
      <c r="V37" s="43">
        <f>IF(OR($B37-V$5&gt;74, $B37-V$5=73, $B37-V$5=1, $B37-V$5&lt;0),"",ROUND(($B37-V$5)*'점수 계산기'!$C$27+V$5*'점수 계산기'!$C$30+'점수 계산기'!$C$33,0))</f>
        <v>123</v>
      </c>
      <c r="W37" s="43">
        <f>IF(OR($B37-W$5&gt;74, $B37-W$5=73, $B37-W$5=1, $B37-W$5&lt;0),"",ROUND(($B37-W$5)*'점수 계산기'!$C$27+W$5*'점수 계산기'!$C$30+'점수 계산기'!$C$33,0))</f>
        <v>123</v>
      </c>
      <c r="X37" s="43">
        <f>IF(OR($B37-X$5&gt;74, $B37-X$5=73, $B37-X$5=1, $B37-X$5&lt;0),"",ROUND(($B37-X$5)*'점수 계산기'!$C$27+X$5*'점수 계산기'!$C$30+'점수 계산기'!$C$33,0))</f>
        <v>123</v>
      </c>
      <c r="Y37" s="43">
        <f>IF(OR($B37-Y$5&gt;74, $B37-Y$5=73, $B37-Y$5=1, $B37-Y$5&lt;0),"",ROUND(($B37-Y$5)*'점수 계산기'!$C$27+Y$5*'점수 계산기'!$C$30+'점수 계산기'!$C$33,0))</f>
        <v>123</v>
      </c>
      <c r="Z37" s="43">
        <f>IF(OR($B37-Z$5&gt;74, $B37-Z$5=73, $B37-Z$5=1, $B37-Z$5&lt;0),"",ROUND(($B37-Z$5)*'점수 계산기'!$C$27+Z$5*'점수 계산기'!$C$30+'점수 계산기'!$C$33,0))</f>
        <v>123</v>
      </c>
      <c r="AA37" s="50">
        <f>IF(OR($B37-AA$5&gt;74, $B37-AA$5=73, $B37-AA$5=1, $B37-AA$5&lt;0),"",ROUND(($B37-AA$5)*'점수 계산기'!$C$27+AA$5*'점수 계산기'!$C$30+'점수 계산기'!$C$33,0))</f>
        <v>123</v>
      </c>
      <c r="AC37" s="195">
        <v>70</v>
      </c>
      <c r="AD37" s="195">
        <f t="shared" si="0"/>
        <v>123</v>
      </c>
      <c r="AE37" s="195" cm="1">
        <f t="array" ref="AE37">INDEX($AF$6:$AF$106, AC37, 1)</f>
        <v>92</v>
      </c>
      <c r="AF37" s="195">
        <f t="shared" si="1"/>
        <v>123</v>
      </c>
      <c r="AG37" s="195">
        <v>69</v>
      </c>
      <c r="AH37" s="195">
        <v>31</v>
      </c>
    </row>
    <row r="38" spans="1:34" ht="21" customHeight="1">
      <c r="A38" s="4"/>
      <c r="B38" s="69">
        <v>68</v>
      </c>
      <c r="C38" s="56">
        <f>IF(OR($B38-C$5&gt;74, $B38-C$5=73, $B38-C$5=1, $B38-C$5&lt;0),"",ROUND(($B38-C$5)*'점수 계산기'!$C$27+C$5*'점수 계산기'!$C$30+'점수 계산기'!$C$33,0))</f>
        <v>122</v>
      </c>
      <c r="D38" s="44">
        <f>IF(OR($B38-D$5&gt;74, $B38-D$5=73, $B38-D$5=1, $B38-D$5&lt;0),"",ROUND(($B38-D$5)*'점수 계산기'!$C$27+D$5*'점수 계산기'!$C$30+'점수 계산기'!$C$33,0))</f>
        <v>122</v>
      </c>
      <c r="E38" s="44">
        <f>IF(OR($B38-E$5&gt;74, $B38-E$5=73, $B38-E$5=1, $B38-E$5&lt;0),"",ROUND(($B38-E$5)*'점수 계산기'!$C$27+E$5*'점수 계산기'!$C$30+'점수 계산기'!$C$33,0))</f>
        <v>122</v>
      </c>
      <c r="F38" s="44">
        <f>IF(OR($B38-F$5&gt;74, $B38-F$5=73, $B38-F$5=1, $B38-F$5&lt;0),"",ROUND(($B38-F$5)*'점수 계산기'!$C$27+F$5*'점수 계산기'!$C$30+'점수 계산기'!$C$33,0))</f>
        <v>122</v>
      </c>
      <c r="G38" s="44">
        <f>IF(OR($B38-G$5&gt;74, $B38-G$5=73, $B38-G$5=1, $B38-G$5&lt;0),"",ROUND(($B38-G$5)*'점수 계산기'!$C$27+G$5*'점수 계산기'!$C$30+'점수 계산기'!$C$33,0))</f>
        <v>122</v>
      </c>
      <c r="H38" s="44">
        <f>IF(OR($B38-H$5&gt;74, $B38-H$5=73, $B38-H$5=1, $B38-H$5&lt;0),"",ROUND(($B38-H$5)*'점수 계산기'!$C$27+H$5*'점수 계산기'!$C$30+'점수 계산기'!$C$33,0))</f>
        <v>122</v>
      </c>
      <c r="I38" s="44">
        <f>IF(OR($B38-I$5&gt;74, $B38-I$5=73, $B38-I$5=1, $B38-I$5&lt;0),"",ROUND(($B38-I$5)*'점수 계산기'!$C$27+I$5*'점수 계산기'!$C$30+'점수 계산기'!$C$33,0))</f>
        <v>122</v>
      </c>
      <c r="J38" s="44">
        <f>IF(OR($B38-J$5&gt;74, $B38-J$5=73, $B38-J$5=1, $B38-J$5&lt;0),"",ROUND(($B38-J$5)*'점수 계산기'!$C$27+J$5*'점수 계산기'!$C$30+'점수 계산기'!$C$33,0))</f>
        <v>122</v>
      </c>
      <c r="K38" s="44">
        <f>IF(OR($B38-K$5&gt;74, $B38-K$5=73, $B38-K$5=1, $B38-K$5&lt;0),"",ROUND(($B38-K$5)*'점수 계산기'!$C$27+K$5*'점수 계산기'!$C$30+'점수 계산기'!$C$33,0))</f>
        <v>122</v>
      </c>
      <c r="L38" s="44">
        <f>IF(OR($B38-L$5&gt;74, $B38-L$5=73, $B38-L$5=1, $B38-L$5&lt;0),"",ROUND(($B38-L$5)*'점수 계산기'!$C$27+L$5*'점수 계산기'!$C$30+'점수 계산기'!$C$33,0))</f>
        <v>122</v>
      </c>
      <c r="M38" s="44">
        <f>IF(OR($B38-M$5&gt;74, $B38-M$5=73, $B38-M$5=1, $B38-M$5&lt;0),"",ROUND(($B38-M$5)*'점수 계산기'!$C$27+M$5*'점수 계산기'!$C$30+'점수 계산기'!$C$33,0))</f>
        <v>122</v>
      </c>
      <c r="N38" s="44">
        <f>IF(OR($B38-N$5&gt;74, $B38-N$5=73, $B38-N$5=1, $B38-N$5&lt;0),"",ROUND(($B38-N$5)*'점수 계산기'!$C$27+N$5*'점수 계산기'!$C$30+'점수 계산기'!$C$33,0))</f>
        <v>122</v>
      </c>
      <c r="O38" s="44">
        <f>IF(OR($B38-O$5&gt;74, $B38-O$5=73, $B38-O$5=1, $B38-O$5&lt;0),"",ROUND(($B38-O$5)*'점수 계산기'!$C$27+O$5*'점수 계산기'!$C$30+'점수 계산기'!$C$33,0))</f>
        <v>122</v>
      </c>
      <c r="P38" s="44">
        <f>IF(OR($B38-P$5&gt;74, $B38-P$5=73, $B38-P$5=1, $B38-P$5&lt;0),"",ROUND(($B38-P$5)*'점수 계산기'!$C$27+P$5*'점수 계산기'!$C$30+'점수 계산기'!$C$33,0))</f>
        <v>122</v>
      </c>
      <c r="Q38" s="44">
        <f>IF(OR($B38-Q$5&gt;74, $B38-Q$5=73, $B38-Q$5=1, $B38-Q$5&lt;0),"",ROUND(($B38-Q$5)*'점수 계산기'!$C$27+Q$5*'점수 계산기'!$C$30+'점수 계산기'!$C$33,0))</f>
        <v>122</v>
      </c>
      <c r="R38" s="44">
        <f>IF(OR($B38-R$5&gt;74, $B38-R$5=73, $B38-R$5=1, $B38-R$5&lt;0),"",ROUND(($B38-R$5)*'점수 계산기'!$C$27+R$5*'점수 계산기'!$C$30+'점수 계산기'!$C$33,0))</f>
        <v>122</v>
      </c>
      <c r="S38" s="44">
        <f>IF(OR($B38-S$5&gt;74, $B38-S$5=73, $B38-S$5=1, $B38-S$5&lt;0),"",ROUND(($B38-S$5)*'점수 계산기'!$C$27+S$5*'점수 계산기'!$C$30+'점수 계산기'!$C$33,0))</f>
        <v>122</v>
      </c>
      <c r="T38" s="44">
        <f>IF(OR($B38-T$5&gt;74, $B38-T$5=73, $B38-T$5=1, $B38-T$5&lt;0),"",ROUND(($B38-T$5)*'점수 계산기'!$C$27+T$5*'점수 계산기'!$C$30+'점수 계산기'!$C$33,0))</f>
        <v>122</v>
      </c>
      <c r="U38" s="44">
        <f>IF(OR($B38-U$5&gt;74, $B38-U$5=73, $B38-U$5=1, $B38-U$5&lt;0),"",ROUND(($B38-U$5)*'점수 계산기'!$C$27+U$5*'점수 계산기'!$C$30+'점수 계산기'!$C$33,0))</f>
        <v>122</v>
      </c>
      <c r="V38" s="44">
        <f>IF(OR($B38-V$5&gt;74, $B38-V$5=73, $B38-V$5=1, $B38-V$5&lt;0),"",ROUND(($B38-V$5)*'점수 계산기'!$C$27+V$5*'점수 계산기'!$C$30+'점수 계산기'!$C$33,0))</f>
        <v>122</v>
      </c>
      <c r="W38" s="44">
        <f>IF(OR($B38-W$5&gt;74, $B38-W$5=73, $B38-W$5=1, $B38-W$5&lt;0),"",ROUND(($B38-W$5)*'점수 계산기'!$C$27+W$5*'점수 계산기'!$C$30+'점수 계산기'!$C$33,0))</f>
        <v>122</v>
      </c>
      <c r="X38" s="44">
        <f>IF(OR($B38-X$5&gt;74, $B38-X$5=73, $B38-X$5=1, $B38-X$5&lt;0),"",ROUND(($B38-X$5)*'점수 계산기'!$C$27+X$5*'점수 계산기'!$C$30+'점수 계산기'!$C$33,0))</f>
        <v>122</v>
      </c>
      <c r="Y38" s="44">
        <f>IF(OR($B38-Y$5&gt;74, $B38-Y$5=73, $B38-Y$5=1, $B38-Y$5&lt;0),"",ROUND(($B38-Y$5)*'점수 계산기'!$C$27+Y$5*'점수 계산기'!$C$30+'점수 계산기'!$C$33,0))</f>
        <v>122</v>
      </c>
      <c r="Z38" s="44">
        <f>IF(OR($B38-Z$5&gt;74, $B38-Z$5=73, $B38-Z$5=1, $B38-Z$5&lt;0),"",ROUND(($B38-Z$5)*'점수 계산기'!$C$27+Z$5*'점수 계산기'!$C$30+'점수 계산기'!$C$33,0))</f>
        <v>122</v>
      </c>
      <c r="AA38" s="51">
        <f>IF(OR($B38-AA$5&gt;74, $B38-AA$5=73, $B38-AA$5=1, $B38-AA$5&lt;0),"",ROUND(($B38-AA$5)*'점수 계산기'!$C$27+AA$5*'점수 계산기'!$C$30+'점수 계산기'!$C$33,0))</f>
        <v>122</v>
      </c>
      <c r="AC38" s="195">
        <v>69</v>
      </c>
      <c r="AD38" s="195">
        <f t="shared" si="0"/>
        <v>122</v>
      </c>
      <c r="AE38" s="195" cm="1">
        <f t="array" ref="AE38">INDEX($AF$6:$AF$106, AC38, 1)</f>
        <v>92</v>
      </c>
      <c r="AF38" s="195">
        <f t="shared" si="1"/>
        <v>122</v>
      </c>
      <c r="AG38" s="195">
        <v>68</v>
      </c>
      <c r="AH38" s="195">
        <v>32</v>
      </c>
    </row>
    <row r="39" spans="1:34" ht="21" customHeight="1">
      <c r="A39" s="4"/>
      <c r="B39" s="69">
        <v>67</v>
      </c>
      <c r="C39" s="56">
        <f>IF(OR($B39-C$5&gt;74, $B39-C$5=73, $B39-C$5=1, $B39-C$5&lt;0),"",ROUND(($B39-C$5)*'점수 계산기'!$C$27+C$5*'점수 계산기'!$C$30+'점수 계산기'!$C$33,0))</f>
        <v>121</v>
      </c>
      <c r="D39" s="44">
        <f>IF(OR($B39-D$5&gt;74, $B39-D$5=73, $B39-D$5=1, $B39-D$5&lt;0),"",ROUND(($B39-D$5)*'점수 계산기'!$C$27+D$5*'점수 계산기'!$C$30+'점수 계산기'!$C$33,0))</f>
        <v>121</v>
      </c>
      <c r="E39" s="44">
        <f>IF(OR($B39-E$5&gt;74, $B39-E$5=73, $B39-E$5=1, $B39-E$5&lt;0),"",ROUND(($B39-E$5)*'점수 계산기'!$C$27+E$5*'점수 계산기'!$C$30+'점수 계산기'!$C$33,0))</f>
        <v>121</v>
      </c>
      <c r="F39" s="44">
        <f>IF(OR($B39-F$5&gt;74, $B39-F$5=73, $B39-F$5=1, $B39-F$5&lt;0),"",ROUND(($B39-F$5)*'점수 계산기'!$C$27+F$5*'점수 계산기'!$C$30+'점수 계산기'!$C$33,0))</f>
        <v>121</v>
      </c>
      <c r="G39" s="44">
        <f>IF(OR($B39-G$5&gt;74, $B39-G$5=73, $B39-G$5=1, $B39-G$5&lt;0),"",ROUND(($B39-G$5)*'점수 계산기'!$C$27+G$5*'점수 계산기'!$C$30+'점수 계산기'!$C$33,0))</f>
        <v>121</v>
      </c>
      <c r="H39" s="44">
        <f>IF(OR($B39-H$5&gt;74, $B39-H$5=73, $B39-H$5=1, $B39-H$5&lt;0),"",ROUND(($B39-H$5)*'점수 계산기'!$C$27+H$5*'점수 계산기'!$C$30+'점수 계산기'!$C$33,0))</f>
        <v>121</v>
      </c>
      <c r="I39" s="44">
        <f>IF(OR($B39-I$5&gt;74, $B39-I$5=73, $B39-I$5=1, $B39-I$5&lt;0),"",ROUND(($B39-I$5)*'점수 계산기'!$C$27+I$5*'점수 계산기'!$C$30+'점수 계산기'!$C$33,0))</f>
        <v>121</v>
      </c>
      <c r="J39" s="44">
        <f>IF(OR($B39-J$5&gt;74, $B39-J$5=73, $B39-J$5=1, $B39-J$5&lt;0),"",ROUND(($B39-J$5)*'점수 계산기'!$C$27+J$5*'점수 계산기'!$C$30+'점수 계산기'!$C$33,0))</f>
        <v>121</v>
      </c>
      <c r="K39" s="44">
        <f>IF(OR($B39-K$5&gt;74, $B39-K$5=73, $B39-K$5=1, $B39-K$5&lt;0),"",ROUND(($B39-K$5)*'점수 계산기'!$C$27+K$5*'점수 계산기'!$C$30+'점수 계산기'!$C$33,0))</f>
        <v>121</v>
      </c>
      <c r="L39" s="44">
        <f>IF(OR($B39-L$5&gt;74, $B39-L$5=73, $B39-L$5=1, $B39-L$5&lt;0),"",ROUND(($B39-L$5)*'점수 계산기'!$C$27+L$5*'점수 계산기'!$C$30+'점수 계산기'!$C$33,0))</f>
        <v>121</v>
      </c>
      <c r="M39" s="44">
        <f>IF(OR($B39-M$5&gt;74, $B39-M$5=73, $B39-M$5=1, $B39-M$5&lt;0),"",ROUND(($B39-M$5)*'점수 계산기'!$C$27+M$5*'점수 계산기'!$C$30+'점수 계산기'!$C$33,0))</f>
        <v>121</v>
      </c>
      <c r="N39" s="44">
        <f>IF(OR($B39-N$5&gt;74, $B39-N$5=73, $B39-N$5=1, $B39-N$5&lt;0),"",ROUND(($B39-N$5)*'점수 계산기'!$C$27+N$5*'점수 계산기'!$C$30+'점수 계산기'!$C$33,0))</f>
        <v>121</v>
      </c>
      <c r="O39" s="44">
        <f>IF(OR($B39-O$5&gt;74, $B39-O$5=73, $B39-O$5=1, $B39-O$5&lt;0),"",ROUND(($B39-O$5)*'점수 계산기'!$C$27+O$5*'점수 계산기'!$C$30+'점수 계산기'!$C$33,0))</f>
        <v>121</v>
      </c>
      <c r="P39" s="44">
        <f>IF(OR($B39-P$5&gt;74, $B39-P$5=73, $B39-P$5=1, $B39-P$5&lt;0),"",ROUND(($B39-P$5)*'점수 계산기'!$C$27+P$5*'점수 계산기'!$C$30+'점수 계산기'!$C$33,0))</f>
        <v>121</v>
      </c>
      <c r="Q39" s="44">
        <f>IF(OR($B39-Q$5&gt;74, $B39-Q$5=73, $B39-Q$5=1, $B39-Q$5&lt;0),"",ROUND(($B39-Q$5)*'점수 계산기'!$C$27+Q$5*'점수 계산기'!$C$30+'점수 계산기'!$C$33,0))</f>
        <v>121</v>
      </c>
      <c r="R39" s="44">
        <f>IF(OR($B39-R$5&gt;74, $B39-R$5=73, $B39-R$5=1, $B39-R$5&lt;0),"",ROUND(($B39-R$5)*'점수 계산기'!$C$27+R$5*'점수 계산기'!$C$30+'점수 계산기'!$C$33,0))</f>
        <v>121</v>
      </c>
      <c r="S39" s="44">
        <f>IF(OR($B39-S$5&gt;74, $B39-S$5=73, $B39-S$5=1, $B39-S$5&lt;0),"",ROUND(($B39-S$5)*'점수 계산기'!$C$27+S$5*'점수 계산기'!$C$30+'점수 계산기'!$C$33,0))</f>
        <v>121</v>
      </c>
      <c r="T39" s="44">
        <f>IF(OR($B39-T$5&gt;74, $B39-T$5=73, $B39-T$5=1, $B39-T$5&lt;0),"",ROUND(($B39-T$5)*'점수 계산기'!$C$27+T$5*'점수 계산기'!$C$30+'점수 계산기'!$C$33,0))</f>
        <v>121</v>
      </c>
      <c r="U39" s="44">
        <f>IF(OR($B39-U$5&gt;74, $B39-U$5=73, $B39-U$5=1, $B39-U$5&lt;0),"",ROUND(($B39-U$5)*'점수 계산기'!$C$27+U$5*'점수 계산기'!$C$30+'점수 계산기'!$C$33,0))</f>
        <v>121</v>
      </c>
      <c r="V39" s="44">
        <f>IF(OR($B39-V$5&gt;74, $B39-V$5=73, $B39-V$5=1, $B39-V$5&lt;0),"",ROUND(($B39-V$5)*'점수 계산기'!$C$27+V$5*'점수 계산기'!$C$30+'점수 계산기'!$C$33,0))</f>
        <v>121</v>
      </c>
      <c r="W39" s="44">
        <f>IF(OR($B39-W$5&gt;74, $B39-W$5=73, $B39-W$5=1, $B39-W$5&lt;0),"",ROUND(($B39-W$5)*'점수 계산기'!$C$27+W$5*'점수 계산기'!$C$30+'점수 계산기'!$C$33,0))</f>
        <v>121</v>
      </c>
      <c r="X39" s="44">
        <f>IF(OR($B39-X$5&gt;74, $B39-X$5=73, $B39-X$5=1, $B39-X$5&lt;0),"",ROUND(($B39-X$5)*'점수 계산기'!$C$27+X$5*'점수 계산기'!$C$30+'점수 계산기'!$C$33,0))</f>
        <v>121</v>
      </c>
      <c r="Y39" s="44">
        <f>IF(OR($B39-Y$5&gt;74, $B39-Y$5=73, $B39-Y$5=1, $B39-Y$5&lt;0),"",ROUND(($B39-Y$5)*'점수 계산기'!$C$27+Y$5*'점수 계산기'!$C$30+'점수 계산기'!$C$33,0))</f>
        <v>121</v>
      </c>
      <c r="Z39" s="44">
        <f>IF(OR($B39-Z$5&gt;74, $B39-Z$5=73, $B39-Z$5=1, $B39-Z$5&lt;0),"",ROUND(($B39-Z$5)*'점수 계산기'!$C$27+Z$5*'점수 계산기'!$C$30+'점수 계산기'!$C$33,0))</f>
        <v>121</v>
      </c>
      <c r="AA39" s="51">
        <f>IF(OR($B39-AA$5&gt;74, $B39-AA$5=73, $B39-AA$5=1, $B39-AA$5&lt;0),"",ROUND(($B39-AA$5)*'점수 계산기'!$C$27+AA$5*'점수 계산기'!$C$30+'점수 계산기'!$C$33,0))</f>
        <v>121</v>
      </c>
      <c r="AC39" s="195">
        <v>68</v>
      </c>
      <c r="AD39" s="195">
        <f t="shared" si="0"/>
        <v>121</v>
      </c>
      <c r="AE39" s="195" cm="1">
        <f t="array" ref="AE39">INDEX($AF$6:$AF$106, AC39, 1)</f>
        <v>93</v>
      </c>
      <c r="AF39" s="195">
        <f t="shared" si="1"/>
        <v>121</v>
      </c>
      <c r="AG39" s="195">
        <v>67</v>
      </c>
      <c r="AH39" s="195">
        <v>33</v>
      </c>
    </row>
    <row r="40" spans="1:34" ht="21" customHeight="1">
      <c r="A40" s="4"/>
      <c r="B40" s="69">
        <v>66</v>
      </c>
      <c r="C40" s="56">
        <f>IF(OR($B40-C$5&gt;74, $B40-C$5=73, $B40-C$5=1, $B40-C$5&lt;0),"",ROUND(($B40-C$5)*'점수 계산기'!$C$27+C$5*'점수 계산기'!$C$30+'점수 계산기'!$C$33,0))</f>
        <v>120</v>
      </c>
      <c r="D40" s="44">
        <f>IF(OR($B40-D$5&gt;74, $B40-D$5=73, $B40-D$5=1, $B40-D$5&lt;0),"",ROUND(($B40-D$5)*'점수 계산기'!$C$27+D$5*'점수 계산기'!$C$30+'점수 계산기'!$C$33,0))</f>
        <v>120</v>
      </c>
      <c r="E40" s="44">
        <f>IF(OR($B40-E$5&gt;74, $B40-E$5=73, $B40-E$5=1, $B40-E$5&lt;0),"",ROUND(($B40-E$5)*'점수 계산기'!$C$27+E$5*'점수 계산기'!$C$30+'점수 계산기'!$C$33,0))</f>
        <v>120</v>
      </c>
      <c r="F40" s="44">
        <f>IF(OR($B40-F$5&gt;74, $B40-F$5=73, $B40-F$5=1, $B40-F$5&lt;0),"",ROUND(($B40-F$5)*'점수 계산기'!$C$27+F$5*'점수 계산기'!$C$30+'점수 계산기'!$C$33,0))</f>
        <v>120</v>
      </c>
      <c r="G40" s="44">
        <f>IF(OR($B40-G$5&gt;74, $B40-G$5=73, $B40-G$5=1, $B40-G$5&lt;0),"",ROUND(($B40-G$5)*'점수 계산기'!$C$27+G$5*'점수 계산기'!$C$30+'점수 계산기'!$C$33,0))</f>
        <v>120</v>
      </c>
      <c r="H40" s="44">
        <f>IF(OR($B40-H$5&gt;74, $B40-H$5=73, $B40-H$5=1, $B40-H$5&lt;0),"",ROUND(($B40-H$5)*'점수 계산기'!$C$27+H$5*'점수 계산기'!$C$30+'점수 계산기'!$C$33,0))</f>
        <v>121</v>
      </c>
      <c r="I40" s="44">
        <f>IF(OR($B40-I$5&gt;74, $B40-I$5=73, $B40-I$5=1, $B40-I$5&lt;0),"",ROUND(($B40-I$5)*'점수 계산기'!$C$27+I$5*'점수 계산기'!$C$30+'점수 계산기'!$C$33,0))</f>
        <v>121</v>
      </c>
      <c r="J40" s="44">
        <f>IF(OR($B40-J$5&gt;74, $B40-J$5=73, $B40-J$5=1, $B40-J$5&lt;0),"",ROUND(($B40-J$5)*'점수 계산기'!$C$27+J$5*'점수 계산기'!$C$30+'점수 계산기'!$C$33,0))</f>
        <v>121</v>
      </c>
      <c r="K40" s="44">
        <f>IF(OR($B40-K$5&gt;74, $B40-K$5=73, $B40-K$5=1, $B40-K$5&lt;0),"",ROUND(($B40-K$5)*'점수 계산기'!$C$27+K$5*'점수 계산기'!$C$30+'점수 계산기'!$C$33,0))</f>
        <v>121</v>
      </c>
      <c r="L40" s="44">
        <f>IF(OR($B40-L$5&gt;74, $B40-L$5=73, $B40-L$5=1, $B40-L$5&lt;0),"",ROUND(($B40-L$5)*'점수 계산기'!$C$27+L$5*'점수 계산기'!$C$30+'점수 계산기'!$C$33,0))</f>
        <v>121</v>
      </c>
      <c r="M40" s="44">
        <f>IF(OR($B40-M$5&gt;74, $B40-M$5=73, $B40-M$5=1, $B40-M$5&lt;0),"",ROUND(($B40-M$5)*'점수 계산기'!$C$27+M$5*'점수 계산기'!$C$30+'점수 계산기'!$C$33,0))</f>
        <v>121</v>
      </c>
      <c r="N40" s="44">
        <f>IF(OR($B40-N$5&gt;74, $B40-N$5=73, $B40-N$5=1, $B40-N$5&lt;0),"",ROUND(($B40-N$5)*'점수 계산기'!$C$27+N$5*'점수 계산기'!$C$30+'점수 계산기'!$C$33,0))</f>
        <v>121</v>
      </c>
      <c r="O40" s="44">
        <f>IF(OR($B40-O$5&gt;74, $B40-O$5=73, $B40-O$5=1, $B40-O$5&lt;0),"",ROUND(($B40-O$5)*'점수 계산기'!$C$27+O$5*'점수 계산기'!$C$30+'점수 계산기'!$C$33,0))</f>
        <v>121</v>
      </c>
      <c r="P40" s="44">
        <f>IF(OR($B40-P$5&gt;74, $B40-P$5=73, $B40-P$5=1, $B40-P$5&lt;0),"",ROUND(($B40-P$5)*'점수 계산기'!$C$27+P$5*'점수 계산기'!$C$30+'점수 계산기'!$C$33,0))</f>
        <v>121</v>
      </c>
      <c r="Q40" s="44">
        <f>IF(OR($B40-Q$5&gt;74, $B40-Q$5=73, $B40-Q$5=1, $B40-Q$5&lt;0),"",ROUND(($B40-Q$5)*'점수 계산기'!$C$27+Q$5*'점수 계산기'!$C$30+'점수 계산기'!$C$33,0))</f>
        <v>121</v>
      </c>
      <c r="R40" s="44">
        <f>IF(OR($B40-R$5&gt;74, $B40-R$5=73, $B40-R$5=1, $B40-R$5&lt;0),"",ROUND(($B40-R$5)*'점수 계산기'!$C$27+R$5*'점수 계산기'!$C$30+'점수 계산기'!$C$33,0))</f>
        <v>121</v>
      </c>
      <c r="S40" s="44">
        <f>IF(OR($B40-S$5&gt;74, $B40-S$5=73, $B40-S$5=1, $B40-S$5&lt;0),"",ROUND(($B40-S$5)*'점수 계산기'!$C$27+S$5*'점수 계산기'!$C$30+'점수 계산기'!$C$33,0))</f>
        <v>121</v>
      </c>
      <c r="T40" s="44">
        <f>IF(OR($B40-T$5&gt;74, $B40-T$5=73, $B40-T$5=1, $B40-T$5&lt;0),"",ROUND(($B40-T$5)*'점수 계산기'!$C$27+T$5*'점수 계산기'!$C$30+'점수 계산기'!$C$33,0))</f>
        <v>121</v>
      </c>
      <c r="U40" s="44">
        <f>IF(OR($B40-U$5&gt;74, $B40-U$5=73, $B40-U$5=1, $B40-U$5&lt;0),"",ROUND(($B40-U$5)*'점수 계산기'!$C$27+U$5*'점수 계산기'!$C$30+'점수 계산기'!$C$33,0))</f>
        <v>121</v>
      </c>
      <c r="V40" s="44">
        <f>IF(OR($B40-V$5&gt;74, $B40-V$5=73, $B40-V$5=1, $B40-V$5&lt;0),"",ROUND(($B40-V$5)*'점수 계산기'!$C$27+V$5*'점수 계산기'!$C$30+'점수 계산기'!$C$33,0))</f>
        <v>121</v>
      </c>
      <c r="W40" s="44">
        <f>IF(OR($B40-W$5&gt;74, $B40-W$5=73, $B40-W$5=1, $B40-W$5&lt;0),"",ROUND(($B40-W$5)*'점수 계산기'!$C$27+W$5*'점수 계산기'!$C$30+'점수 계산기'!$C$33,0))</f>
        <v>121</v>
      </c>
      <c r="X40" s="44">
        <f>IF(OR($B40-X$5&gt;74, $B40-X$5=73, $B40-X$5=1, $B40-X$5&lt;0),"",ROUND(($B40-X$5)*'점수 계산기'!$C$27+X$5*'점수 계산기'!$C$30+'점수 계산기'!$C$33,0))</f>
        <v>121</v>
      </c>
      <c r="Y40" s="44">
        <f>IF(OR($B40-Y$5&gt;74, $B40-Y$5=73, $B40-Y$5=1, $B40-Y$5&lt;0),"",ROUND(($B40-Y$5)*'점수 계산기'!$C$27+Y$5*'점수 계산기'!$C$30+'점수 계산기'!$C$33,0))</f>
        <v>121</v>
      </c>
      <c r="Z40" s="44">
        <f>IF(OR($B40-Z$5&gt;74, $B40-Z$5=73, $B40-Z$5=1, $B40-Z$5&lt;0),"",ROUND(($B40-Z$5)*'점수 계산기'!$C$27+Z$5*'점수 계산기'!$C$30+'점수 계산기'!$C$33,0))</f>
        <v>121</v>
      </c>
      <c r="AA40" s="51">
        <f>IF(OR($B40-AA$5&gt;74, $B40-AA$5=73, $B40-AA$5=1, $B40-AA$5&lt;0),"",ROUND(($B40-AA$5)*'점수 계산기'!$C$27+AA$5*'점수 계산기'!$C$30+'점수 계산기'!$C$33,0))</f>
        <v>121</v>
      </c>
      <c r="AC40" s="195">
        <v>67</v>
      </c>
      <c r="AD40" s="195">
        <f t="shared" si="0"/>
        <v>120</v>
      </c>
      <c r="AE40" s="195" cm="1">
        <f t="array" ref="AE40">INDEX($AF$6:$AF$106, AC40, 1)</f>
        <v>94</v>
      </c>
      <c r="AF40" s="195">
        <f t="shared" si="1"/>
        <v>121</v>
      </c>
      <c r="AG40" s="195">
        <v>66</v>
      </c>
      <c r="AH40" s="195">
        <v>34</v>
      </c>
    </row>
    <row r="41" spans="1:34" ht="21" customHeight="1">
      <c r="A41" s="4"/>
      <c r="B41" s="69">
        <v>65</v>
      </c>
      <c r="C41" s="56">
        <f>IF(OR($B41-C$5&gt;74, $B41-C$5=73, $B41-C$5=1, $B41-C$5&lt;0),"",ROUND(($B41-C$5)*'점수 계산기'!$C$27+C$5*'점수 계산기'!$C$30+'점수 계산기'!$C$33,0))</f>
        <v>120</v>
      </c>
      <c r="D41" s="44">
        <f>IF(OR($B41-D$5&gt;74, $B41-D$5=73, $B41-D$5=1, $B41-D$5&lt;0),"",ROUND(($B41-D$5)*'점수 계산기'!$C$27+D$5*'점수 계산기'!$C$30+'점수 계산기'!$C$33,0))</f>
        <v>120</v>
      </c>
      <c r="E41" s="44">
        <f>IF(OR($B41-E$5&gt;74, $B41-E$5=73, $B41-E$5=1, $B41-E$5&lt;0),"",ROUND(($B41-E$5)*'점수 계산기'!$C$27+E$5*'점수 계산기'!$C$30+'점수 계산기'!$C$33,0))</f>
        <v>120</v>
      </c>
      <c r="F41" s="44">
        <f>IF(OR($B41-F$5&gt;74, $B41-F$5=73, $B41-F$5=1, $B41-F$5&lt;0),"",ROUND(($B41-F$5)*'점수 계산기'!$C$27+F$5*'점수 계산기'!$C$30+'점수 계산기'!$C$33,0))</f>
        <v>120</v>
      </c>
      <c r="G41" s="44">
        <f>IF(OR($B41-G$5&gt;74, $B41-G$5=73, $B41-G$5=1, $B41-G$5&lt;0),"",ROUND(($B41-G$5)*'점수 계산기'!$C$27+G$5*'점수 계산기'!$C$30+'점수 계산기'!$C$33,0))</f>
        <v>120</v>
      </c>
      <c r="H41" s="44">
        <f>IF(OR($B41-H$5&gt;74, $B41-H$5=73, $B41-H$5=1, $B41-H$5&lt;0),"",ROUND(($B41-H$5)*'점수 계산기'!$C$27+H$5*'점수 계산기'!$C$30+'점수 계산기'!$C$33,0))</f>
        <v>120</v>
      </c>
      <c r="I41" s="44">
        <f>IF(OR($B41-I$5&gt;74, $B41-I$5=73, $B41-I$5=1, $B41-I$5&lt;0),"",ROUND(($B41-I$5)*'점수 계산기'!$C$27+I$5*'점수 계산기'!$C$30+'점수 계산기'!$C$33,0))</f>
        <v>120</v>
      </c>
      <c r="J41" s="44">
        <f>IF(OR($B41-J$5&gt;74, $B41-J$5=73, $B41-J$5=1, $B41-J$5&lt;0),"",ROUND(($B41-J$5)*'점수 계산기'!$C$27+J$5*'점수 계산기'!$C$30+'점수 계산기'!$C$33,0))</f>
        <v>120</v>
      </c>
      <c r="K41" s="44">
        <f>IF(OR($B41-K$5&gt;74, $B41-K$5=73, $B41-K$5=1, $B41-K$5&lt;0),"",ROUND(($B41-K$5)*'점수 계산기'!$C$27+K$5*'점수 계산기'!$C$30+'점수 계산기'!$C$33,0))</f>
        <v>120</v>
      </c>
      <c r="L41" s="44">
        <f>IF(OR($B41-L$5&gt;74, $B41-L$5=73, $B41-L$5=1, $B41-L$5&lt;0),"",ROUND(($B41-L$5)*'점수 계산기'!$C$27+L$5*'점수 계산기'!$C$30+'점수 계산기'!$C$33,0))</f>
        <v>120</v>
      </c>
      <c r="M41" s="44">
        <f>IF(OR($B41-M$5&gt;74, $B41-M$5=73, $B41-M$5=1, $B41-M$5&lt;0),"",ROUND(($B41-M$5)*'점수 계산기'!$C$27+M$5*'점수 계산기'!$C$30+'점수 계산기'!$C$33,0))</f>
        <v>120</v>
      </c>
      <c r="N41" s="44">
        <f>IF(OR($B41-N$5&gt;74, $B41-N$5=73, $B41-N$5=1, $B41-N$5&lt;0),"",ROUND(($B41-N$5)*'점수 계산기'!$C$27+N$5*'점수 계산기'!$C$30+'점수 계산기'!$C$33,0))</f>
        <v>120</v>
      </c>
      <c r="O41" s="44">
        <f>IF(OR($B41-O$5&gt;74, $B41-O$5=73, $B41-O$5=1, $B41-O$5&lt;0),"",ROUND(($B41-O$5)*'점수 계산기'!$C$27+O$5*'점수 계산기'!$C$30+'점수 계산기'!$C$33,0))</f>
        <v>120</v>
      </c>
      <c r="P41" s="44">
        <f>IF(OR($B41-P$5&gt;74, $B41-P$5=73, $B41-P$5=1, $B41-P$5&lt;0),"",ROUND(($B41-P$5)*'점수 계산기'!$C$27+P$5*'점수 계산기'!$C$30+'점수 계산기'!$C$33,0))</f>
        <v>120</v>
      </c>
      <c r="Q41" s="44">
        <f>IF(OR($B41-Q$5&gt;74, $B41-Q$5=73, $B41-Q$5=1, $B41-Q$5&lt;0),"",ROUND(($B41-Q$5)*'점수 계산기'!$C$27+Q$5*'점수 계산기'!$C$30+'점수 계산기'!$C$33,0))</f>
        <v>120</v>
      </c>
      <c r="R41" s="44">
        <f>IF(OR($B41-R$5&gt;74, $B41-R$5=73, $B41-R$5=1, $B41-R$5&lt;0),"",ROUND(($B41-R$5)*'점수 계산기'!$C$27+R$5*'점수 계산기'!$C$30+'점수 계산기'!$C$33,0))</f>
        <v>120</v>
      </c>
      <c r="S41" s="44">
        <f>IF(OR($B41-S$5&gt;74, $B41-S$5=73, $B41-S$5=1, $B41-S$5&lt;0),"",ROUND(($B41-S$5)*'점수 계산기'!$C$27+S$5*'점수 계산기'!$C$30+'점수 계산기'!$C$33,0))</f>
        <v>120</v>
      </c>
      <c r="T41" s="44">
        <f>IF(OR($B41-T$5&gt;74, $B41-T$5=73, $B41-T$5=1, $B41-T$5&lt;0),"",ROUND(($B41-T$5)*'점수 계산기'!$C$27+T$5*'점수 계산기'!$C$30+'점수 계산기'!$C$33,0))</f>
        <v>120</v>
      </c>
      <c r="U41" s="44">
        <f>IF(OR($B41-U$5&gt;74, $B41-U$5=73, $B41-U$5=1, $B41-U$5&lt;0),"",ROUND(($B41-U$5)*'점수 계산기'!$C$27+U$5*'점수 계산기'!$C$30+'점수 계산기'!$C$33,0))</f>
        <v>120</v>
      </c>
      <c r="V41" s="44">
        <f>IF(OR($B41-V$5&gt;74, $B41-V$5=73, $B41-V$5=1, $B41-V$5&lt;0),"",ROUND(($B41-V$5)*'점수 계산기'!$C$27+V$5*'점수 계산기'!$C$30+'점수 계산기'!$C$33,0))</f>
        <v>120</v>
      </c>
      <c r="W41" s="44">
        <f>IF(OR($B41-W$5&gt;74, $B41-W$5=73, $B41-W$5=1, $B41-W$5&lt;0),"",ROUND(($B41-W$5)*'점수 계산기'!$C$27+W$5*'점수 계산기'!$C$30+'점수 계산기'!$C$33,0))</f>
        <v>120</v>
      </c>
      <c r="X41" s="44">
        <f>IF(OR($B41-X$5&gt;74, $B41-X$5=73, $B41-X$5=1, $B41-X$5&lt;0),"",ROUND(($B41-X$5)*'점수 계산기'!$C$27+X$5*'점수 계산기'!$C$30+'점수 계산기'!$C$33,0))</f>
        <v>120</v>
      </c>
      <c r="Y41" s="44">
        <f>IF(OR($B41-Y$5&gt;74, $B41-Y$5=73, $B41-Y$5=1, $B41-Y$5&lt;0),"",ROUND(($B41-Y$5)*'점수 계산기'!$C$27+Y$5*'점수 계산기'!$C$30+'점수 계산기'!$C$33,0))</f>
        <v>120</v>
      </c>
      <c r="Z41" s="44">
        <f>IF(OR($B41-Z$5&gt;74, $B41-Z$5=73, $B41-Z$5=1, $B41-Z$5&lt;0),"",ROUND(($B41-Z$5)*'점수 계산기'!$C$27+Z$5*'점수 계산기'!$C$30+'점수 계산기'!$C$33,0))</f>
        <v>120</v>
      </c>
      <c r="AA41" s="51">
        <f>IF(OR($B41-AA$5&gt;74, $B41-AA$5=73, $B41-AA$5=1, $B41-AA$5&lt;0),"",ROUND(($B41-AA$5)*'점수 계산기'!$C$27+AA$5*'점수 계산기'!$C$30+'점수 계산기'!$C$33,0))</f>
        <v>120</v>
      </c>
      <c r="AC41" s="195">
        <v>66</v>
      </c>
      <c r="AD41" s="195">
        <f t="shared" si="0"/>
        <v>120</v>
      </c>
      <c r="AE41" s="195" cm="1">
        <f t="array" ref="AE41">INDEX($AF$6:$AF$106, AC41, 1)</f>
        <v>95</v>
      </c>
      <c r="AF41" s="195">
        <f t="shared" si="1"/>
        <v>120</v>
      </c>
      <c r="AG41" s="195">
        <v>65</v>
      </c>
      <c r="AH41" s="195">
        <v>35</v>
      </c>
    </row>
    <row r="42" spans="1:34" ht="21" customHeight="1">
      <c r="A42" s="4"/>
      <c r="B42" s="70">
        <v>64</v>
      </c>
      <c r="C42" s="57">
        <f>IF(OR($B42-C$5&gt;74, $B42-C$5=73, $B42-C$5=1, $B42-C$5&lt;0),"",ROUND(($B42-C$5)*'점수 계산기'!$C$27+C$5*'점수 계산기'!$C$30+'점수 계산기'!$C$33,0))</f>
        <v>119</v>
      </c>
      <c r="D42" s="45">
        <f>IF(OR($B42-D$5&gt;74, $B42-D$5=73, $B42-D$5=1, $B42-D$5&lt;0),"",ROUND(($B42-D$5)*'점수 계산기'!$C$27+D$5*'점수 계산기'!$C$30+'점수 계산기'!$C$33,0))</f>
        <v>119</v>
      </c>
      <c r="E42" s="45">
        <f>IF(OR($B42-E$5&gt;74, $B42-E$5=73, $B42-E$5=1, $B42-E$5&lt;0),"",ROUND(($B42-E$5)*'점수 계산기'!$C$27+E$5*'점수 계산기'!$C$30+'점수 계산기'!$C$33,0))</f>
        <v>119</v>
      </c>
      <c r="F42" s="45">
        <f>IF(OR($B42-F$5&gt;74, $B42-F$5=73, $B42-F$5=1, $B42-F$5&lt;0),"",ROUND(($B42-F$5)*'점수 계산기'!$C$27+F$5*'점수 계산기'!$C$30+'점수 계산기'!$C$33,0))</f>
        <v>119</v>
      </c>
      <c r="G42" s="45">
        <f>IF(OR($B42-G$5&gt;74, $B42-G$5=73, $B42-G$5=1, $B42-G$5&lt;0),"",ROUND(($B42-G$5)*'점수 계산기'!$C$27+G$5*'점수 계산기'!$C$30+'점수 계산기'!$C$33,0))</f>
        <v>119</v>
      </c>
      <c r="H42" s="45">
        <f>IF(OR($B42-H$5&gt;74, $B42-H$5=73, $B42-H$5=1, $B42-H$5&lt;0),"",ROUND(($B42-H$5)*'점수 계산기'!$C$27+H$5*'점수 계산기'!$C$30+'점수 계산기'!$C$33,0))</f>
        <v>119</v>
      </c>
      <c r="I42" s="45">
        <f>IF(OR($B42-I$5&gt;74, $B42-I$5=73, $B42-I$5=1, $B42-I$5&lt;0),"",ROUND(($B42-I$5)*'점수 계산기'!$C$27+I$5*'점수 계산기'!$C$30+'점수 계산기'!$C$33,0))</f>
        <v>119</v>
      </c>
      <c r="J42" s="45">
        <f>IF(OR($B42-J$5&gt;74, $B42-J$5=73, $B42-J$5=1, $B42-J$5&lt;0),"",ROUND(($B42-J$5)*'점수 계산기'!$C$27+J$5*'점수 계산기'!$C$30+'점수 계산기'!$C$33,0))</f>
        <v>119</v>
      </c>
      <c r="K42" s="45">
        <f>IF(OR($B42-K$5&gt;74, $B42-K$5=73, $B42-K$5=1, $B42-K$5&lt;0),"",ROUND(($B42-K$5)*'점수 계산기'!$C$27+K$5*'점수 계산기'!$C$30+'점수 계산기'!$C$33,0))</f>
        <v>119</v>
      </c>
      <c r="L42" s="45">
        <f>IF(OR($B42-L$5&gt;74, $B42-L$5=73, $B42-L$5=1, $B42-L$5&lt;0),"",ROUND(($B42-L$5)*'점수 계산기'!$C$27+L$5*'점수 계산기'!$C$30+'점수 계산기'!$C$33,0))</f>
        <v>119</v>
      </c>
      <c r="M42" s="45">
        <f>IF(OR($B42-M$5&gt;74, $B42-M$5=73, $B42-M$5=1, $B42-M$5&lt;0),"",ROUND(($B42-M$5)*'점수 계산기'!$C$27+M$5*'점수 계산기'!$C$30+'점수 계산기'!$C$33,0))</f>
        <v>119</v>
      </c>
      <c r="N42" s="45">
        <f>IF(OR($B42-N$5&gt;74, $B42-N$5=73, $B42-N$5=1, $B42-N$5&lt;0),"",ROUND(($B42-N$5)*'점수 계산기'!$C$27+N$5*'점수 계산기'!$C$30+'점수 계산기'!$C$33,0))</f>
        <v>119</v>
      </c>
      <c r="O42" s="45">
        <f>IF(OR($B42-O$5&gt;74, $B42-O$5=73, $B42-O$5=1, $B42-O$5&lt;0),"",ROUND(($B42-O$5)*'점수 계산기'!$C$27+O$5*'점수 계산기'!$C$30+'점수 계산기'!$C$33,0))</f>
        <v>119</v>
      </c>
      <c r="P42" s="45">
        <f>IF(OR($B42-P$5&gt;74, $B42-P$5=73, $B42-P$5=1, $B42-P$5&lt;0),"",ROUND(($B42-P$5)*'점수 계산기'!$C$27+P$5*'점수 계산기'!$C$30+'점수 계산기'!$C$33,0))</f>
        <v>119</v>
      </c>
      <c r="Q42" s="45">
        <f>IF(OR($B42-Q$5&gt;74, $B42-Q$5=73, $B42-Q$5=1, $B42-Q$5&lt;0),"",ROUND(($B42-Q$5)*'점수 계산기'!$C$27+Q$5*'점수 계산기'!$C$30+'점수 계산기'!$C$33,0))</f>
        <v>119</v>
      </c>
      <c r="R42" s="45">
        <f>IF(OR($B42-R$5&gt;74, $B42-R$5=73, $B42-R$5=1, $B42-R$5&lt;0),"",ROUND(($B42-R$5)*'점수 계산기'!$C$27+R$5*'점수 계산기'!$C$30+'점수 계산기'!$C$33,0))</f>
        <v>119</v>
      </c>
      <c r="S42" s="45">
        <f>IF(OR($B42-S$5&gt;74, $B42-S$5=73, $B42-S$5=1, $B42-S$5&lt;0),"",ROUND(($B42-S$5)*'점수 계산기'!$C$27+S$5*'점수 계산기'!$C$30+'점수 계산기'!$C$33,0))</f>
        <v>119</v>
      </c>
      <c r="T42" s="45">
        <f>IF(OR($B42-T$5&gt;74, $B42-T$5=73, $B42-T$5=1, $B42-T$5&lt;0),"",ROUND(($B42-T$5)*'점수 계산기'!$C$27+T$5*'점수 계산기'!$C$30+'점수 계산기'!$C$33,0))</f>
        <v>119</v>
      </c>
      <c r="U42" s="45">
        <f>IF(OR($B42-U$5&gt;74, $B42-U$5=73, $B42-U$5=1, $B42-U$5&lt;0),"",ROUND(($B42-U$5)*'점수 계산기'!$C$27+U$5*'점수 계산기'!$C$30+'점수 계산기'!$C$33,0))</f>
        <v>119</v>
      </c>
      <c r="V42" s="45">
        <f>IF(OR($B42-V$5&gt;74, $B42-V$5=73, $B42-V$5=1, $B42-V$5&lt;0),"",ROUND(($B42-V$5)*'점수 계산기'!$C$27+V$5*'점수 계산기'!$C$30+'점수 계산기'!$C$33,0))</f>
        <v>119</v>
      </c>
      <c r="W42" s="45">
        <f>IF(OR($B42-W$5&gt;74, $B42-W$5=73, $B42-W$5=1, $B42-W$5&lt;0),"",ROUND(($B42-W$5)*'점수 계산기'!$C$27+W$5*'점수 계산기'!$C$30+'점수 계산기'!$C$33,0))</f>
        <v>119</v>
      </c>
      <c r="X42" s="45">
        <f>IF(OR($B42-X$5&gt;74, $B42-X$5=73, $B42-X$5=1, $B42-X$5&lt;0),"",ROUND(($B42-X$5)*'점수 계산기'!$C$27+X$5*'점수 계산기'!$C$30+'점수 계산기'!$C$33,0))</f>
        <v>119</v>
      </c>
      <c r="Y42" s="45">
        <f>IF(OR($B42-Y$5&gt;74, $B42-Y$5=73, $B42-Y$5=1, $B42-Y$5&lt;0),"",ROUND(($B42-Y$5)*'점수 계산기'!$C$27+Y$5*'점수 계산기'!$C$30+'점수 계산기'!$C$33,0))</f>
        <v>119</v>
      </c>
      <c r="Z42" s="45">
        <f>IF(OR($B42-Z$5&gt;74, $B42-Z$5=73, $B42-Z$5=1, $B42-Z$5&lt;0),"",ROUND(($B42-Z$5)*'점수 계산기'!$C$27+Z$5*'점수 계산기'!$C$30+'점수 계산기'!$C$33,0))</f>
        <v>119</v>
      </c>
      <c r="AA42" s="52">
        <f>IF(OR($B42-AA$5&gt;74, $B42-AA$5=73, $B42-AA$5=1, $B42-AA$5&lt;0),"",ROUND(($B42-AA$5)*'점수 계산기'!$C$27+AA$5*'점수 계산기'!$C$30+'점수 계산기'!$C$33,0))</f>
        <v>119</v>
      </c>
      <c r="AC42" s="195">
        <v>65</v>
      </c>
      <c r="AD42" s="195">
        <f t="shared" si="0"/>
        <v>119</v>
      </c>
      <c r="AE42" s="195" cm="1">
        <f t="array" ref="AE42">INDEX($AF$6:$AF$106, AC42, 1)</f>
        <v>96</v>
      </c>
      <c r="AF42" s="195">
        <f t="shared" si="1"/>
        <v>119</v>
      </c>
      <c r="AG42" s="195">
        <v>64</v>
      </c>
      <c r="AH42" s="195">
        <v>36</v>
      </c>
    </row>
    <row r="43" spans="1:34" ht="21" customHeight="1">
      <c r="A43" s="4"/>
      <c r="B43" s="70">
        <v>63</v>
      </c>
      <c r="C43" s="57">
        <f>IF(OR($B43-C$5&gt;74, $B43-C$5=73, $B43-C$5=1, $B43-C$5&lt;0),"",ROUND(($B43-C$5)*'점수 계산기'!$C$27+C$5*'점수 계산기'!$C$30+'점수 계산기'!$C$33,0))</f>
        <v>118</v>
      </c>
      <c r="D43" s="45">
        <f>IF(OR($B43-D$5&gt;74, $B43-D$5=73, $B43-D$5=1, $B43-D$5&lt;0),"",ROUND(($B43-D$5)*'점수 계산기'!$C$27+D$5*'점수 계산기'!$C$30+'점수 계산기'!$C$33,0))</f>
        <v>118</v>
      </c>
      <c r="E43" s="45">
        <f>IF(OR($B43-E$5&gt;74, $B43-E$5=73, $B43-E$5=1, $B43-E$5&lt;0),"",ROUND(($B43-E$5)*'점수 계산기'!$C$27+E$5*'점수 계산기'!$C$30+'점수 계산기'!$C$33,0))</f>
        <v>118</v>
      </c>
      <c r="F43" s="45">
        <f>IF(OR($B43-F$5&gt;74, $B43-F$5=73, $B43-F$5=1, $B43-F$5&lt;0),"",ROUND(($B43-F$5)*'점수 계산기'!$C$27+F$5*'점수 계산기'!$C$30+'점수 계산기'!$C$33,0))</f>
        <v>118</v>
      </c>
      <c r="G43" s="45">
        <f>IF(OR($B43-G$5&gt;74, $B43-G$5=73, $B43-G$5=1, $B43-G$5&lt;0),"",ROUND(($B43-G$5)*'점수 계산기'!$C$27+G$5*'점수 계산기'!$C$30+'점수 계산기'!$C$33,0))</f>
        <v>118</v>
      </c>
      <c r="H43" s="45">
        <f>IF(OR($B43-H$5&gt;74, $B43-H$5=73, $B43-H$5=1, $B43-H$5&lt;0),"",ROUND(($B43-H$5)*'점수 계산기'!$C$27+H$5*'점수 계산기'!$C$30+'점수 계산기'!$C$33,0))</f>
        <v>118</v>
      </c>
      <c r="I43" s="45">
        <f>IF(OR($B43-I$5&gt;74, $B43-I$5=73, $B43-I$5=1, $B43-I$5&lt;0),"",ROUND(($B43-I$5)*'점수 계산기'!$C$27+I$5*'점수 계산기'!$C$30+'점수 계산기'!$C$33,0))</f>
        <v>118</v>
      </c>
      <c r="J43" s="45">
        <f>IF(OR($B43-J$5&gt;74, $B43-J$5=73, $B43-J$5=1, $B43-J$5&lt;0),"",ROUND(($B43-J$5)*'점수 계산기'!$C$27+J$5*'점수 계산기'!$C$30+'점수 계산기'!$C$33,0))</f>
        <v>118</v>
      </c>
      <c r="K43" s="45">
        <f>IF(OR($B43-K$5&gt;74, $B43-K$5=73, $B43-K$5=1, $B43-K$5&lt;0),"",ROUND(($B43-K$5)*'점수 계산기'!$C$27+K$5*'점수 계산기'!$C$30+'점수 계산기'!$C$33,0))</f>
        <v>118</v>
      </c>
      <c r="L43" s="45">
        <f>IF(OR($B43-L$5&gt;74, $B43-L$5=73, $B43-L$5=1, $B43-L$5&lt;0),"",ROUND(($B43-L$5)*'점수 계산기'!$C$27+L$5*'점수 계산기'!$C$30+'점수 계산기'!$C$33,0))</f>
        <v>118</v>
      </c>
      <c r="M43" s="45">
        <f>IF(OR($B43-M$5&gt;74, $B43-M$5=73, $B43-M$5=1, $B43-M$5&lt;0),"",ROUND(($B43-M$5)*'점수 계산기'!$C$27+M$5*'점수 계산기'!$C$30+'점수 계산기'!$C$33,0))</f>
        <v>118</v>
      </c>
      <c r="N43" s="45">
        <f>IF(OR($B43-N$5&gt;74, $B43-N$5=73, $B43-N$5=1, $B43-N$5&lt;0),"",ROUND(($B43-N$5)*'점수 계산기'!$C$27+N$5*'점수 계산기'!$C$30+'점수 계산기'!$C$33,0))</f>
        <v>118</v>
      </c>
      <c r="O43" s="45">
        <f>IF(OR($B43-O$5&gt;74, $B43-O$5=73, $B43-O$5=1, $B43-O$5&lt;0),"",ROUND(($B43-O$5)*'점수 계산기'!$C$27+O$5*'점수 계산기'!$C$30+'점수 계산기'!$C$33,0))</f>
        <v>118</v>
      </c>
      <c r="P43" s="45">
        <f>IF(OR($B43-P$5&gt;74, $B43-P$5=73, $B43-P$5=1, $B43-P$5&lt;0),"",ROUND(($B43-P$5)*'점수 계산기'!$C$27+P$5*'점수 계산기'!$C$30+'점수 계산기'!$C$33,0))</f>
        <v>118</v>
      </c>
      <c r="Q43" s="45">
        <f>IF(OR($B43-Q$5&gt;74, $B43-Q$5=73, $B43-Q$5=1, $B43-Q$5&lt;0),"",ROUND(($B43-Q$5)*'점수 계산기'!$C$27+Q$5*'점수 계산기'!$C$30+'점수 계산기'!$C$33,0))</f>
        <v>118</v>
      </c>
      <c r="R43" s="45">
        <f>IF(OR($B43-R$5&gt;74, $B43-R$5=73, $B43-R$5=1, $B43-R$5&lt;0),"",ROUND(($B43-R$5)*'점수 계산기'!$C$27+R$5*'점수 계산기'!$C$30+'점수 계산기'!$C$33,0))</f>
        <v>118</v>
      </c>
      <c r="S43" s="45">
        <f>IF(OR($B43-S$5&gt;74, $B43-S$5=73, $B43-S$5=1, $B43-S$5&lt;0),"",ROUND(($B43-S$5)*'점수 계산기'!$C$27+S$5*'점수 계산기'!$C$30+'점수 계산기'!$C$33,0))</f>
        <v>118</v>
      </c>
      <c r="T43" s="45">
        <f>IF(OR($B43-T$5&gt;74, $B43-T$5=73, $B43-T$5=1, $B43-T$5&lt;0),"",ROUND(($B43-T$5)*'점수 계산기'!$C$27+T$5*'점수 계산기'!$C$30+'점수 계산기'!$C$33,0))</f>
        <v>118</v>
      </c>
      <c r="U43" s="45">
        <f>IF(OR($B43-U$5&gt;74, $B43-U$5=73, $B43-U$5=1, $B43-U$5&lt;0),"",ROUND(($B43-U$5)*'점수 계산기'!$C$27+U$5*'점수 계산기'!$C$30+'점수 계산기'!$C$33,0))</f>
        <v>118</v>
      </c>
      <c r="V43" s="45">
        <f>IF(OR($B43-V$5&gt;74, $B43-V$5=73, $B43-V$5=1, $B43-V$5&lt;0),"",ROUND(($B43-V$5)*'점수 계산기'!$C$27+V$5*'점수 계산기'!$C$30+'점수 계산기'!$C$33,0))</f>
        <v>118</v>
      </c>
      <c r="W43" s="45">
        <f>IF(OR($B43-W$5&gt;74, $B43-W$5=73, $B43-W$5=1, $B43-W$5&lt;0),"",ROUND(($B43-W$5)*'점수 계산기'!$C$27+W$5*'점수 계산기'!$C$30+'점수 계산기'!$C$33,0))</f>
        <v>118</v>
      </c>
      <c r="X43" s="45">
        <f>IF(OR($B43-X$5&gt;74, $B43-X$5=73, $B43-X$5=1, $B43-X$5&lt;0),"",ROUND(($B43-X$5)*'점수 계산기'!$C$27+X$5*'점수 계산기'!$C$30+'점수 계산기'!$C$33,0))</f>
        <v>118</v>
      </c>
      <c r="Y43" s="45">
        <f>IF(OR($B43-Y$5&gt;74, $B43-Y$5=73, $B43-Y$5=1, $B43-Y$5&lt;0),"",ROUND(($B43-Y$5)*'점수 계산기'!$C$27+Y$5*'점수 계산기'!$C$30+'점수 계산기'!$C$33,0))</f>
        <v>118</v>
      </c>
      <c r="Z43" s="45">
        <f>IF(OR($B43-Z$5&gt;74, $B43-Z$5=73, $B43-Z$5=1, $B43-Z$5&lt;0),"",ROUND(($B43-Z$5)*'점수 계산기'!$C$27+Z$5*'점수 계산기'!$C$30+'점수 계산기'!$C$33,0))</f>
        <v>118</v>
      </c>
      <c r="AA43" s="52">
        <f>IF(OR($B43-AA$5&gt;74, $B43-AA$5=73, $B43-AA$5=1, $B43-AA$5&lt;0),"",ROUND(($B43-AA$5)*'점수 계산기'!$C$27+AA$5*'점수 계산기'!$C$30+'점수 계산기'!$C$33,0))</f>
        <v>118</v>
      </c>
      <c r="AC43" s="195">
        <v>64</v>
      </c>
      <c r="AD43" s="195">
        <f t="shared" si="0"/>
        <v>118</v>
      </c>
      <c r="AE43" s="195" cm="1">
        <f t="array" ref="AE43">INDEX($AF$6:$AF$106, AC43, 1)</f>
        <v>97</v>
      </c>
      <c r="AF43" s="195">
        <f t="shared" si="1"/>
        <v>118</v>
      </c>
      <c r="AG43" s="195">
        <v>63</v>
      </c>
      <c r="AH43" s="195">
        <v>37</v>
      </c>
    </row>
    <row r="44" spans="1:34" ht="21" customHeight="1">
      <c r="A44" s="4"/>
      <c r="B44" s="70">
        <v>62</v>
      </c>
      <c r="C44" s="57">
        <f>IF(OR($B44-C$5&gt;74, $B44-C$5=73, $B44-C$5=1, $B44-C$5&lt;0),"",ROUND(($B44-C$5)*'점수 계산기'!$C$27+C$5*'점수 계산기'!$C$30+'점수 계산기'!$C$33,0))</f>
        <v>117</v>
      </c>
      <c r="D44" s="45">
        <f>IF(OR($B44-D$5&gt;74, $B44-D$5=73, $B44-D$5=1, $B44-D$5&lt;0),"",ROUND(($B44-D$5)*'점수 계산기'!$C$27+D$5*'점수 계산기'!$C$30+'점수 계산기'!$C$33,0))</f>
        <v>117</v>
      </c>
      <c r="E44" s="45">
        <f>IF(OR($B44-E$5&gt;74, $B44-E$5=73, $B44-E$5=1, $B44-E$5&lt;0),"",ROUND(($B44-E$5)*'점수 계산기'!$C$27+E$5*'점수 계산기'!$C$30+'점수 계산기'!$C$33,0))</f>
        <v>117</v>
      </c>
      <c r="F44" s="45">
        <f>IF(OR($B44-F$5&gt;74, $B44-F$5=73, $B44-F$5=1, $B44-F$5&lt;0),"",ROUND(($B44-F$5)*'점수 계산기'!$C$27+F$5*'점수 계산기'!$C$30+'점수 계산기'!$C$33,0))</f>
        <v>117</v>
      </c>
      <c r="G44" s="45">
        <f>IF(OR($B44-G$5&gt;74, $B44-G$5=73, $B44-G$5=1, $B44-G$5&lt;0),"",ROUND(($B44-G$5)*'점수 계산기'!$C$27+G$5*'점수 계산기'!$C$30+'점수 계산기'!$C$33,0))</f>
        <v>117</v>
      </c>
      <c r="H44" s="45">
        <f>IF(OR($B44-H$5&gt;74, $B44-H$5=73, $B44-H$5=1, $B44-H$5&lt;0),"",ROUND(($B44-H$5)*'점수 계산기'!$C$27+H$5*'점수 계산기'!$C$30+'점수 계산기'!$C$33,0))</f>
        <v>117</v>
      </c>
      <c r="I44" s="45">
        <f>IF(OR($B44-I$5&gt;74, $B44-I$5=73, $B44-I$5=1, $B44-I$5&lt;0),"",ROUND(($B44-I$5)*'점수 계산기'!$C$27+I$5*'점수 계산기'!$C$30+'점수 계산기'!$C$33,0))</f>
        <v>117</v>
      </c>
      <c r="J44" s="45">
        <f>IF(OR($B44-J$5&gt;74, $B44-J$5=73, $B44-J$5=1, $B44-J$5&lt;0),"",ROUND(($B44-J$5)*'점수 계산기'!$C$27+J$5*'점수 계산기'!$C$30+'점수 계산기'!$C$33,0))</f>
        <v>117</v>
      </c>
      <c r="K44" s="45">
        <f>IF(OR($B44-K$5&gt;74, $B44-K$5=73, $B44-K$5=1, $B44-K$5&lt;0),"",ROUND(($B44-K$5)*'점수 계산기'!$C$27+K$5*'점수 계산기'!$C$30+'점수 계산기'!$C$33,0))</f>
        <v>117</v>
      </c>
      <c r="L44" s="45">
        <f>IF(OR($B44-L$5&gt;74, $B44-L$5=73, $B44-L$5=1, $B44-L$5&lt;0),"",ROUND(($B44-L$5)*'점수 계산기'!$C$27+L$5*'점수 계산기'!$C$30+'점수 계산기'!$C$33,0))</f>
        <v>117</v>
      </c>
      <c r="M44" s="45">
        <f>IF(OR($B44-M$5&gt;74, $B44-M$5=73, $B44-M$5=1, $B44-M$5&lt;0),"",ROUND(($B44-M$5)*'점수 계산기'!$C$27+M$5*'점수 계산기'!$C$30+'점수 계산기'!$C$33,0))</f>
        <v>117</v>
      </c>
      <c r="N44" s="45">
        <f>IF(OR($B44-N$5&gt;74, $B44-N$5=73, $B44-N$5=1, $B44-N$5&lt;0),"",ROUND(($B44-N$5)*'점수 계산기'!$C$27+N$5*'점수 계산기'!$C$30+'점수 계산기'!$C$33,0))</f>
        <v>117</v>
      </c>
      <c r="O44" s="45">
        <f>IF(OR($B44-O$5&gt;74, $B44-O$5=73, $B44-O$5=1, $B44-O$5&lt;0),"",ROUND(($B44-O$5)*'점수 계산기'!$C$27+O$5*'점수 계산기'!$C$30+'점수 계산기'!$C$33,0))</f>
        <v>117</v>
      </c>
      <c r="P44" s="45">
        <f>IF(OR($B44-P$5&gt;74, $B44-P$5=73, $B44-P$5=1, $B44-P$5&lt;0),"",ROUND(($B44-P$5)*'점수 계산기'!$C$27+P$5*'점수 계산기'!$C$30+'점수 계산기'!$C$33,0))</f>
        <v>117</v>
      </c>
      <c r="Q44" s="45">
        <f>IF(OR($B44-Q$5&gt;74, $B44-Q$5=73, $B44-Q$5=1, $B44-Q$5&lt;0),"",ROUND(($B44-Q$5)*'점수 계산기'!$C$27+Q$5*'점수 계산기'!$C$30+'점수 계산기'!$C$33,0))</f>
        <v>117</v>
      </c>
      <c r="R44" s="45">
        <f>IF(OR($B44-R$5&gt;74, $B44-R$5=73, $B44-R$5=1, $B44-R$5&lt;0),"",ROUND(($B44-R$5)*'점수 계산기'!$C$27+R$5*'점수 계산기'!$C$30+'점수 계산기'!$C$33,0))</f>
        <v>117</v>
      </c>
      <c r="S44" s="45">
        <f>IF(OR($B44-S$5&gt;74, $B44-S$5=73, $B44-S$5=1, $B44-S$5&lt;0),"",ROUND(($B44-S$5)*'점수 계산기'!$C$27+S$5*'점수 계산기'!$C$30+'점수 계산기'!$C$33,0))</f>
        <v>117</v>
      </c>
      <c r="T44" s="45">
        <f>IF(OR($B44-T$5&gt;74, $B44-T$5=73, $B44-T$5=1, $B44-T$5&lt;0),"",ROUND(($B44-T$5)*'점수 계산기'!$C$27+T$5*'점수 계산기'!$C$30+'점수 계산기'!$C$33,0))</f>
        <v>117</v>
      </c>
      <c r="U44" s="45">
        <f>IF(OR($B44-U$5&gt;74, $B44-U$5=73, $B44-U$5=1, $B44-U$5&lt;0),"",ROUND(($B44-U$5)*'점수 계산기'!$C$27+U$5*'점수 계산기'!$C$30+'점수 계산기'!$C$33,0))</f>
        <v>117</v>
      </c>
      <c r="V44" s="45">
        <f>IF(OR($B44-V$5&gt;74, $B44-V$5=73, $B44-V$5=1, $B44-V$5&lt;0),"",ROUND(($B44-V$5)*'점수 계산기'!$C$27+V$5*'점수 계산기'!$C$30+'점수 계산기'!$C$33,0))</f>
        <v>117</v>
      </c>
      <c r="W44" s="45">
        <f>IF(OR($B44-W$5&gt;74, $B44-W$5=73, $B44-W$5=1, $B44-W$5&lt;0),"",ROUND(($B44-W$5)*'점수 계산기'!$C$27+W$5*'점수 계산기'!$C$30+'점수 계산기'!$C$33,0))</f>
        <v>117</v>
      </c>
      <c r="X44" s="45">
        <f>IF(OR($B44-X$5&gt;74, $B44-X$5=73, $B44-X$5=1, $B44-X$5&lt;0),"",ROUND(($B44-X$5)*'점수 계산기'!$C$27+X$5*'점수 계산기'!$C$30+'점수 계산기'!$C$33,0))</f>
        <v>117</v>
      </c>
      <c r="Y44" s="45">
        <f>IF(OR($B44-Y$5&gt;74, $B44-Y$5=73, $B44-Y$5=1, $B44-Y$5&lt;0),"",ROUND(($B44-Y$5)*'점수 계산기'!$C$27+Y$5*'점수 계산기'!$C$30+'점수 계산기'!$C$33,0))</f>
        <v>117</v>
      </c>
      <c r="Z44" s="45">
        <f>IF(OR($B44-Z$5&gt;74, $B44-Z$5=73, $B44-Z$5=1, $B44-Z$5&lt;0),"",ROUND(($B44-Z$5)*'점수 계산기'!$C$27+Z$5*'점수 계산기'!$C$30+'점수 계산기'!$C$33,0))</f>
        <v>117</v>
      </c>
      <c r="AA44" s="52">
        <f>IF(OR($B44-AA$5&gt;74, $B44-AA$5=73, $B44-AA$5=1, $B44-AA$5&lt;0),"",ROUND(($B44-AA$5)*'점수 계산기'!$C$27+AA$5*'점수 계산기'!$C$30+'점수 계산기'!$C$33,0))</f>
        <v>117</v>
      </c>
      <c r="AC44" s="195">
        <v>63</v>
      </c>
      <c r="AD44" s="195">
        <f t="shared" si="0"/>
        <v>117</v>
      </c>
      <c r="AE44" s="195" cm="1">
        <f t="array" ref="AE44">INDEX($AF$6:$AF$106, AC44, 1)</f>
        <v>97</v>
      </c>
      <c r="AF44" s="195">
        <f t="shared" si="1"/>
        <v>117</v>
      </c>
      <c r="AG44" s="195">
        <v>62</v>
      </c>
      <c r="AH44" s="195">
        <v>38</v>
      </c>
    </row>
    <row r="45" spans="1:34" ht="21" customHeight="1">
      <c r="A45" s="4"/>
      <c r="B45" s="70">
        <v>61</v>
      </c>
      <c r="C45" s="57">
        <f>IF(OR($B45-C$5&gt;74, $B45-C$5=73, $B45-C$5=1, $B45-C$5&lt;0),"",ROUND(($B45-C$5)*'점수 계산기'!$C$27+C$5*'점수 계산기'!$C$30+'점수 계산기'!$C$33,0))</f>
        <v>116</v>
      </c>
      <c r="D45" s="45">
        <f>IF(OR($B45-D$5&gt;74, $B45-D$5=73, $B45-D$5=1, $B45-D$5&lt;0),"",ROUND(($B45-D$5)*'점수 계산기'!$C$27+D$5*'점수 계산기'!$C$30+'점수 계산기'!$C$33,0))</f>
        <v>116</v>
      </c>
      <c r="E45" s="45">
        <f>IF(OR($B45-E$5&gt;74, $B45-E$5=73, $B45-E$5=1, $B45-E$5&lt;0),"",ROUND(($B45-E$5)*'점수 계산기'!$C$27+E$5*'점수 계산기'!$C$30+'점수 계산기'!$C$33,0))</f>
        <v>116</v>
      </c>
      <c r="F45" s="45">
        <f>IF(OR($B45-F$5&gt;74, $B45-F$5=73, $B45-F$5=1, $B45-F$5&lt;0),"",ROUND(($B45-F$5)*'점수 계산기'!$C$27+F$5*'점수 계산기'!$C$30+'점수 계산기'!$C$33,0))</f>
        <v>116</v>
      </c>
      <c r="G45" s="45">
        <f>IF(OR($B45-G$5&gt;74, $B45-G$5=73, $B45-G$5=1, $B45-G$5&lt;0),"",ROUND(($B45-G$5)*'점수 계산기'!$C$27+G$5*'점수 계산기'!$C$30+'점수 계산기'!$C$33,0))</f>
        <v>116</v>
      </c>
      <c r="H45" s="45">
        <f>IF(OR($B45-H$5&gt;74, $B45-H$5=73, $B45-H$5=1, $B45-H$5&lt;0),"",ROUND(($B45-H$5)*'점수 계산기'!$C$27+H$5*'점수 계산기'!$C$30+'점수 계산기'!$C$33,0))</f>
        <v>116</v>
      </c>
      <c r="I45" s="45">
        <f>IF(OR($B45-I$5&gt;74, $B45-I$5=73, $B45-I$5=1, $B45-I$5&lt;0),"",ROUND(($B45-I$5)*'점수 계산기'!$C$27+I$5*'점수 계산기'!$C$30+'점수 계산기'!$C$33,0))</f>
        <v>116</v>
      </c>
      <c r="J45" s="45">
        <f>IF(OR($B45-J$5&gt;74, $B45-J$5=73, $B45-J$5=1, $B45-J$5&lt;0),"",ROUND(($B45-J$5)*'점수 계산기'!$C$27+J$5*'점수 계산기'!$C$30+'점수 계산기'!$C$33,0))</f>
        <v>116</v>
      </c>
      <c r="K45" s="45">
        <f>IF(OR($B45-K$5&gt;74, $B45-K$5=73, $B45-K$5=1, $B45-K$5&lt;0),"",ROUND(($B45-K$5)*'점수 계산기'!$C$27+K$5*'점수 계산기'!$C$30+'점수 계산기'!$C$33,0))</f>
        <v>116</v>
      </c>
      <c r="L45" s="45">
        <f>IF(OR($B45-L$5&gt;74, $B45-L$5=73, $B45-L$5=1, $B45-L$5&lt;0),"",ROUND(($B45-L$5)*'점수 계산기'!$C$27+L$5*'점수 계산기'!$C$30+'점수 계산기'!$C$33,0))</f>
        <v>116</v>
      </c>
      <c r="M45" s="45">
        <f>IF(OR($B45-M$5&gt;74, $B45-M$5=73, $B45-M$5=1, $B45-M$5&lt;0),"",ROUND(($B45-M$5)*'점수 계산기'!$C$27+M$5*'점수 계산기'!$C$30+'점수 계산기'!$C$33,0))</f>
        <v>116</v>
      </c>
      <c r="N45" s="45">
        <f>IF(OR($B45-N$5&gt;74, $B45-N$5=73, $B45-N$5=1, $B45-N$5&lt;0),"",ROUND(($B45-N$5)*'점수 계산기'!$C$27+N$5*'점수 계산기'!$C$30+'점수 계산기'!$C$33,0))</f>
        <v>116</v>
      </c>
      <c r="O45" s="45">
        <f>IF(OR($B45-O$5&gt;74, $B45-O$5=73, $B45-O$5=1, $B45-O$5&lt;0),"",ROUND(($B45-O$5)*'점수 계산기'!$C$27+O$5*'점수 계산기'!$C$30+'점수 계산기'!$C$33,0))</f>
        <v>116</v>
      </c>
      <c r="P45" s="45">
        <f>IF(OR($B45-P$5&gt;74, $B45-P$5=73, $B45-P$5=1, $B45-P$5&lt;0),"",ROUND(($B45-P$5)*'점수 계산기'!$C$27+P$5*'점수 계산기'!$C$30+'점수 계산기'!$C$33,0))</f>
        <v>116</v>
      </c>
      <c r="Q45" s="45">
        <f>IF(OR($B45-Q$5&gt;74, $B45-Q$5=73, $B45-Q$5=1, $B45-Q$5&lt;0),"",ROUND(($B45-Q$5)*'점수 계산기'!$C$27+Q$5*'점수 계산기'!$C$30+'점수 계산기'!$C$33,0))</f>
        <v>116</v>
      </c>
      <c r="R45" s="45">
        <f>IF(OR($B45-R$5&gt;74, $B45-R$5=73, $B45-R$5=1, $B45-R$5&lt;0),"",ROUND(($B45-R$5)*'점수 계산기'!$C$27+R$5*'점수 계산기'!$C$30+'점수 계산기'!$C$33,0))</f>
        <v>116</v>
      </c>
      <c r="S45" s="45">
        <f>IF(OR($B45-S$5&gt;74, $B45-S$5=73, $B45-S$5=1, $B45-S$5&lt;0),"",ROUND(($B45-S$5)*'점수 계산기'!$C$27+S$5*'점수 계산기'!$C$30+'점수 계산기'!$C$33,0))</f>
        <v>116</v>
      </c>
      <c r="T45" s="45">
        <f>IF(OR($B45-T$5&gt;74, $B45-T$5=73, $B45-T$5=1, $B45-T$5&lt;0),"",ROUND(($B45-T$5)*'점수 계산기'!$C$27+T$5*'점수 계산기'!$C$30+'점수 계산기'!$C$33,0))</f>
        <v>116</v>
      </c>
      <c r="U45" s="45">
        <f>IF(OR($B45-U$5&gt;74, $B45-U$5=73, $B45-U$5=1, $B45-U$5&lt;0),"",ROUND(($B45-U$5)*'점수 계산기'!$C$27+U$5*'점수 계산기'!$C$30+'점수 계산기'!$C$33,0))</f>
        <v>116</v>
      </c>
      <c r="V45" s="45">
        <f>IF(OR($B45-V$5&gt;74, $B45-V$5=73, $B45-V$5=1, $B45-V$5&lt;0),"",ROUND(($B45-V$5)*'점수 계산기'!$C$27+V$5*'점수 계산기'!$C$30+'점수 계산기'!$C$33,0))</f>
        <v>116</v>
      </c>
      <c r="W45" s="45">
        <f>IF(OR($B45-W$5&gt;74, $B45-W$5=73, $B45-W$5=1, $B45-W$5&lt;0),"",ROUND(($B45-W$5)*'점수 계산기'!$C$27+W$5*'점수 계산기'!$C$30+'점수 계산기'!$C$33,0))</f>
        <v>116</v>
      </c>
      <c r="X45" s="45">
        <f>IF(OR($B45-X$5&gt;74, $B45-X$5=73, $B45-X$5=1, $B45-X$5&lt;0),"",ROUND(($B45-X$5)*'점수 계산기'!$C$27+X$5*'점수 계산기'!$C$30+'점수 계산기'!$C$33,0))</f>
        <v>116</v>
      </c>
      <c r="Y45" s="45">
        <f>IF(OR($B45-Y$5&gt;74, $B45-Y$5=73, $B45-Y$5=1, $B45-Y$5&lt;0),"",ROUND(($B45-Y$5)*'점수 계산기'!$C$27+Y$5*'점수 계산기'!$C$30+'점수 계산기'!$C$33,0))</f>
        <v>116</v>
      </c>
      <c r="Z45" s="45">
        <f>IF(OR($B45-Z$5&gt;74, $B45-Z$5=73, $B45-Z$5=1, $B45-Z$5&lt;0),"",ROUND(($B45-Z$5)*'점수 계산기'!$C$27+Z$5*'점수 계산기'!$C$30+'점수 계산기'!$C$33,0))</f>
        <v>116</v>
      </c>
      <c r="AA45" s="52">
        <f>IF(OR($B45-AA$5&gt;74, $B45-AA$5=73, $B45-AA$5=1, $B45-AA$5&lt;0),"",ROUND(($B45-AA$5)*'점수 계산기'!$C$27+AA$5*'점수 계산기'!$C$30+'점수 계산기'!$C$33,0))</f>
        <v>116</v>
      </c>
      <c r="AC45" s="195">
        <v>62</v>
      </c>
      <c r="AD45" s="195">
        <f t="shared" si="0"/>
        <v>116</v>
      </c>
      <c r="AE45" s="195" cm="1">
        <f t="array" ref="AE45">INDEX($AF$6:$AF$106, AC45, 1)</f>
        <v>98</v>
      </c>
      <c r="AF45" s="195">
        <f t="shared" si="1"/>
        <v>116</v>
      </c>
      <c r="AG45" s="195">
        <v>61</v>
      </c>
      <c r="AH45" s="195">
        <v>39</v>
      </c>
    </row>
    <row r="46" spans="1:34" ht="21" customHeight="1">
      <c r="A46" s="4"/>
      <c r="B46" s="66">
        <v>60</v>
      </c>
      <c r="C46" s="53">
        <f>IF(OR($B46-C$5&gt;74, $B46-C$5=73, $B46-C$5=1, $B46-C$5&lt;0),"",ROUND(($B46-C$5)*'점수 계산기'!$C$27+C$5*'점수 계산기'!$C$30+'점수 계산기'!$C$33,0))</f>
        <v>115</v>
      </c>
      <c r="D46" s="41">
        <f>IF(OR($B46-D$5&gt;74, $B46-D$5=73, $B46-D$5=1, $B46-D$5&lt;0),"",ROUND(($B46-D$5)*'점수 계산기'!$C$27+D$5*'점수 계산기'!$C$30+'점수 계산기'!$C$33,0))</f>
        <v>115</v>
      </c>
      <c r="E46" s="41">
        <f>IF(OR($B46-E$5&gt;74, $B46-E$5=73, $B46-E$5=1, $B46-E$5&lt;0),"",ROUND(($B46-E$5)*'점수 계산기'!$C$27+E$5*'점수 계산기'!$C$30+'점수 계산기'!$C$33,0))</f>
        <v>115</v>
      </c>
      <c r="F46" s="41">
        <f>IF(OR($B46-F$5&gt;74, $B46-F$5=73, $B46-F$5=1, $B46-F$5&lt;0),"",ROUND(($B46-F$5)*'점수 계산기'!$C$27+F$5*'점수 계산기'!$C$30+'점수 계산기'!$C$33,0))</f>
        <v>116</v>
      </c>
      <c r="G46" s="41">
        <f>IF(OR($B46-G$5&gt;74, $B46-G$5=73, $B46-G$5=1, $B46-G$5&lt;0),"",ROUND(($B46-G$5)*'점수 계산기'!$C$27+G$5*'점수 계산기'!$C$30+'점수 계산기'!$C$33,0))</f>
        <v>116</v>
      </c>
      <c r="H46" s="41">
        <f>IF(OR($B46-H$5&gt;74, $B46-H$5=73, $B46-H$5=1, $B46-H$5&lt;0),"",ROUND(($B46-H$5)*'점수 계산기'!$C$27+H$5*'점수 계산기'!$C$30+'점수 계산기'!$C$33,0))</f>
        <v>116</v>
      </c>
      <c r="I46" s="41">
        <f>IF(OR($B46-I$5&gt;74, $B46-I$5=73, $B46-I$5=1, $B46-I$5&lt;0),"",ROUND(($B46-I$5)*'점수 계산기'!$C$27+I$5*'점수 계산기'!$C$30+'점수 계산기'!$C$33,0))</f>
        <v>116</v>
      </c>
      <c r="J46" s="41">
        <f>IF(OR($B46-J$5&gt;74, $B46-J$5=73, $B46-J$5=1, $B46-J$5&lt;0),"",ROUND(($B46-J$5)*'점수 계산기'!$C$27+J$5*'점수 계산기'!$C$30+'점수 계산기'!$C$33,0))</f>
        <v>116</v>
      </c>
      <c r="K46" s="41">
        <f>IF(OR($B46-K$5&gt;74, $B46-K$5=73, $B46-K$5=1, $B46-K$5&lt;0),"",ROUND(($B46-K$5)*'점수 계산기'!$C$27+K$5*'점수 계산기'!$C$30+'점수 계산기'!$C$33,0))</f>
        <v>116</v>
      </c>
      <c r="L46" s="41">
        <f>IF(OR($B46-L$5&gt;74, $B46-L$5=73, $B46-L$5=1, $B46-L$5&lt;0),"",ROUND(($B46-L$5)*'점수 계산기'!$C$27+L$5*'점수 계산기'!$C$30+'점수 계산기'!$C$33,0))</f>
        <v>116</v>
      </c>
      <c r="M46" s="41">
        <f>IF(OR($B46-M$5&gt;74, $B46-M$5=73, $B46-M$5=1, $B46-M$5&lt;0),"",ROUND(($B46-M$5)*'점수 계산기'!$C$27+M$5*'점수 계산기'!$C$30+'점수 계산기'!$C$33,0))</f>
        <v>116</v>
      </c>
      <c r="N46" s="41">
        <f>IF(OR($B46-N$5&gt;74, $B46-N$5=73, $B46-N$5=1, $B46-N$5&lt;0),"",ROUND(($B46-N$5)*'점수 계산기'!$C$27+N$5*'점수 계산기'!$C$30+'점수 계산기'!$C$33,0))</f>
        <v>116</v>
      </c>
      <c r="O46" s="41">
        <f>IF(OR($B46-O$5&gt;74, $B46-O$5=73, $B46-O$5=1, $B46-O$5&lt;0),"",ROUND(($B46-O$5)*'점수 계산기'!$C$27+O$5*'점수 계산기'!$C$30+'점수 계산기'!$C$33,0))</f>
        <v>116</v>
      </c>
      <c r="P46" s="41">
        <f>IF(OR($B46-P$5&gt;74, $B46-P$5=73, $B46-P$5=1, $B46-P$5&lt;0),"",ROUND(($B46-P$5)*'점수 계산기'!$C$27+P$5*'점수 계산기'!$C$30+'점수 계산기'!$C$33,0))</f>
        <v>116</v>
      </c>
      <c r="Q46" s="41">
        <f>IF(OR($B46-Q$5&gt;74, $B46-Q$5=73, $B46-Q$5=1, $B46-Q$5&lt;0),"",ROUND(($B46-Q$5)*'점수 계산기'!$C$27+Q$5*'점수 계산기'!$C$30+'점수 계산기'!$C$33,0))</f>
        <v>116</v>
      </c>
      <c r="R46" s="41">
        <f>IF(OR($B46-R$5&gt;74, $B46-R$5=73, $B46-R$5=1, $B46-R$5&lt;0),"",ROUND(($B46-R$5)*'점수 계산기'!$C$27+R$5*'점수 계산기'!$C$30+'점수 계산기'!$C$33,0))</f>
        <v>116</v>
      </c>
      <c r="S46" s="41">
        <f>IF(OR($B46-S$5&gt;74, $B46-S$5=73, $B46-S$5=1, $B46-S$5&lt;0),"",ROUND(($B46-S$5)*'점수 계산기'!$C$27+S$5*'점수 계산기'!$C$30+'점수 계산기'!$C$33,0))</f>
        <v>116</v>
      </c>
      <c r="T46" s="41">
        <f>IF(OR($B46-T$5&gt;74, $B46-T$5=73, $B46-T$5=1, $B46-T$5&lt;0),"",ROUND(($B46-T$5)*'점수 계산기'!$C$27+T$5*'점수 계산기'!$C$30+'점수 계산기'!$C$33,0))</f>
        <v>116</v>
      </c>
      <c r="U46" s="41">
        <f>IF(OR($B46-U$5&gt;74, $B46-U$5=73, $B46-U$5=1, $B46-U$5&lt;0),"",ROUND(($B46-U$5)*'점수 계산기'!$C$27+U$5*'점수 계산기'!$C$30+'점수 계산기'!$C$33,0))</f>
        <v>116</v>
      </c>
      <c r="V46" s="41">
        <f>IF(OR($B46-V$5&gt;74, $B46-V$5=73, $B46-V$5=1, $B46-V$5&lt;0),"",ROUND(($B46-V$5)*'점수 계산기'!$C$27+V$5*'점수 계산기'!$C$30+'점수 계산기'!$C$33,0))</f>
        <v>116</v>
      </c>
      <c r="W46" s="41">
        <f>IF(OR($B46-W$5&gt;74, $B46-W$5=73, $B46-W$5=1, $B46-W$5&lt;0),"",ROUND(($B46-W$5)*'점수 계산기'!$C$27+W$5*'점수 계산기'!$C$30+'점수 계산기'!$C$33,0))</f>
        <v>116</v>
      </c>
      <c r="X46" s="41">
        <f>IF(OR($B46-X$5&gt;74, $B46-X$5=73, $B46-X$5=1, $B46-X$5&lt;0),"",ROUND(($B46-X$5)*'점수 계산기'!$C$27+X$5*'점수 계산기'!$C$30+'점수 계산기'!$C$33,0))</f>
        <v>116</v>
      </c>
      <c r="Y46" s="41">
        <f>IF(OR($B46-Y$5&gt;74, $B46-Y$5=73, $B46-Y$5=1, $B46-Y$5&lt;0),"",ROUND(($B46-Y$5)*'점수 계산기'!$C$27+Y$5*'점수 계산기'!$C$30+'점수 계산기'!$C$33,0))</f>
        <v>116</v>
      </c>
      <c r="Z46" s="41">
        <f>IF(OR($B46-Z$5&gt;74, $B46-Z$5=73, $B46-Z$5=1, $B46-Z$5&lt;0),"",ROUND(($B46-Z$5)*'점수 계산기'!$C$27+Z$5*'점수 계산기'!$C$30+'점수 계산기'!$C$33,0))</f>
        <v>116</v>
      </c>
      <c r="AA46" s="48">
        <f>IF(OR($B46-AA$5&gt;74, $B46-AA$5=73, $B46-AA$5=1, $B46-AA$5&lt;0),"",ROUND(($B46-AA$5)*'점수 계산기'!$C$27+AA$5*'점수 계산기'!$C$30+'점수 계산기'!$C$33,0))</f>
        <v>116</v>
      </c>
      <c r="AC46" s="195">
        <v>61</v>
      </c>
      <c r="AD46" s="195">
        <f t="shared" si="0"/>
        <v>115</v>
      </c>
      <c r="AE46" s="195" cm="1">
        <f t="array" ref="AE46">INDEX($AF$6:$AF$106, AC46, 1)</f>
        <v>99</v>
      </c>
      <c r="AF46" s="195">
        <f t="shared" si="1"/>
        <v>116</v>
      </c>
      <c r="AG46" s="195">
        <v>60</v>
      </c>
      <c r="AH46" s="195">
        <v>40</v>
      </c>
    </row>
    <row r="47" spans="1:34" ht="21" customHeight="1">
      <c r="A47" s="4"/>
      <c r="B47" s="66">
        <v>59</v>
      </c>
      <c r="C47" s="53">
        <f>IF(OR($B47-C$5&gt;74, $B47-C$5=73, $B47-C$5=1, $B47-C$5&lt;0),"",ROUND(($B47-C$5)*'점수 계산기'!$C$27+C$5*'점수 계산기'!$C$30+'점수 계산기'!$C$33,0))</f>
        <v>115</v>
      </c>
      <c r="D47" s="41">
        <f>IF(OR($B47-D$5&gt;74, $B47-D$5=73, $B47-D$5=1, $B47-D$5&lt;0),"",ROUND(($B47-D$5)*'점수 계산기'!$C$27+D$5*'점수 계산기'!$C$30+'점수 계산기'!$C$33,0))</f>
        <v>115</v>
      </c>
      <c r="E47" s="41">
        <f>IF(OR($B47-E$5&gt;74, $B47-E$5=73, $B47-E$5=1, $B47-E$5&lt;0),"",ROUND(($B47-E$5)*'점수 계산기'!$C$27+E$5*'점수 계산기'!$C$30+'점수 계산기'!$C$33,0))</f>
        <v>115</v>
      </c>
      <c r="F47" s="41">
        <f>IF(OR($B47-F$5&gt;74, $B47-F$5=73, $B47-F$5=1, $B47-F$5&lt;0),"",ROUND(($B47-F$5)*'점수 계산기'!$C$27+F$5*'점수 계산기'!$C$30+'점수 계산기'!$C$33,0))</f>
        <v>115</v>
      </c>
      <c r="G47" s="41">
        <f>IF(OR($B47-G$5&gt;74, $B47-G$5=73, $B47-G$5=1, $B47-G$5&lt;0),"",ROUND(($B47-G$5)*'점수 계산기'!$C$27+G$5*'점수 계산기'!$C$30+'점수 계산기'!$C$33,0))</f>
        <v>115</v>
      </c>
      <c r="H47" s="41">
        <f>IF(OR($B47-H$5&gt;74, $B47-H$5=73, $B47-H$5=1, $B47-H$5&lt;0),"",ROUND(($B47-H$5)*'점수 계산기'!$C$27+H$5*'점수 계산기'!$C$30+'점수 계산기'!$C$33,0))</f>
        <v>115</v>
      </c>
      <c r="I47" s="41">
        <f>IF(OR($B47-I$5&gt;74, $B47-I$5=73, $B47-I$5=1, $B47-I$5&lt;0),"",ROUND(($B47-I$5)*'점수 계산기'!$C$27+I$5*'점수 계산기'!$C$30+'점수 계산기'!$C$33,0))</f>
        <v>115</v>
      </c>
      <c r="J47" s="41">
        <f>IF(OR($B47-J$5&gt;74, $B47-J$5=73, $B47-J$5=1, $B47-J$5&lt;0),"",ROUND(($B47-J$5)*'점수 계산기'!$C$27+J$5*'점수 계산기'!$C$30+'점수 계산기'!$C$33,0))</f>
        <v>115</v>
      </c>
      <c r="K47" s="41">
        <f>IF(OR($B47-K$5&gt;74, $B47-K$5=73, $B47-K$5=1, $B47-K$5&lt;0),"",ROUND(($B47-K$5)*'점수 계산기'!$C$27+K$5*'점수 계산기'!$C$30+'점수 계산기'!$C$33,0))</f>
        <v>115</v>
      </c>
      <c r="L47" s="41">
        <f>IF(OR($B47-L$5&gt;74, $B47-L$5=73, $B47-L$5=1, $B47-L$5&lt;0),"",ROUND(($B47-L$5)*'점수 계산기'!$C$27+L$5*'점수 계산기'!$C$30+'점수 계산기'!$C$33,0))</f>
        <v>115</v>
      </c>
      <c r="M47" s="41">
        <f>IF(OR($B47-M$5&gt;74, $B47-M$5=73, $B47-M$5=1, $B47-M$5&lt;0),"",ROUND(($B47-M$5)*'점수 계산기'!$C$27+M$5*'점수 계산기'!$C$30+'점수 계산기'!$C$33,0))</f>
        <v>115</v>
      </c>
      <c r="N47" s="41">
        <f>IF(OR($B47-N$5&gt;74, $B47-N$5=73, $B47-N$5=1, $B47-N$5&lt;0),"",ROUND(($B47-N$5)*'점수 계산기'!$C$27+N$5*'점수 계산기'!$C$30+'점수 계산기'!$C$33,0))</f>
        <v>115</v>
      </c>
      <c r="O47" s="41">
        <f>IF(OR($B47-O$5&gt;74, $B47-O$5=73, $B47-O$5=1, $B47-O$5&lt;0),"",ROUND(($B47-O$5)*'점수 계산기'!$C$27+O$5*'점수 계산기'!$C$30+'점수 계산기'!$C$33,0))</f>
        <v>115</v>
      </c>
      <c r="P47" s="41">
        <f>IF(OR($B47-P$5&gt;74, $B47-P$5=73, $B47-P$5=1, $B47-P$5&lt;0),"",ROUND(($B47-P$5)*'점수 계산기'!$C$27+P$5*'점수 계산기'!$C$30+'점수 계산기'!$C$33,0))</f>
        <v>115</v>
      </c>
      <c r="Q47" s="41">
        <f>IF(OR($B47-Q$5&gt;74, $B47-Q$5=73, $B47-Q$5=1, $B47-Q$5&lt;0),"",ROUND(($B47-Q$5)*'점수 계산기'!$C$27+Q$5*'점수 계산기'!$C$30+'점수 계산기'!$C$33,0))</f>
        <v>115</v>
      </c>
      <c r="R47" s="41">
        <f>IF(OR($B47-R$5&gt;74, $B47-R$5=73, $B47-R$5=1, $B47-R$5&lt;0),"",ROUND(($B47-R$5)*'점수 계산기'!$C$27+R$5*'점수 계산기'!$C$30+'점수 계산기'!$C$33,0))</f>
        <v>115</v>
      </c>
      <c r="S47" s="41">
        <f>IF(OR($B47-S$5&gt;74, $B47-S$5=73, $B47-S$5=1, $B47-S$5&lt;0),"",ROUND(($B47-S$5)*'점수 계산기'!$C$27+S$5*'점수 계산기'!$C$30+'점수 계산기'!$C$33,0))</f>
        <v>115</v>
      </c>
      <c r="T47" s="41">
        <f>IF(OR($B47-T$5&gt;74, $B47-T$5=73, $B47-T$5=1, $B47-T$5&lt;0),"",ROUND(($B47-T$5)*'점수 계산기'!$C$27+T$5*'점수 계산기'!$C$30+'점수 계산기'!$C$33,0))</f>
        <v>115</v>
      </c>
      <c r="U47" s="41">
        <f>IF(OR($B47-U$5&gt;74, $B47-U$5=73, $B47-U$5=1, $B47-U$5&lt;0),"",ROUND(($B47-U$5)*'점수 계산기'!$C$27+U$5*'점수 계산기'!$C$30+'점수 계산기'!$C$33,0))</f>
        <v>115</v>
      </c>
      <c r="V47" s="41">
        <f>IF(OR($B47-V$5&gt;74, $B47-V$5=73, $B47-V$5=1, $B47-V$5&lt;0),"",ROUND(($B47-V$5)*'점수 계산기'!$C$27+V$5*'점수 계산기'!$C$30+'점수 계산기'!$C$33,0))</f>
        <v>115</v>
      </c>
      <c r="W47" s="41">
        <f>IF(OR($B47-W$5&gt;74, $B47-W$5=73, $B47-W$5=1, $B47-W$5&lt;0),"",ROUND(($B47-W$5)*'점수 계산기'!$C$27+W$5*'점수 계산기'!$C$30+'점수 계산기'!$C$33,0))</f>
        <v>115</v>
      </c>
      <c r="X47" s="41">
        <f>IF(OR($B47-X$5&gt;74, $B47-X$5=73, $B47-X$5=1, $B47-X$5&lt;0),"",ROUND(($B47-X$5)*'점수 계산기'!$C$27+X$5*'점수 계산기'!$C$30+'점수 계산기'!$C$33,0))</f>
        <v>115</v>
      </c>
      <c r="Y47" s="41">
        <f>IF(OR($B47-Y$5&gt;74, $B47-Y$5=73, $B47-Y$5=1, $B47-Y$5&lt;0),"",ROUND(($B47-Y$5)*'점수 계산기'!$C$27+Y$5*'점수 계산기'!$C$30+'점수 계산기'!$C$33,0))</f>
        <v>115</v>
      </c>
      <c r="Z47" s="41">
        <f>IF(OR($B47-Z$5&gt;74, $B47-Z$5=73, $B47-Z$5=1, $B47-Z$5&lt;0),"",ROUND(($B47-Z$5)*'점수 계산기'!$C$27+Z$5*'점수 계산기'!$C$30+'점수 계산기'!$C$33,0))</f>
        <v>115</v>
      </c>
      <c r="AA47" s="48">
        <f>IF(OR($B47-AA$5&gt;74, $B47-AA$5=73, $B47-AA$5=1, $B47-AA$5&lt;0),"",ROUND(($B47-AA$5)*'점수 계산기'!$C$27+AA$5*'점수 계산기'!$C$30+'점수 계산기'!$C$33,0))</f>
        <v>115</v>
      </c>
      <c r="AC47" s="195">
        <v>60</v>
      </c>
      <c r="AD47" s="195">
        <f t="shared" si="0"/>
        <v>115</v>
      </c>
      <c r="AE47" s="195" cm="1">
        <f t="array" ref="AE47">INDEX($AF$6:$AF$106, AC47, 1)</f>
        <v>100</v>
      </c>
      <c r="AF47" s="195">
        <f t="shared" si="1"/>
        <v>115</v>
      </c>
      <c r="AG47" s="195">
        <v>59</v>
      </c>
      <c r="AH47" s="195">
        <v>41</v>
      </c>
    </row>
    <row r="48" spans="1:34" ht="21" customHeight="1">
      <c r="A48" s="4"/>
      <c r="B48" s="66">
        <v>58</v>
      </c>
      <c r="C48" s="53">
        <f>IF(OR($B48-C$5&gt;74, $B48-C$5=73, $B48-C$5=1, $B48-C$5&lt;0),"",ROUND(($B48-C$5)*'점수 계산기'!$C$27+C$5*'점수 계산기'!$C$30+'점수 계산기'!$C$33,0))</f>
        <v>114</v>
      </c>
      <c r="D48" s="41">
        <f>IF(OR($B48-D$5&gt;74, $B48-D$5=73, $B48-D$5=1, $B48-D$5&lt;0),"",ROUND(($B48-D$5)*'점수 계산기'!$C$27+D$5*'점수 계산기'!$C$30+'점수 계산기'!$C$33,0))</f>
        <v>114</v>
      </c>
      <c r="E48" s="41">
        <f>IF(OR($B48-E$5&gt;74, $B48-E$5=73, $B48-E$5=1, $B48-E$5&lt;0),"",ROUND(($B48-E$5)*'점수 계산기'!$C$27+E$5*'점수 계산기'!$C$30+'점수 계산기'!$C$33,0))</f>
        <v>114</v>
      </c>
      <c r="F48" s="41">
        <f>IF(OR($B48-F$5&gt;74, $B48-F$5=73, $B48-F$5=1, $B48-F$5&lt;0),"",ROUND(($B48-F$5)*'점수 계산기'!$C$27+F$5*'점수 계산기'!$C$30+'점수 계산기'!$C$33,0))</f>
        <v>114</v>
      </c>
      <c r="G48" s="41">
        <f>IF(OR($B48-G$5&gt;74, $B48-G$5=73, $B48-G$5=1, $B48-G$5&lt;0),"",ROUND(($B48-G$5)*'점수 계산기'!$C$27+G$5*'점수 계산기'!$C$30+'점수 계산기'!$C$33,0))</f>
        <v>114</v>
      </c>
      <c r="H48" s="41">
        <f>IF(OR($B48-H$5&gt;74, $B48-H$5=73, $B48-H$5=1, $B48-H$5&lt;0),"",ROUND(($B48-H$5)*'점수 계산기'!$C$27+H$5*'점수 계산기'!$C$30+'점수 계산기'!$C$33,0))</f>
        <v>114</v>
      </c>
      <c r="I48" s="41">
        <f>IF(OR($B48-I$5&gt;74, $B48-I$5=73, $B48-I$5=1, $B48-I$5&lt;0),"",ROUND(($B48-I$5)*'점수 계산기'!$C$27+I$5*'점수 계산기'!$C$30+'점수 계산기'!$C$33,0))</f>
        <v>114</v>
      </c>
      <c r="J48" s="41">
        <f>IF(OR($B48-J$5&gt;74, $B48-J$5=73, $B48-J$5=1, $B48-J$5&lt;0),"",ROUND(($B48-J$5)*'점수 계산기'!$C$27+J$5*'점수 계산기'!$C$30+'점수 계산기'!$C$33,0))</f>
        <v>114</v>
      </c>
      <c r="K48" s="41">
        <f>IF(OR($B48-K$5&gt;74, $B48-K$5=73, $B48-K$5=1, $B48-K$5&lt;0),"",ROUND(($B48-K$5)*'점수 계산기'!$C$27+K$5*'점수 계산기'!$C$30+'점수 계산기'!$C$33,0))</f>
        <v>114</v>
      </c>
      <c r="L48" s="41">
        <f>IF(OR($B48-L$5&gt;74, $B48-L$5=73, $B48-L$5=1, $B48-L$5&lt;0),"",ROUND(($B48-L$5)*'점수 계산기'!$C$27+L$5*'점수 계산기'!$C$30+'점수 계산기'!$C$33,0))</f>
        <v>114</v>
      </c>
      <c r="M48" s="41">
        <f>IF(OR($B48-M$5&gt;74, $B48-M$5=73, $B48-M$5=1, $B48-M$5&lt;0),"",ROUND(($B48-M$5)*'점수 계산기'!$C$27+M$5*'점수 계산기'!$C$30+'점수 계산기'!$C$33,0))</f>
        <v>114</v>
      </c>
      <c r="N48" s="41">
        <f>IF(OR($B48-N$5&gt;74, $B48-N$5=73, $B48-N$5=1, $B48-N$5&lt;0),"",ROUND(($B48-N$5)*'점수 계산기'!$C$27+N$5*'점수 계산기'!$C$30+'점수 계산기'!$C$33,0))</f>
        <v>114</v>
      </c>
      <c r="O48" s="41">
        <f>IF(OR($B48-O$5&gt;74, $B48-O$5=73, $B48-O$5=1, $B48-O$5&lt;0),"",ROUND(($B48-O$5)*'점수 계산기'!$C$27+O$5*'점수 계산기'!$C$30+'점수 계산기'!$C$33,0))</f>
        <v>114</v>
      </c>
      <c r="P48" s="41">
        <f>IF(OR($B48-P$5&gt;74, $B48-P$5=73, $B48-P$5=1, $B48-P$5&lt;0),"",ROUND(($B48-P$5)*'점수 계산기'!$C$27+P$5*'점수 계산기'!$C$30+'점수 계산기'!$C$33,0))</f>
        <v>114</v>
      </c>
      <c r="Q48" s="41">
        <f>IF(OR($B48-Q$5&gt;74, $B48-Q$5=73, $B48-Q$5=1, $B48-Q$5&lt;0),"",ROUND(($B48-Q$5)*'점수 계산기'!$C$27+Q$5*'점수 계산기'!$C$30+'점수 계산기'!$C$33,0))</f>
        <v>114</v>
      </c>
      <c r="R48" s="41">
        <f>IF(OR($B48-R$5&gt;74, $B48-R$5=73, $B48-R$5=1, $B48-R$5&lt;0),"",ROUND(($B48-R$5)*'점수 계산기'!$C$27+R$5*'점수 계산기'!$C$30+'점수 계산기'!$C$33,0))</f>
        <v>114</v>
      </c>
      <c r="S48" s="41">
        <f>IF(OR($B48-S$5&gt;74, $B48-S$5=73, $B48-S$5=1, $B48-S$5&lt;0),"",ROUND(($B48-S$5)*'점수 계산기'!$C$27+S$5*'점수 계산기'!$C$30+'점수 계산기'!$C$33,0))</f>
        <v>114</v>
      </c>
      <c r="T48" s="41">
        <f>IF(OR($B48-T$5&gt;74, $B48-T$5=73, $B48-T$5=1, $B48-T$5&lt;0),"",ROUND(($B48-T$5)*'점수 계산기'!$C$27+T$5*'점수 계산기'!$C$30+'점수 계산기'!$C$33,0))</f>
        <v>114</v>
      </c>
      <c r="U48" s="41">
        <f>IF(OR($B48-U$5&gt;74, $B48-U$5=73, $B48-U$5=1, $B48-U$5&lt;0),"",ROUND(($B48-U$5)*'점수 계산기'!$C$27+U$5*'점수 계산기'!$C$30+'점수 계산기'!$C$33,0))</f>
        <v>114</v>
      </c>
      <c r="V48" s="41">
        <f>IF(OR($B48-V$5&gt;74, $B48-V$5=73, $B48-V$5=1, $B48-V$5&lt;0),"",ROUND(($B48-V$5)*'점수 계산기'!$C$27+V$5*'점수 계산기'!$C$30+'점수 계산기'!$C$33,0))</f>
        <v>114</v>
      </c>
      <c r="W48" s="41">
        <f>IF(OR($B48-W$5&gt;74, $B48-W$5=73, $B48-W$5=1, $B48-W$5&lt;0),"",ROUND(($B48-W$5)*'점수 계산기'!$C$27+W$5*'점수 계산기'!$C$30+'점수 계산기'!$C$33,0))</f>
        <v>114</v>
      </c>
      <c r="X48" s="41">
        <f>IF(OR($B48-X$5&gt;74, $B48-X$5=73, $B48-X$5=1, $B48-X$5&lt;0),"",ROUND(($B48-X$5)*'점수 계산기'!$C$27+X$5*'점수 계산기'!$C$30+'점수 계산기'!$C$33,0))</f>
        <v>114</v>
      </c>
      <c r="Y48" s="41">
        <f>IF(OR($B48-Y$5&gt;74, $B48-Y$5=73, $B48-Y$5=1, $B48-Y$5&lt;0),"",ROUND(($B48-Y$5)*'점수 계산기'!$C$27+Y$5*'점수 계산기'!$C$30+'점수 계산기'!$C$33,0))</f>
        <v>114</v>
      </c>
      <c r="Z48" s="41">
        <f>IF(OR($B48-Z$5&gt;74, $B48-Z$5=73, $B48-Z$5=1, $B48-Z$5&lt;0),"",ROUND(($B48-Z$5)*'점수 계산기'!$C$27+Z$5*'점수 계산기'!$C$30+'점수 계산기'!$C$33,0))</f>
        <v>114</v>
      </c>
      <c r="AA48" s="48">
        <f>IF(OR($B48-AA$5&gt;74, $B48-AA$5=73, $B48-AA$5=1, $B48-AA$5&lt;0),"",ROUND(($B48-AA$5)*'점수 계산기'!$C$27+AA$5*'점수 계산기'!$C$30+'점수 계산기'!$C$33,0))</f>
        <v>114</v>
      </c>
      <c r="AC48" s="195">
        <v>59</v>
      </c>
      <c r="AD48" s="195">
        <f t="shared" si="0"/>
        <v>114</v>
      </c>
      <c r="AE48" s="195" cm="1">
        <f t="array" ref="AE48">INDEX($AF$6:$AF$106, AC48, 1)</f>
        <v>101</v>
      </c>
      <c r="AF48" s="195">
        <f t="shared" si="1"/>
        <v>114</v>
      </c>
      <c r="AG48" s="195">
        <v>58</v>
      </c>
      <c r="AH48" s="195">
        <v>42</v>
      </c>
    </row>
    <row r="49" spans="1:34" ht="21" customHeight="1">
      <c r="A49" s="4"/>
      <c r="B49" s="66">
        <v>57</v>
      </c>
      <c r="C49" s="53">
        <f>IF(OR($B49-C$5&gt;74, $B49-C$5=73, $B49-C$5=1, $B49-C$5&lt;0),"",ROUND(($B49-C$5)*'점수 계산기'!$C$27+C$5*'점수 계산기'!$C$30+'점수 계산기'!$C$33,0))</f>
        <v>113</v>
      </c>
      <c r="D49" s="41">
        <f>IF(OR($B49-D$5&gt;74, $B49-D$5=73, $B49-D$5=1, $B49-D$5&lt;0),"",ROUND(($B49-D$5)*'점수 계산기'!$C$27+D$5*'점수 계산기'!$C$30+'점수 계산기'!$C$33,0))</f>
        <v>113</v>
      </c>
      <c r="E49" s="41">
        <f>IF(OR($B49-E$5&gt;74, $B49-E$5=73, $B49-E$5=1, $B49-E$5&lt;0),"",ROUND(($B49-E$5)*'점수 계산기'!$C$27+E$5*'점수 계산기'!$C$30+'점수 계산기'!$C$33,0))</f>
        <v>113</v>
      </c>
      <c r="F49" s="41">
        <f>IF(OR($B49-F$5&gt;74, $B49-F$5=73, $B49-F$5=1, $B49-F$5&lt;0),"",ROUND(($B49-F$5)*'점수 계산기'!$C$27+F$5*'점수 계산기'!$C$30+'점수 계산기'!$C$33,0))</f>
        <v>113</v>
      </c>
      <c r="G49" s="41">
        <f>IF(OR($B49-G$5&gt;74, $B49-G$5=73, $B49-G$5=1, $B49-G$5&lt;0),"",ROUND(($B49-G$5)*'점수 계산기'!$C$27+G$5*'점수 계산기'!$C$30+'점수 계산기'!$C$33,0))</f>
        <v>113</v>
      </c>
      <c r="H49" s="41">
        <f>IF(OR($B49-H$5&gt;74, $B49-H$5=73, $B49-H$5=1, $B49-H$5&lt;0),"",ROUND(($B49-H$5)*'점수 계산기'!$C$27+H$5*'점수 계산기'!$C$30+'점수 계산기'!$C$33,0))</f>
        <v>113</v>
      </c>
      <c r="I49" s="41">
        <f>IF(OR($B49-I$5&gt;74, $B49-I$5=73, $B49-I$5=1, $B49-I$5&lt;0),"",ROUND(($B49-I$5)*'점수 계산기'!$C$27+I$5*'점수 계산기'!$C$30+'점수 계산기'!$C$33,0))</f>
        <v>113</v>
      </c>
      <c r="J49" s="41">
        <f>IF(OR($B49-J$5&gt;74, $B49-J$5=73, $B49-J$5=1, $B49-J$5&lt;0),"",ROUND(($B49-J$5)*'점수 계산기'!$C$27+J$5*'점수 계산기'!$C$30+'점수 계산기'!$C$33,0))</f>
        <v>113</v>
      </c>
      <c r="K49" s="41">
        <f>IF(OR($B49-K$5&gt;74, $B49-K$5=73, $B49-K$5=1, $B49-K$5&lt;0),"",ROUND(($B49-K$5)*'점수 계산기'!$C$27+K$5*'점수 계산기'!$C$30+'점수 계산기'!$C$33,0))</f>
        <v>113</v>
      </c>
      <c r="L49" s="41">
        <f>IF(OR($B49-L$5&gt;74, $B49-L$5=73, $B49-L$5=1, $B49-L$5&lt;0),"",ROUND(($B49-L$5)*'점수 계산기'!$C$27+L$5*'점수 계산기'!$C$30+'점수 계산기'!$C$33,0))</f>
        <v>113</v>
      </c>
      <c r="M49" s="41">
        <f>IF(OR($B49-M$5&gt;74, $B49-M$5=73, $B49-M$5=1, $B49-M$5&lt;0),"",ROUND(($B49-M$5)*'점수 계산기'!$C$27+M$5*'점수 계산기'!$C$30+'점수 계산기'!$C$33,0))</f>
        <v>113</v>
      </c>
      <c r="N49" s="41">
        <f>IF(OR($B49-N$5&gt;74, $B49-N$5=73, $B49-N$5=1, $B49-N$5&lt;0),"",ROUND(($B49-N$5)*'점수 계산기'!$C$27+N$5*'점수 계산기'!$C$30+'점수 계산기'!$C$33,0))</f>
        <v>113</v>
      </c>
      <c r="O49" s="41">
        <f>IF(OR($B49-O$5&gt;74, $B49-O$5=73, $B49-O$5=1, $B49-O$5&lt;0),"",ROUND(($B49-O$5)*'점수 계산기'!$C$27+O$5*'점수 계산기'!$C$30+'점수 계산기'!$C$33,0))</f>
        <v>113</v>
      </c>
      <c r="P49" s="41">
        <f>IF(OR($B49-P$5&gt;74, $B49-P$5=73, $B49-P$5=1, $B49-P$5&lt;0),"",ROUND(($B49-P$5)*'점수 계산기'!$C$27+P$5*'점수 계산기'!$C$30+'점수 계산기'!$C$33,0))</f>
        <v>113</v>
      </c>
      <c r="Q49" s="41">
        <f>IF(OR($B49-Q$5&gt;74, $B49-Q$5=73, $B49-Q$5=1, $B49-Q$5&lt;0),"",ROUND(($B49-Q$5)*'점수 계산기'!$C$27+Q$5*'점수 계산기'!$C$30+'점수 계산기'!$C$33,0))</f>
        <v>113</v>
      </c>
      <c r="R49" s="41">
        <f>IF(OR($B49-R$5&gt;74, $B49-R$5=73, $B49-R$5=1, $B49-R$5&lt;0),"",ROUND(($B49-R$5)*'점수 계산기'!$C$27+R$5*'점수 계산기'!$C$30+'점수 계산기'!$C$33,0))</f>
        <v>113</v>
      </c>
      <c r="S49" s="41">
        <f>IF(OR($B49-S$5&gt;74, $B49-S$5=73, $B49-S$5=1, $B49-S$5&lt;0),"",ROUND(($B49-S$5)*'점수 계산기'!$C$27+S$5*'점수 계산기'!$C$30+'점수 계산기'!$C$33,0))</f>
        <v>113</v>
      </c>
      <c r="T49" s="41">
        <f>IF(OR($B49-T$5&gt;74, $B49-T$5=73, $B49-T$5=1, $B49-T$5&lt;0),"",ROUND(($B49-T$5)*'점수 계산기'!$C$27+T$5*'점수 계산기'!$C$30+'점수 계산기'!$C$33,0))</f>
        <v>113</v>
      </c>
      <c r="U49" s="41">
        <f>IF(OR($B49-U$5&gt;74, $B49-U$5=73, $B49-U$5=1, $B49-U$5&lt;0),"",ROUND(($B49-U$5)*'점수 계산기'!$C$27+U$5*'점수 계산기'!$C$30+'점수 계산기'!$C$33,0))</f>
        <v>113</v>
      </c>
      <c r="V49" s="41">
        <f>IF(OR($B49-V$5&gt;74, $B49-V$5=73, $B49-V$5=1, $B49-V$5&lt;0),"",ROUND(($B49-V$5)*'점수 계산기'!$C$27+V$5*'점수 계산기'!$C$30+'점수 계산기'!$C$33,0))</f>
        <v>113</v>
      </c>
      <c r="W49" s="41">
        <f>IF(OR($B49-W$5&gt;74, $B49-W$5=73, $B49-W$5=1, $B49-W$5&lt;0),"",ROUND(($B49-W$5)*'점수 계산기'!$C$27+W$5*'점수 계산기'!$C$30+'점수 계산기'!$C$33,0))</f>
        <v>113</v>
      </c>
      <c r="X49" s="41">
        <f>IF(OR($B49-X$5&gt;74, $B49-X$5=73, $B49-X$5=1, $B49-X$5&lt;0),"",ROUND(($B49-X$5)*'점수 계산기'!$C$27+X$5*'점수 계산기'!$C$30+'점수 계산기'!$C$33,0))</f>
        <v>113</v>
      </c>
      <c r="Y49" s="41">
        <f>IF(OR($B49-Y$5&gt;74, $B49-Y$5=73, $B49-Y$5=1, $B49-Y$5&lt;0),"",ROUND(($B49-Y$5)*'점수 계산기'!$C$27+Y$5*'점수 계산기'!$C$30+'점수 계산기'!$C$33,0))</f>
        <v>113</v>
      </c>
      <c r="Z49" s="41">
        <f>IF(OR($B49-Z$5&gt;74, $B49-Z$5=73, $B49-Z$5=1, $B49-Z$5&lt;0),"",ROUND(($B49-Z$5)*'점수 계산기'!$C$27+Z$5*'점수 계산기'!$C$30+'점수 계산기'!$C$33,0))</f>
        <v>113</v>
      </c>
      <c r="AA49" s="48">
        <f>IF(OR($B49-AA$5&gt;74, $B49-AA$5=73, $B49-AA$5=1, $B49-AA$5&lt;0),"",ROUND(($B49-AA$5)*'점수 계산기'!$C$27+AA$5*'점수 계산기'!$C$30+'점수 계산기'!$C$33,0))</f>
        <v>113</v>
      </c>
      <c r="AC49" s="195">
        <v>58</v>
      </c>
      <c r="AD49" s="195">
        <f t="shared" si="0"/>
        <v>113</v>
      </c>
      <c r="AE49" s="195" cm="1">
        <f t="array" ref="AE49">INDEX($AF$6:$AF$106, AC49, 1)</f>
        <v>102</v>
      </c>
      <c r="AF49" s="195">
        <f t="shared" si="1"/>
        <v>113</v>
      </c>
      <c r="AG49" s="195">
        <v>57</v>
      </c>
      <c r="AH49" s="195">
        <v>43</v>
      </c>
    </row>
    <row r="50" spans="1:34" ht="21" customHeight="1">
      <c r="A50" s="4"/>
      <c r="B50" s="67">
        <v>56</v>
      </c>
      <c r="C50" s="54">
        <f>IF(OR($B50-C$5&gt;74, $B50-C$5=73, $B50-C$5=1, $B50-C$5&lt;0),"",ROUND(($B50-C$5)*'점수 계산기'!$C$27+C$5*'점수 계산기'!$C$30+'점수 계산기'!$C$33,0))</f>
        <v>112</v>
      </c>
      <c r="D50" s="42">
        <f>IF(OR($B50-D$5&gt;74, $B50-D$5=73, $B50-D$5=1, $B50-D$5&lt;0),"",ROUND(($B50-D$5)*'점수 계산기'!$C$27+D$5*'점수 계산기'!$C$30+'점수 계산기'!$C$33,0))</f>
        <v>112</v>
      </c>
      <c r="E50" s="42">
        <f>IF(OR($B50-E$5&gt;74, $B50-E$5=73, $B50-E$5=1, $B50-E$5&lt;0),"",ROUND(($B50-E$5)*'점수 계산기'!$C$27+E$5*'점수 계산기'!$C$30+'점수 계산기'!$C$33,0))</f>
        <v>112</v>
      </c>
      <c r="F50" s="42">
        <f>IF(OR($B50-F$5&gt;74, $B50-F$5=73, $B50-F$5=1, $B50-F$5&lt;0),"",ROUND(($B50-F$5)*'점수 계산기'!$C$27+F$5*'점수 계산기'!$C$30+'점수 계산기'!$C$33,0))</f>
        <v>112</v>
      </c>
      <c r="G50" s="42">
        <f>IF(OR($B50-G$5&gt;74, $B50-G$5=73, $B50-G$5=1, $B50-G$5&lt;0),"",ROUND(($B50-G$5)*'점수 계산기'!$C$27+G$5*'점수 계산기'!$C$30+'점수 계산기'!$C$33,0))</f>
        <v>112</v>
      </c>
      <c r="H50" s="42">
        <f>IF(OR($B50-H$5&gt;74, $B50-H$5=73, $B50-H$5=1, $B50-H$5&lt;0),"",ROUND(($B50-H$5)*'점수 계산기'!$C$27+H$5*'점수 계산기'!$C$30+'점수 계산기'!$C$33,0))</f>
        <v>112</v>
      </c>
      <c r="I50" s="42">
        <f>IF(OR($B50-I$5&gt;74, $B50-I$5=73, $B50-I$5=1, $B50-I$5&lt;0),"",ROUND(($B50-I$5)*'점수 계산기'!$C$27+I$5*'점수 계산기'!$C$30+'점수 계산기'!$C$33,0))</f>
        <v>112</v>
      </c>
      <c r="J50" s="42">
        <f>IF(OR($B50-J$5&gt;74, $B50-J$5=73, $B50-J$5=1, $B50-J$5&lt;0),"",ROUND(($B50-J$5)*'점수 계산기'!$C$27+J$5*'점수 계산기'!$C$30+'점수 계산기'!$C$33,0))</f>
        <v>112</v>
      </c>
      <c r="K50" s="42">
        <f>IF(OR($B50-K$5&gt;74, $B50-K$5=73, $B50-K$5=1, $B50-K$5&lt;0),"",ROUND(($B50-K$5)*'점수 계산기'!$C$27+K$5*'점수 계산기'!$C$30+'점수 계산기'!$C$33,0))</f>
        <v>112</v>
      </c>
      <c r="L50" s="42">
        <f>IF(OR($B50-L$5&gt;74, $B50-L$5=73, $B50-L$5=1, $B50-L$5&lt;0),"",ROUND(($B50-L$5)*'점수 계산기'!$C$27+L$5*'점수 계산기'!$C$30+'점수 계산기'!$C$33,0))</f>
        <v>112</v>
      </c>
      <c r="M50" s="42">
        <f>IF(OR($B50-M$5&gt;74, $B50-M$5=73, $B50-M$5=1, $B50-M$5&lt;0),"",ROUND(($B50-M$5)*'점수 계산기'!$C$27+M$5*'점수 계산기'!$C$30+'점수 계산기'!$C$33,0))</f>
        <v>112</v>
      </c>
      <c r="N50" s="42">
        <f>IF(OR($B50-N$5&gt;74, $B50-N$5=73, $B50-N$5=1, $B50-N$5&lt;0),"",ROUND(($B50-N$5)*'점수 계산기'!$C$27+N$5*'점수 계산기'!$C$30+'점수 계산기'!$C$33,0))</f>
        <v>112</v>
      </c>
      <c r="O50" s="42">
        <f>IF(OR($B50-O$5&gt;74, $B50-O$5=73, $B50-O$5=1, $B50-O$5&lt;0),"",ROUND(($B50-O$5)*'점수 계산기'!$C$27+O$5*'점수 계산기'!$C$30+'점수 계산기'!$C$33,0))</f>
        <v>112</v>
      </c>
      <c r="P50" s="42">
        <f>IF(OR($B50-P$5&gt;74, $B50-P$5=73, $B50-P$5=1, $B50-P$5&lt;0),"",ROUND(($B50-P$5)*'점수 계산기'!$C$27+P$5*'점수 계산기'!$C$30+'점수 계산기'!$C$33,0))</f>
        <v>112</v>
      </c>
      <c r="Q50" s="42">
        <f>IF(OR($B50-Q$5&gt;74, $B50-Q$5=73, $B50-Q$5=1, $B50-Q$5&lt;0),"",ROUND(($B50-Q$5)*'점수 계산기'!$C$27+Q$5*'점수 계산기'!$C$30+'점수 계산기'!$C$33,0))</f>
        <v>112</v>
      </c>
      <c r="R50" s="42">
        <f>IF(OR($B50-R$5&gt;74, $B50-R$5=73, $B50-R$5=1, $B50-R$5&lt;0),"",ROUND(($B50-R$5)*'점수 계산기'!$C$27+R$5*'점수 계산기'!$C$30+'점수 계산기'!$C$33,0))</f>
        <v>112</v>
      </c>
      <c r="S50" s="42">
        <f>IF(OR($B50-S$5&gt;74, $B50-S$5=73, $B50-S$5=1, $B50-S$5&lt;0),"",ROUND(($B50-S$5)*'점수 계산기'!$C$27+S$5*'점수 계산기'!$C$30+'점수 계산기'!$C$33,0))</f>
        <v>112</v>
      </c>
      <c r="T50" s="42">
        <f>IF(OR($B50-T$5&gt;74, $B50-T$5=73, $B50-T$5=1, $B50-T$5&lt;0),"",ROUND(($B50-T$5)*'점수 계산기'!$C$27+T$5*'점수 계산기'!$C$30+'점수 계산기'!$C$33,0))</f>
        <v>112</v>
      </c>
      <c r="U50" s="42">
        <f>IF(OR($B50-U$5&gt;74, $B50-U$5=73, $B50-U$5=1, $B50-U$5&lt;0),"",ROUND(($B50-U$5)*'점수 계산기'!$C$27+U$5*'점수 계산기'!$C$30+'점수 계산기'!$C$33,0))</f>
        <v>112</v>
      </c>
      <c r="V50" s="42">
        <f>IF(OR($B50-V$5&gt;74, $B50-V$5=73, $B50-V$5=1, $B50-V$5&lt;0),"",ROUND(($B50-V$5)*'점수 계산기'!$C$27+V$5*'점수 계산기'!$C$30+'점수 계산기'!$C$33,0))</f>
        <v>112</v>
      </c>
      <c r="W50" s="42">
        <f>IF(OR($B50-W$5&gt;74, $B50-W$5=73, $B50-W$5=1, $B50-W$5&lt;0),"",ROUND(($B50-W$5)*'점수 계산기'!$C$27+W$5*'점수 계산기'!$C$30+'점수 계산기'!$C$33,0))</f>
        <v>112</v>
      </c>
      <c r="X50" s="42">
        <f>IF(OR($B50-X$5&gt;74, $B50-X$5=73, $B50-X$5=1, $B50-X$5&lt;0),"",ROUND(($B50-X$5)*'점수 계산기'!$C$27+X$5*'점수 계산기'!$C$30+'점수 계산기'!$C$33,0))</f>
        <v>112</v>
      </c>
      <c r="Y50" s="42">
        <f>IF(OR($B50-Y$5&gt;74, $B50-Y$5=73, $B50-Y$5=1, $B50-Y$5&lt;0),"",ROUND(($B50-Y$5)*'점수 계산기'!$C$27+Y$5*'점수 계산기'!$C$30+'점수 계산기'!$C$33,0))</f>
        <v>112</v>
      </c>
      <c r="Z50" s="42">
        <f>IF(OR($B50-Z$5&gt;74, $B50-Z$5=73, $B50-Z$5=1, $B50-Z$5&lt;0),"",ROUND(($B50-Z$5)*'점수 계산기'!$C$27+Z$5*'점수 계산기'!$C$30+'점수 계산기'!$C$33,0))</f>
        <v>112</v>
      </c>
      <c r="AA50" s="49">
        <f>IF(OR($B50-AA$5&gt;74, $B50-AA$5=73, $B50-AA$5=1, $B50-AA$5&lt;0),"",ROUND(($B50-AA$5)*'점수 계산기'!$C$27+AA$5*'점수 계산기'!$C$30+'점수 계산기'!$C$33,0))</f>
        <v>112</v>
      </c>
      <c r="AC50" s="195">
        <v>57</v>
      </c>
      <c r="AD50" s="195">
        <f t="shared" si="0"/>
        <v>112</v>
      </c>
      <c r="AE50" s="195" cm="1">
        <f t="array" ref="AE50">INDEX($AF$6:$AF$106, AC50, 1)</f>
        <v>102</v>
      </c>
      <c r="AF50" s="195">
        <f t="shared" si="1"/>
        <v>112</v>
      </c>
      <c r="AG50" s="195">
        <v>56</v>
      </c>
      <c r="AH50" s="195">
        <v>44</v>
      </c>
    </row>
    <row r="51" spans="1:34" ht="21" customHeight="1">
      <c r="A51" s="4"/>
      <c r="B51" s="67">
        <v>55</v>
      </c>
      <c r="C51" s="54">
        <f>IF(OR($B51-C$5&gt;74, $B51-C$5=73, $B51-C$5=1, $B51-C$5&lt;0),"",ROUND(($B51-C$5)*'점수 계산기'!$C$27+C$5*'점수 계산기'!$C$30+'점수 계산기'!$C$33,0))</f>
        <v>111</v>
      </c>
      <c r="D51" s="42">
        <f>IF(OR($B51-D$5&gt;74, $B51-D$5=73, $B51-D$5=1, $B51-D$5&lt;0),"",ROUND(($B51-D$5)*'점수 계산기'!$C$27+D$5*'점수 계산기'!$C$30+'점수 계산기'!$C$33,0))</f>
        <v>111</v>
      </c>
      <c r="E51" s="42">
        <f>IF(OR($B51-E$5&gt;74, $B51-E$5=73, $B51-E$5=1, $B51-E$5&lt;0),"",ROUND(($B51-E$5)*'점수 계산기'!$C$27+E$5*'점수 계산기'!$C$30+'점수 계산기'!$C$33,0))</f>
        <v>111</v>
      </c>
      <c r="F51" s="42">
        <f>IF(OR($B51-F$5&gt;74, $B51-F$5=73, $B51-F$5=1, $B51-F$5&lt;0),"",ROUND(($B51-F$5)*'점수 계산기'!$C$27+F$5*'점수 계산기'!$C$30+'점수 계산기'!$C$33,0))</f>
        <v>111</v>
      </c>
      <c r="G51" s="42">
        <f>IF(OR($B51-G$5&gt;74, $B51-G$5=73, $B51-G$5=1, $B51-G$5&lt;0),"",ROUND(($B51-G$5)*'점수 계산기'!$C$27+G$5*'점수 계산기'!$C$30+'점수 계산기'!$C$33,0))</f>
        <v>111</v>
      </c>
      <c r="H51" s="42">
        <f>IF(OR($B51-H$5&gt;74, $B51-H$5=73, $B51-H$5=1, $B51-H$5&lt;0),"",ROUND(($B51-H$5)*'점수 계산기'!$C$27+H$5*'점수 계산기'!$C$30+'점수 계산기'!$C$33,0))</f>
        <v>111</v>
      </c>
      <c r="I51" s="42">
        <f>IF(OR($B51-I$5&gt;74, $B51-I$5=73, $B51-I$5=1, $B51-I$5&lt;0),"",ROUND(($B51-I$5)*'점수 계산기'!$C$27+I$5*'점수 계산기'!$C$30+'점수 계산기'!$C$33,0))</f>
        <v>111</v>
      </c>
      <c r="J51" s="42">
        <f>IF(OR($B51-J$5&gt;74, $B51-J$5=73, $B51-J$5=1, $B51-J$5&lt;0),"",ROUND(($B51-J$5)*'점수 계산기'!$C$27+J$5*'점수 계산기'!$C$30+'점수 계산기'!$C$33,0))</f>
        <v>111</v>
      </c>
      <c r="K51" s="42">
        <f>IF(OR($B51-K$5&gt;74, $B51-K$5=73, $B51-K$5=1, $B51-K$5&lt;0),"",ROUND(($B51-K$5)*'점수 계산기'!$C$27+K$5*'점수 계산기'!$C$30+'점수 계산기'!$C$33,0))</f>
        <v>111</v>
      </c>
      <c r="L51" s="42">
        <f>IF(OR($B51-L$5&gt;74, $B51-L$5=73, $B51-L$5=1, $B51-L$5&lt;0),"",ROUND(($B51-L$5)*'점수 계산기'!$C$27+L$5*'점수 계산기'!$C$30+'점수 계산기'!$C$33,0))</f>
        <v>111</v>
      </c>
      <c r="M51" s="42">
        <f>IF(OR($B51-M$5&gt;74, $B51-M$5=73, $B51-M$5=1, $B51-M$5&lt;0),"",ROUND(($B51-M$5)*'점수 계산기'!$C$27+M$5*'점수 계산기'!$C$30+'점수 계산기'!$C$33,0))</f>
        <v>111</v>
      </c>
      <c r="N51" s="42">
        <f>IF(OR($B51-N$5&gt;74, $B51-N$5=73, $B51-N$5=1, $B51-N$5&lt;0),"",ROUND(($B51-N$5)*'점수 계산기'!$C$27+N$5*'점수 계산기'!$C$30+'점수 계산기'!$C$33,0))</f>
        <v>111</v>
      </c>
      <c r="O51" s="42">
        <f>IF(OR($B51-O$5&gt;74, $B51-O$5=73, $B51-O$5=1, $B51-O$5&lt;0),"",ROUND(($B51-O$5)*'점수 계산기'!$C$27+O$5*'점수 계산기'!$C$30+'점수 계산기'!$C$33,0))</f>
        <v>111</v>
      </c>
      <c r="P51" s="42">
        <f>IF(OR($B51-P$5&gt;74, $B51-P$5=73, $B51-P$5=1, $B51-P$5&lt;0),"",ROUND(($B51-P$5)*'점수 계산기'!$C$27+P$5*'점수 계산기'!$C$30+'점수 계산기'!$C$33,0))</f>
        <v>111</v>
      </c>
      <c r="Q51" s="42">
        <f>IF(OR($B51-Q$5&gt;74, $B51-Q$5=73, $B51-Q$5=1, $B51-Q$5&lt;0),"",ROUND(($B51-Q$5)*'점수 계산기'!$C$27+Q$5*'점수 계산기'!$C$30+'점수 계산기'!$C$33,0))</f>
        <v>111</v>
      </c>
      <c r="R51" s="42">
        <f>IF(OR($B51-R$5&gt;74, $B51-R$5=73, $B51-R$5=1, $B51-R$5&lt;0),"",ROUND(($B51-R$5)*'점수 계산기'!$C$27+R$5*'점수 계산기'!$C$30+'점수 계산기'!$C$33,0))</f>
        <v>111</v>
      </c>
      <c r="S51" s="42">
        <f>IF(OR($B51-S$5&gt;74, $B51-S$5=73, $B51-S$5=1, $B51-S$5&lt;0),"",ROUND(($B51-S$5)*'점수 계산기'!$C$27+S$5*'점수 계산기'!$C$30+'점수 계산기'!$C$33,0))</f>
        <v>111</v>
      </c>
      <c r="T51" s="42">
        <f>IF(OR($B51-T$5&gt;74, $B51-T$5=73, $B51-T$5=1, $B51-T$5&lt;0),"",ROUND(($B51-T$5)*'점수 계산기'!$C$27+T$5*'점수 계산기'!$C$30+'점수 계산기'!$C$33,0))</f>
        <v>111</v>
      </c>
      <c r="U51" s="42">
        <f>IF(OR($B51-U$5&gt;74, $B51-U$5=73, $B51-U$5=1, $B51-U$5&lt;0),"",ROUND(($B51-U$5)*'점수 계산기'!$C$27+U$5*'점수 계산기'!$C$30+'점수 계산기'!$C$33,0))</f>
        <v>111</v>
      </c>
      <c r="V51" s="42">
        <f>IF(OR($B51-V$5&gt;74, $B51-V$5=73, $B51-V$5=1, $B51-V$5&lt;0),"",ROUND(($B51-V$5)*'점수 계산기'!$C$27+V$5*'점수 계산기'!$C$30+'점수 계산기'!$C$33,0))</f>
        <v>111</v>
      </c>
      <c r="W51" s="42">
        <f>IF(OR($B51-W$5&gt;74, $B51-W$5=73, $B51-W$5=1, $B51-W$5&lt;0),"",ROUND(($B51-W$5)*'점수 계산기'!$C$27+W$5*'점수 계산기'!$C$30+'점수 계산기'!$C$33,0))</f>
        <v>111</v>
      </c>
      <c r="X51" s="42">
        <f>IF(OR($B51-X$5&gt;74, $B51-X$5=73, $B51-X$5=1, $B51-X$5&lt;0),"",ROUND(($B51-X$5)*'점수 계산기'!$C$27+X$5*'점수 계산기'!$C$30+'점수 계산기'!$C$33,0))</f>
        <v>111</v>
      </c>
      <c r="Y51" s="42">
        <f>IF(OR($B51-Y$5&gt;74, $B51-Y$5=73, $B51-Y$5=1, $B51-Y$5&lt;0),"",ROUND(($B51-Y$5)*'점수 계산기'!$C$27+Y$5*'점수 계산기'!$C$30+'점수 계산기'!$C$33,0))</f>
        <v>111</v>
      </c>
      <c r="Z51" s="42">
        <f>IF(OR($B51-Z$5&gt;74, $B51-Z$5=73, $B51-Z$5=1, $B51-Z$5&lt;0),"",ROUND(($B51-Z$5)*'점수 계산기'!$C$27+Z$5*'점수 계산기'!$C$30+'점수 계산기'!$C$33,0))</f>
        <v>111</v>
      </c>
      <c r="AA51" s="49">
        <f>IF(OR($B51-AA$5&gt;74, $B51-AA$5=73, $B51-AA$5=1, $B51-AA$5&lt;0),"",ROUND(($B51-AA$5)*'점수 계산기'!$C$27+AA$5*'점수 계산기'!$C$30+'점수 계산기'!$C$33,0))</f>
        <v>112</v>
      </c>
      <c r="AC51" s="195">
        <v>56</v>
      </c>
      <c r="AD51" s="195">
        <f t="shared" si="0"/>
        <v>111</v>
      </c>
      <c r="AE51" s="195" cm="1">
        <f t="array" ref="AE51">INDEX($AF$6:$AF$106, AC51, 1)</f>
        <v>103</v>
      </c>
      <c r="AF51" s="195">
        <f t="shared" si="1"/>
        <v>112</v>
      </c>
      <c r="AG51" s="195">
        <v>55</v>
      </c>
      <c r="AH51" s="195">
        <v>45</v>
      </c>
    </row>
    <row r="52" spans="1:34" ht="21" customHeight="1">
      <c r="A52" s="4"/>
      <c r="B52" s="67">
        <v>54</v>
      </c>
      <c r="C52" s="54">
        <f>IF(OR($B52-C$5&gt;74, $B52-C$5=73, $B52-C$5=1, $B52-C$5&lt;0),"",ROUND(($B52-C$5)*'점수 계산기'!$C$27+C$5*'점수 계산기'!$C$30+'점수 계산기'!$C$33,0))</f>
        <v>110</v>
      </c>
      <c r="D52" s="42">
        <f>IF(OR($B52-D$5&gt;74, $B52-D$5=73, $B52-D$5=1, $B52-D$5&lt;0),"",ROUND(($B52-D$5)*'점수 계산기'!$C$27+D$5*'점수 계산기'!$C$30+'점수 계산기'!$C$33,0))</f>
        <v>111</v>
      </c>
      <c r="E52" s="42">
        <f>IF(OR($B52-E$5&gt;74, $B52-E$5=73, $B52-E$5=1, $B52-E$5&lt;0),"",ROUND(($B52-E$5)*'점수 계산기'!$C$27+E$5*'점수 계산기'!$C$30+'점수 계산기'!$C$33,0))</f>
        <v>111</v>
      </c>
      <c r="F52" s="42">
        <f>IF(OR($B52-F$5&gt;74, $B52-F$5=73, $B52-F$5=1, $B52-F$5&lt;0),"",ROUND(($B52-F$5)*'점수 계산기'!$C$27+F$5*'점수 계산기'!$C$30+'점수 계산기'!$C$33,0))</f>
        <v>111</v>
      </c>
      <c r="G52" s="42">
        <f>IF(OR($B52-G$5&gt;74, $B52-G$5=73, $B52-G$5=1, $B52-G$5&lt;0),"",ROUND(($B52-G$5)*'점수 계산기'!$C$27+G$5*'점수 계산기'!$C$30+'점수 계산기'!$C$33,0))</f>
        <v>111</v>
      </c>
      <c r="H52" s="42">
        <f>IF(OR($B52-H$5&gt;74, $B52-H$5=73, $B52-H$5=1, $B52-H$5&lt;0),"",ROUND(($B52-H$5)*'점수 계산기'!$C$27+H$5*'점수 계산기'!$C$30+'점수 계산기'!$C$33,0))</f>
        <v>111</v>
      </c>
      <c r="I52" s="42">
        <f>IF(OR($B52-I$5&gt;74, $B52-I$5=73, $B52-I$5=1, $B52-I$5&lt;0),"",ROUND(($B52-I$5)*'점수 계산기'!$C$27+I$5*'점수 계산기'!$C$30+'점수 계산기'!$C$33,0))</f>
        <v>111</v>
      </c>
      <c r="J52" s="42">
        <f>IF(OR($B52-J$5&gt;74, $B52-J$5=73, $B52-J$5=1, $B52-J$5&lt;0),"",ROUND(($B52-J$5)*'점수 계산기'!$C$27+J$5*'점수 계산기'!$C$30+'점수 계산기'!$C$33,0))</f>
        <v>111</v>
      </c>
      <c r="K52" s="42">
        <f>IF(OR($B52-K$5&gt;74, $B52-K$5=73, $B52-K$5=1, $B52-K$5&lt;0),"",ROUND(($B52-K$5)*'점수 계산기'!$C$27+K$5*'점수 계산기'!$C$30+'점수 계산기'!$C$33,0))</f>
        <v>111</v>
      </c>
      <c r="L52" s="42">
        <f>IF(OR($B52-L$5&gt;74, $B52-L$5=73, $B52-L$5=1, $B52-L$5&lt;0),"",ROUND(($B52-L$5)*'점수 계산기'!$C$27+L$5*'점수 계산기'!$C$30+'점수 계산기'!$C$33,0))</f>
        <v>111</v>
      </c>
      <c r="M52" s="42">
        <f>IF(OR($B52-M$5&gt;74, $B52-M$5=73, $B52-M$5=1, $B52-M$5&lt;0),"",ROUND(($B52-M$5)*'점수 계산기'!$C$27+M$5*'점수 계산기'!$C$30+'점수 계산기'!$C$33,0))</f>
        <v>111</v>
      </c>
      <c r="N52" s="42">
        <f>IF(OR($B52-N$5&gt;74, $B52-N$5=73, $B52-N$5=1, $B52-N$5&lt;0),"",ROUND(($B52-N$5)*'점수 계산기'!$C$27+N$5*'점수 계산기'!$C$30+'점수 계산기'!$C$33,0))</f>
        <v>111</v>
      </c>
      <c r="O52" s="42">
        <f>IF(OR($B52-O$5&gt;74, $B52-O$5=73, $B52-O$5=1, $B52-O$5&lt;0),"",ROUND(($B52-O$5)*'점수 계산기'!$C$27+O$5*'점수 계산기'!$C$30+'점수 계산기'!$C$33,0))</f>
        <v>111</v>
      </c>
      <c r="P52" s="42">
        <f>IF(OR($B52-P$5&gt;74, $B52-P$5=73, $B52-P$5=1, $B52-P$5&lt;0),"",ROUND(($B52-P$5)*'점수 계산기'!$C$27+P$5*'점수 계산기'!$C$30+'점수 계산기'!$C$33,0))</f>
        <v>111</v>
      </c>
      <c r="Q52" s="42">
        <f>IF(OR($B52-Q$5&gt;74, $B52-Q$5=73, $B52-Q$5=1, $B52-Q$5&lt;0),"",ROUND(($B52-Q$5)*'점수 계산기'!$C$27+Q$5*'점수 계산기'!$C$30+'점수 계산기'!$C$33,0))</f>
        <v>111</v>
      </c>
      <c r="R52" s="42">
        <f>IF(OR($B52-R$5&gt;74, $B52-R$5=73, $B52-R$5=1, $B52-R$5&lt;0),"",ROUND(($B52-R$5)*'점수 계산기'!$C$27+R$5*'점수 계산기'!$C$30+'점수 계산기'!$C$33,0))</f>
        <v>111</v>
      </c>
      <c r="S52" s="42">
        <f>IF(OR($B52-S$5&gt;74, $B52-S$5=73, $B52-S$5=1, $B52-S$5&lt;0),"",ROUND(($B52-S$5)*'점수 계산기'!$C$27+S$5*'점수 계산기'!$C$30+'점수 계산기'!$C$33,0))</f>
        <v>111</v>
      </c>
      <c r="T52" s="42">
        <f>IF(OR($B52-T$5&gt;74, $B52-T$5=73, $B52-T$5=1, $B52-T$5&lt;0),"",ROUND(($B52-T$5)*'점수 계산기'!$C$27+T$5*'점수 계산기'!$C$30+'점수 계산기'!$C$33,0))</f>
        <v>111</v>
      </c>
      <c r="U52" s="42">
        <f>IF(OR($B52-U$5&gt;74, $B52-U$5=73, $B52-U$5=1, $B52-U$5&lt;0),"",ROUND(($B52-U$5)*'점수 계산기'!$C$27+U$5*'점수 계산기'!$C$30+'점수 계산기'!$C$33,0))</f>
        <v>111</v>
      </c>
      <c r="V52" s="42">
        <f>IF(OR($B52-V$5&gt;74, $B52-V$5=73, $B52-V$5=1, $B52-V$5&lt;0),"",ROUND(($B52-V$5)*'점수 계산기'!$C$27+V$5*'점수 계산기'!$C$30+'점수 계산기'!$C$33,0))</f>
        <v>111</v>
      </c>
      <c r="W52" s="42">
        <f>IF(OR($B52-W$5&gt;74, $B52-W$5=73, $B52-W$5=1, $B52-W$5&lt;0),"",ROUND(($B52-W$5)*'점수 계산기'!$C$27+W$5*'점수 계산기'!$C$30+'점수 계산기'!$C$33,0))</f>
        <v>111</v>
      </c>
      <c r="X52" s="42">
        <f>IF(OR($B52-X$5&gt;74, $B52-X$5=73, $B52-X$5=1, $B52-X$5&lt;0),"",ROUND(($B52-X$5)*'점수 계산기'!$C$27+X$5*'점수 계산기'!$C$30+'점수 계산기'!$C$33,0))</f>
        <v>111</v>
      </c>
      <c r="Y52" s="42">
        <f>IF(OR($B52-Y$5&gt;74, $B52-Y$5=73, $B52-Y$5=1, $B52-Y$5&lt;0),"",ROUND(($B52-Y$5)*'점수 계산기'!$C$27+Y$5*'점수 계산기'!$C$30+'점수 계산기'!$C$33,0))</f>
        <v>111</v>
      </c>
      <c r="Z52" s="42">
        <f>IF(OR($B52-Z$5&gt;74, $B52-Z$5=73, $B52-Z$5=1, $B52-Z$5&lt;0),"",ROUND(($B52-Z$5)*'점수 계산기'!$C$27+Z$5*'점수 계산기'!$C$30+'점수 계산기'!$C$33,0))</f>
        <v>111</v>
      </c>
      <c r="AA52" s="49">
        <f>IF(OR($B52-AA$5&gt;74, $B52-AA$5=73, $B52-AA$5=1, $B52-AA$5&lt;0),"",ROUND(($B52-AA$5)*'점수 계산기'!$C$27+AA$5*'점수 계산기'!$C$30+'점수 계산기'!$C$33,0))</f>
        <v>111</v>
      </c>
      <c r="AC52" s="195">
        <v>55</v>
      </c>
      <c r="AD52" s="195">
        <f t="shared" si="0"/>
        <v>110</v>
      </c>
      <c r="AE52" s="195" cm="1">
        <f t="array" ref="AE52">INDEX($AF$6:$AF$106, AC52, 1)</f>
        <v>104</v>
      </c>
      <c r="AF52" s="195">
        <f t="shared" si="1"/>
        <v>111</v>
      </c>
      <c r="AG52" s="195">
        <v>54</v>
      </c>
      <c r="AH52" s="195">
        <v>46</v>
      </c>
    </row>
    <row r="53" spans="1:34" ht="21" customHeight="1">
      <c r="A53" s="4"/>
      <c r="B53" s="67">
        <v>53</v>
      </c>
      <c r="C53" s="54">
        <f>IF(OR($B53-C$5&gt;74, $B53-C$5=73, $B53-C$5=1, $B53-C$5&lt;0),"",ROUND(($B53-C$5)*'점수 계산기'!$C$27+C$5*'점수 계산기'!$C$30+'점수 계산기'!$C$33,0))</f>
        <v>110</v>
      </c>
      <c r="D53" s="42">
        <f>IF(OR($B53-D$5&gt;74, $B53-D$5=73, $B53-D$5=1, $B53-D$5&lt;0),"",ROUND(($B53-D$5)*'점수 계산기'!$C$27+D$5*'점수 계산기'!$C$30+'점수 계산기'!$C$33,0))</f>
        <v>110</v>
      </c>
      <c r="E53" s="42">
        <f>IF(OR($B53-E$5&gt;74, $B53-E$5=73, $B53-E$5=1, $B53-E$5&lt;0),"",ROUND(($B53-E$5)*'점수 계산기'!$C$27+E$5*'점수 계산기'!$C$30+'점수 계산기'!$C$33,0))</f>
        <v>110</v>
      </c>
      <c r="F53" s="42">
        <f>IF(OR($B53-F$5&gt;74, $B53-F$5=73, $B53-F$5=1, $B53-F$5&lt;0),"",ROUND(($B53-F$5)*'점수 계산기'!$C$27+F$5*'점수 계산기'!$C$30+'점수 계산기'!$C$33,0))</f>
        <v>110</v>
      </c>
      <c r="G53" s="42">
        <f>IF(OR($B53-G$5&gt;74, $B53-G$5=73, $B53-G$5=1, $B53-G$5&lt;0),"",ROUND(($B53-G$5)*'점수 계산기'!$C$27+G$5*'점수 계산기'!$C$30+'점수 계산기'!$C$33,0))</f>
        <v>110</v>
      </c>
      <c r="H53" s="42">
        <f>IF(OR($B53-H$5&gt;74, $B53-H$5=73, $B53-H$5=1, $B53-H$5&lt;0),"",ROUND(($B53-H$5)*'점수 계산기'!$C$27+H$5*'점수 계산기'!$C$30+'점수 계산기'!$C$33,0))</f>
        <v>110</v>
      </c>
      <c r="I53" s="42">
        <f>IF(OR($B53-I$5&gt;74, $B53-I$5=73, $B53-I$5=1, $B53-I$5&lt;0),"",ROUND(($B53-I$5)*'점수 계산기'!$C$27+I$5*'점수 계산기'!$C$30+'점수 계산기'!$C$33,0))</f>
        <v>110</v>
      </c>
      <c r="J53" s="42">
        <f>IF(OR($B53-J$5&gt;74, $B53-J$5=73, $B53-J$5=1, $B53-J$5&lt;0),"",ROUND(($B53-J$5)*'점수 계산기'!$C$27+J$5*'점수 계산기'!$C$30+'점수 계산기'!$C$33,0))</f>
        <v>110</v>
      </c>
      <c r="K53" s="42">
        <f>IF(OR($B53-K$5&gt;74, $B53-K$5=73, $B53-K$5=1, $B53-K$5&lt;0),"",ROUND(($B53-K$5)*'점수 계산기'!$C$27+K$5*'점수 계산기'!$C$30+'점수 계산기'!$C$33,0))</f>
        <v>110</v>
      </c>
      <c r="L53" s="42">
        <f>IF(OR($B53-L$5&gt;74, $B53-L$5=73, $B53-L$5=1, $B53-L$5&lt;0),"",ROUND(($B53-L$5)*'점수 계산기'!$C$27+L$5*'점수 계산기'!$C$30+'점수 계산기'!$C$33,0))</f>
        <v>110</v>
      </c>
      <c r="M53" s="42">
        <f>IF(OR($B53-M$5&gt;74, $B53-M$5=73, $B53-M$5=1, $B53-M$5&lt;0),"",ROUND(($B53-M$5)*'점수 계산기'!$C$27+M$5*'점수 계산기'!$C$30+'점수 계산기'!$C$33,0))</f>
        <v>110</v>
      </c>
      <c r="N53" s="42">
        <f>IF(OR($B53-N$5&gt;74, $B53-N$5=73, $B53-N$5=1, $B53-N$5&lt;0),"",ROUND(($B53-N$5)*'점수 계산기'!$C$27+N$5*'점수 계산기'!$C$30+'점수 계산기'!$C$33,0))</f>
        <v>110</v>
      </c>
      <c r="O53" s="42">
        <f>IF(OR($B53-O$5&gt;74, $B53-O$5=73, $B53-O$5=1, $B53-O$5&lt;0),"",ROUND(($B53-O$5)*'점수 계산기'!$C$27+O$5*'점수 계산기'!$C$30+'점수 계산기'!$C$33,0))</f>
        <v>110</v>
      </c>
      <c r="P53" s="42">
        <f>IF(OR($B53-P$5&gt;74, $B53-P$5=73, $B53-P$5=1, $B53-P$5&lt;0),"",ROUND(($B53-P$5)*'점수 계산기'!$C$27+P$5*'점수 계산기'!$C$30+'점수 계산기'!$C$33,0))</f>
        <v>110</v>
      </c>
      <c r="Q53" s="42">
        <f>IF(OR($B53-Q$5&gt;74, $B53-Q$5=73, $B53-Q$5=1, $B53-Q$5&lt;0),"",ROUND(($B53-Q$5)*'점수 계산기'!$C$27+Q$5*'점수 계산기'!$C$30+'점수 계산기'!$C$33,0))</f>
        <v>110</v>
      </c>
      <c r="R53" s="42">
        <f>IF(OR($B53-R$5&gt;74, $B53-R$5=73, $B53-R$5=1, $B53-R$5&lt;0),"",ROUND(($B53-R$5)*'점수 계산기'!$C$27+R$5*'점수 계산기'!$C$30+'점수 계산기'!$C$33,0))</f>
        <v>110</v>
      </c>
      <c r="S53" s="42">
        <f>IF(OR($B53-S$5&gt;74, $B53-S$5=73, $B53-S$5=1, $B53-S$5&lt;0),"",ROUND(($B53-S$5)*'점수 계산기'!$C$27+S$5*'점수 계산기'!$C$30+'점수 계산기'!$C$33,0))</f>
        <v>110</v>
      </c>
      <c r="T53" s="42">
        <f>IF(OR($B53-T$5&gt;74, $B53-T$5=73, $B53-T$5=1, $B53-T$5&lt;0),"",ROUND(($B53-T$5)*'점수 계산기'!$C$27+T$5*'점수 계산기'!$C$30+'점수 계산기'!$C$33,0))</f>
        <v>110</v>
      </c>
      <c r="U53" s="42">
        <f>IF(OR($B53-U$5&gt;74, $B53-U$5=73, $B53-U$5=1, $B53-U$5&lt;0),"",ROUND(($B53-U$5)*'점수 계산기'!$C$27+U$5*'점수 계산기'!$C$30+'점수 계산기'!$C$33,0))</f>
        <v>110</v>
      </c>
      <c r="V53" s="42">
        <f>IF(OR($B53-V$5&gt;74, $B53-V$5=73, $B53-V$5=1, $B53-V$5&lt;0),"",ROUND(($B53-V$5)*'점수 계산기'!$C$27+V$5*'점수 계산기'!$C$30+'점수 계산기'!$C$33,0))</f>
        <v>110</v>
      </c>
      <c r="W53" s="42">
        <f>IF(OR($B53-W$5&gt;74, $B53-W$5=73, $B53-W$5=1, $B53-W$5&lt;0),"",ROUND(($B53-W$5)*'점수 계산기'!$C$27+W$5*'점수 계산기'!$C$30+'점수 계산기'!$C$33,0))</f>
        <v>110</v>
      </c>
      <c r="X53" s="42">
        <f>IF(OR($B53-X$5&gt;74, $B53-X$5=73, $B53-X$5=1, $B53-X$5&lt;0),"",ROUND(($B53-X$5)*'점수 계산기'!$C$27+X$5*'점수 계산기'!$C$30+'점수 계산기'!$C$33,0))</f>
        <v>110</v>
      </c>
      <c r="Y53" s="42">
        <f>IF(OR($B53-Y$5&gt;74, $B53-Y$5=73, $B53-Y$5=1, $B53-Y$5&lt;0),"",ROUND(($B53-Y$5)*'점수 계산기'!$C$27+Y$5*'점수 계산기'!$C$30+'점수 계산기'!$C$33,0))</f>
        <v>110</v>
      </c>
      <c r="Z53" s="42">
        <f>IF(OR($B53-Z$5&gt;74, $B53-Z$5=73, $B53-Z$5=1, $B53-Z$5&lt;0),"",ROUND(($B53-Z$5)*'점수 계산기'!$C$27+Z$5*'점수 계산기'!$C$30+'점수 계산기'!$C$33,0))</f>
        <v>110</v>
      </c>
      <c r="AA53" s="49">
        <f>IF(OR($B53-AA$5&gt;74, $B53-AA$5=73, $B53-AA$5=1, $B53-AA$5&lt;0),"",ROUND(($B53-AA$5)*'점수 계산기'!$C$27+AA$5*'점수 계산기'!$C$30+'점수 계산기'!$C$33,0))</f>
        <v>110</v>
      </c>
      <c r="AC53" s="195">
        <v>54</v>
      </c>
      <c r="AD53" s="195">
        <f t="shared" si="0"/>
        <v>110</v>
      </c>
      <c r="AE53" s="195" cm="1">
        <f t="array" ref="AE53">INDEX($AF$6:$AF$106, AC53, 1)</f>
        <v>105</v>
      </c>
      <c r="AF53" s="195">
        <f t="shared" si="1"/>
        <v>110</v>
      </c>
      <c r="AG53" s="195">
        <v>53</v>
      </c>
      <c r="AH53" s="195">
        <v>47</v>
      </c>
    </row>
    <row r="54" spans="1:34" ht="21" customHeight="1">
      <c r="A54" s="4"/>
      <c r="B54" s="68">
        <v>52</v>
      </c>
      <c r="C54" s="55">
        <f>IF(OR($B54-C$5&gt;74, $B54-C$5=73, $B54-C$5=1, $B54-C$5&lt;0),"",ROUND(($B54-C$5)*'점수 계산기'!$C$27+C$5*'점수 계산기'!$C$30+'점수 계산기'!$C$33,0))</f>
        <v>109</v>
      </c>
      <c r="D54" s="43">
        <f>IF(OR($B54-D$5&gt;74, $B54-D$5=73, $B54-D$5=1, $B54-D$5&lt;0),"",ROUND(($B54-D$5)*'점수 계산기'!$C$27+D$5*'점수 계산기'!$C$30+'점수 계산기'!$C$33,0))</f>
        <v>109</v>
      </c>
      <c r="E54" s="43">
        <f>IF(OR($B54-E$5&gt;74, $B54-E$5=73, $B54-E$5=1, $B54-E$5&lt;0),"",ROUND(($B54-E$5)*'점수 계산기'!$C$27+E$5*'점수 계산기'!$C$30+'점수 계산기'!$C$33,0))</f>
        <v>109</v>
      </c>
      <c r="F54" s="43">
        <f>IF(OR($B54-F$5&gt;74, $B54-F$5=73, $B54-F$5=1, $B54-F$5&lt;0),"",ROUND(($B54-F$5)*'점수 계산기'!$C$27+F$5*'점수 계산기'!$C$30+'점수 계산기'!$C$33,0))</f>
        <v>109</v>
      </c>
      <c r="G54" s="43">
        <f>IF(OR($B54-G$5&gt;74, $B54-G$5=73, $B54-G$5=1, $B54-G$5&lt;0),"",ROUND(($B54-G$5)*'점수 계산기'!$C$27+G$5*'점수 계산기'!$C$30+'점수 계산기'!$C$33,0))</f>
        <v>109</v>
      </c>
      <c r="H54" s="43">
        <f>IF(OR($B54-H$5&gt;74, $B54-H$5=73, $B54-H$5=1, $B54-H$5&lt;0),"",ROUND(($B54-H$5)*'점수 계산기'!$C$27+H$5*'점수 계산기'!$C$30+'점수 계산기'!$C$33,0))</f>
        <v>109</v>
      </c>
      <c r="I54" s="43">
        <f>IF(OR($B54-I$5&gt;74, $B54-I$5=73, $B54-I$5=1, $B54-I$5&lt;0),"",ROUND(($B54-I$5)*'점수 계산기'!$C$27+I$5*'점수 계산기'!$C$30+'점수 계산기'!$C$33,0))</f>
        <v>109</v>
      </c>
      <c r="J54" s="43">
        <f>IF(OR($B54-J$5&gt;74, $B54-J$5=73, $B54-J$5=1, $B54-J$5&lt;0),"",ROUND(($B54-J$5)*'점수 계산기'!$C$27+J$5*'점수 계산기'!$C$30+'점수 계산기'!$C$33,0))</f>
        <v>109</v>
      </c>
      <c r="K54" s="43">
        <f>IF(OR($B54-K$5&gt;74, $B54-K$5=73, $B54-K$5=1, $B54-K$5&lt;0),"",ROUND(($B54-K$5)*'점수 계산기'!$C$27+K$5*'점수 계산기'!$C$30+'점수 계산기'!$C$33,0))</f>
        <v>109</v>
      </c>
      <c r="L54" s="43">
        <f>IF(OR($B54-L$5&gt;74, $B54-L$5=73, $B54-L$5=1, $B54-L$5&lt;0),"",ROUND(($B54-L$5)*'점수 계산기'!$C$27+L$5*'점수 계산기'!$C$30+'점수 계산기'!$C$33,0))</f>
        <v>109</v>
      </c>
      <c r="M54" s="43">
        <f>IF(OR($B54-M$5&gt;74, $B54-M$5=73, $B54-M$5=1, $B54-M$5&lt;0),"",ROUND(($B54-M$5)*'점수 계산기'!$C$27+M$5*'점수 계산기'!$C$30+'점수 계산기'!$C$33,0))</f>
        <v>109</v>
      </c>
      <c r="N54" s="43">
        <f>IF(OR($B54-N$5&gt;74, $B54-N$5=73, $B54-N$5=1, $B54-N$5&lt;0),"",ROUND(($B54-N$5)*'점수 계산기'!$C$27+N$5*'점수 계산기'!$C$30+'점수 계산기'!$C$33,0))</f>
        <v>109</v>
      </c>
      <c r="O54" s="43">
        <f>IF(OR($B54-O$5&gt;74, $B54-O$5=73, $B54-O$5=1, $B54-O$5&lt;0),"",ROUND(($B54-O$5)*'점수 계산기'!$C$27+O$5*'점수 계산기'!$C$30+'점수 계산기'!$C$33,0))</f>
        <v>109</v>
      </c>
      <c r="P54" s="43">
        <f>IF(OR($B54-P$5&gt;74, $B54-P$5=73, $B54-P$5=1, $B54-P$5&lt;0),"",ROUND(($B54-P$5)*'점수 계산기'!$C$27+P$5*'점수 계산기'!$C$30+'점수 계산기'!$C$33,0))</f>
        <v>109</v>
      </c>
      <c r="Q54" s="43">
        <f>IF(OR($B54-Q$5&gt;74, $B54-Q$5=73, $B54-Q$5=1, $B54-Q$5&lt;0),"",ROUND(($B54-Q$5)*'점수 계산기'!$C$27+Q$5*'점수 계산기'!$C$30+'점수 계산기'!$C$33,0))</f>
        <v>109</v>
      </c>
      <c r="R54" s="43">
        <f>IF(OR($B54-R$5&gt;74, $B54-R$5=73, $B54-R$5=1, $B54-R$5&lt;0),"",ROUND(($B54-R$5)*'점수 계산기'!$C$27+R$5*'점수 계산기'!$C$30+'점수 계산기'!$C$33,0))</f>
        <v>109</v>
      </c>
      <c r="S54" s="43">
        <f>IF(OR($B54-S$5&gt;74, $B54-S$5=73, $B54-S$5=1, $B54-S$5&lt;0),"",ROUND(($B54-S$5)*'점수 계산기'!$C$27+S$5*'점수 계산기'!$C$30+'점수 계산기'!$C$33,0))</f>
        <v>109</v>
      </c>
      <c r="T54" s="43">
        <f>IF(OR($B54-T$5&gt;74, $B54-T$5=73, $B54-T$5=1, $B54-T$5&lt;0),"",ROUND(($B54-T$5)*'점수 계산기'!$C$27+T$5*'점수 계산기'!$C$30+'점수 계산기'!$C$33,0))</f>
        <v>109</v>
      </c>
      <c r="U54" s="43">
        <f>IF(OR($B54-U$5&gt;74, $B54-U$5=73, $B54-U$5=1, $B54-U$5&lt;0),"",ROUND(($B54-U$5)*'점수 계산기'!$C$27+U$5*'점수 계산기'!$C$30+'점수 계산기'!$C$33,0))</f>
        <v>109</v>
      </c>
      <c r="V54" s="43">
        <f>IF(OR($B54-V$5&gt;74, $B54-V$5=73, $B54-V$5=1, $B54-V$5&lt;0),"",ROUND(($B54-V$5)*'점수 계산기'!$C$27+V$5*'점수 계산기'!$C$30+'점수 계산기'!$C$33,0))</f>
        <v>109</v>
      </c>
      <c r="W54" s="43">
        <f>IF(OR($B54-W$5&gt;74, $B54-W$5=73, $B54-W$5=1, $B54-W$5&lt;0),"",ROUND(($B54-W$5)*'점수 계산기'!$C$27+W$5*'점수 계산기'!$C$30+'점수 계산기'!$C$33,0))</f>
        <v>109</v>
      </c>
      <c r="X54" s="43">
        <f>IF(OR($B54-X$5&gt;74, $B54-X$5=73, $B54-X$5=1, $B54-X$5&lt;0),"",ROUND(($B54-X$5)*'점수 계산기'!$C$27+X$5*'점수 계산기'!$C$30+'점수 계산기'!$C$33,0))</f>
        <v>109</v>
      </c>
      <c r="Y54" s="43">
        <f>IF(OR($B54-Y$5&gt;74, $B54-Y$5=73, $B54-Y$5=1, $B54-Y$5&lt;0),"",ROUND(($B54-Y$5)*'점수 계산기'!$C$27+Y$5*'점수 계산기'!$C$30+'점수 계산기'!$C$33,0))</f>
        <v>109</v>
      </c>
      <c r="Z54" s="43">
        <f>IF(OR($B54-Z$5&gt;74, $B54-Z$5=73, $B54-Z$5=1, $B54-Z$5&lt;0),"",ROUND(($B54-Z$5)*'점수 계산기'!$C$27+Z$5*'점수 계산기'!$C$30+'점수 계산기'!$C$33,0))</f>
        <v>109</v>
      </c>
      <c r="AA54" s="50">
        <f>IF(OR($B54-AA$5&gt;74, $B54-AA$5=73, $B54-AA$5=1, $B54-AA$5&lt;0),"",ROUND(($B54-AA$5)*'점수 계산기'!$C$27+AA$5*'점수 계산기'!$C$30+'점수 계산기'!$C$33,0))</f>
        <v>109</v>
      </c>
      <c r="AC54" s="195">
        <v>53</v>
      </c>
      <c r="AD54" s="195">
        <f t="shared" si="0"/>
        <v>109</v>
      </c>
      <c r="AE54" s="195" cm="1">
        <f t="array" ref="AE54">INDEX($AF$6:$AF$106, AC54, 1)</f>
        <v>106</v>
      </c>
      <c r="AF54" s="195">
        <f t="shared" si="1"/>
        <v>109</v>
      </c>
      <c r="AG54" s="195">
        <v>52</v>
      </c>
      <c r="AH54" s="195">
        <v>48</v>
      </c>
    </row>
    <row r="55" spans="1:34" ht="21" customHeight="1">
      <c r="A55" s="4"/>
      <c r="B55" s="68">
        <v>51</v>
      </c>
      <c r="C55" s="55">
        <f>IF(OR($B55-C$5&gt;74, $B55-C$5=73, $B55-C$5=1, $B55-C$5&lt;0),"",ROUND(($B55-C$5)*'점수 계산기'!$C$27+C$5*'점수 계산기'!$C$30+'점수 계산기'!$C$33,0))</f>
        <v>108</v>
      </c>
      <c r="D55" s="43">
        <f>IF(OR($B55-D$5&gt;74, $B55-D$5=73, $B55-D$5=1, $B55-D$5&lt;0),"",ROUND(($B55-D$5)*'점수 계산기'!$C$27+D$5*'점수 계산기'!$C$30+'점수 계산기'!$C$33,0))</f>
        <v>108</v>
      </c>
      <c r="E55" s="43">
        <f>IF(OR($B55-E$5&gt;74, $B55-E$5=73, $B55-E$5=1, $B55-E$5&lt;0),"",ROUND(($B55-E$5)*'점수 계산기'!$C$27+E$5*'점수 계산기'!$C$30+'점수 계산기'!$C$33,0))</f>
        <v>108</v>
      </c>
      <c r="F55" s="43">
        <f>IF(OR($B55-F$5&gt;74, $B55-F$5=73, $B55-F$5=1, $B55-F$5&lt;0),"",ROUND(($B55-F$5)*'점수 계산기'!$C$27+F$5*'점수 계산기'!$C$30+'점수 계산기'!$C$33,0))</f>
        <v>108</v>
      </c>
      <c r="G55" s="43">
        <f>IF(OR($B55-G$5&gt;74, $B55-G$5=73, $B55-G$5=1, $B55-G$5&lt;0),"",ROUND(($B55-G$5)*'점수 계산기'!$C$27+G$5*'점수 계산기'!$C$30+'점수 계산기'!$C$33,0))</f>
        <v>108</v>
      </c>
      <c r="H55" s="43">
        <f>IF(OR($B55-H$5&gt;74, $B55-H$5=73, $B55-H$5=1, $B55-H$5&lt;0),"",ROUND(($B55-H$5)*'점수 계산기'!$C$27+H$5*'점수 계산기'!$C$30+'점수 계산기'!$C$33,0))</f>
        <v>108</v>
      </c>
      <c r="I55" s="43">
        <f>IF(OR($B55-I$5&gt;74, $B55-I$5=73, $B55-I$5=1, $B55-I$5&lt;0),"",ROUND(($B55-I$5)*'점수 계산기'!$C$27+I$5*'점수 계산기'!$C$30+'점수 계산기'!$C$33,0))</f>
        <v>108</v>
      </c>
      <c r="J55" s="43">
        <f>IF(OR($B55-J$5&gt;74, $B55-J$5=73, $B55-J$5=1, $B55-J$5&lt;0),"",ROUND(($B55-J$5)*'점수 계산기'!$C$27+J$5*'점수 계산기'!$C$30+'점수 계산기'!$C$33,0))</f>
        <v>108</v>
      </c>
      <c r="K55" s="43">
        <f>IF(OR($B55-K$5&gt;74, $B55-K$5=73, $B55-K$5=1, $B55-K$5&lt;0),"",ROUND(($B55-K$5)*'점수 계산기'!$C$27+K$5*'점수 계산기'!$C$30+'점수 계산기'!$C$33,0))</f>
        <v>108</v>
      </c>
      <c r="L55" s="43">
        <f>IF(OR($B55-L$5&gt;74, $B55-L$5=73, $B55-L$5=1, $B55-L$5&lt;0),"",ROUND(($B55-L$5)*'점수 계산기'!$C$27+L$5*'점수 계산기'!$C$30+'점수 계산기'!$C$33,0))</f>
        <v>108</v>
      </c>
      <c r="M55" s="43">
        <f>IF(OR($B55-M$5&gt;74, $B55-M$5=73, $B55-M$5=1, $B55-M$5&lt;0),"",ROUND(($B55-M$5)*'점수 계산기'!$C$27+M$5*'점수 계산기'!$C$30+'점수 계산기'!$C$33,0))</f>
        <v>108</v>
      </c>
      <c r="N55" s="43">
        <f>IF(OR($B55-N$5&gt;74, $B55-N$5=73, $B55-N$5=1, $B55-N$5&lt;0),"",ROUND(($B55-N$5)*'점수 계산기'!$C$27+N$5*'점수 계산기'!$C$30+'점수 계산기'!$C$33,0))</f>
        <v>108</v>
      </c>
      <c r="O55" s="43">
        <f>IF(OR($B55-O$5&gt;74, $B55-O$5=73, $B55-O$5=1, $B55-O$5&lt;0),"",ROUND(($B55-O$5)*'점수 계산기'!$C$27+O$5*'점수 계산기'!$C$30+'점수 계산기'!$C$33,0))</f>
        <v>108</v>
      </c>
      <c r="P55" s="43">
        <f>IF(OR($B55-P$5&gt;74, $B55-P$5=73, $B55-P$5=1, $B55-P$5&lt;0),"",ROUND(($B55-P$5)*'점수 계산기'!$C$27+P$5*'점수 계산기'!$C$30+'점수 계산기'!$C$33,0))</f>
        <v>108</v>
      </c>
      <c r="Q55" s="43">
        <f>IF(OR($B55-Q$5&gt;74, $B55-Q$5=73, $B55-Q$5=1, $B55-Q$5&lt;0),"",ROUND(($B55-Q$5)*'점수 계산기'!$C$27+Q$5*'점수 계산기'!$C$30+'점수 계산기'!$C$33,0))</f>
        <v>108</v>
      </c>
      <c r="R55" s="43">
        <f>IF(OR($B55-R$5&gt;74, $B55-R$5=73, $B55-R$5=1, $B55-R$5&lt;0),"",ROUND(($B55-R$5)*'점수 계산기'!$C$27+R$5*'점수 계산기'!$C$30+'점수 계산기'!$C$33,0))</f>
        <v>108</v>
      </c>
      <c r="S55" s="43">
        <f>IF(OR($B55-S$5&gt;74, $B55-S$5=73, $B55-S$5=1, $B55-S$5&lt;0),"",ROUND(($B55-S$5)*'점수 계산기'!$C$27+S$5*'점수 계산기'!$C$30+'점수 계산기'!$C$33,0))</f>
        <v>108</v>
      </c>
      <c r="T55" s="43">
        <f>IF(OR($B55-T$5&gt;74, $B55-T$5=73, $B55-T$5=1, $B55-T$5&lt;0),"",ROUND(($B55-T$5)*'점수 계산기'!$C$27+T$5*'점수 계산기'!$C$30+'점수 계산기'!$C$33,0))</f>
        <v>108</v>
      </c>
      <c r="U55" s="43">
        <f>IF(OR($B55-U$5&gt;74, $B55-U$5=73, $B55-U$5=1, $B55-U$5&lt;0),"",ROUND(($B55-U$5)*'점수 계산기'!$C$27+U$5*'점수 계산기'!$C$30+'점수 계산기'!$C$33,0))</f>
        <v>108</v>
      </c>
      <c r="V55" s="43">
        <f>IF(OR($B55-V$5&gt;74, $B55-V$5=73, $B55-V$5=1, $B55-V$5&lt;0),"",ROUND(($B55-V$5)*'점수 계산기'!$C$27+V$5*'점수 계산기'!$C$30+'점수 계산기'!$C$33,0))</f>
        <v>108</v>
      </c>
      <c r="W55" s="43">
        <f>IF(OR($B55-W$5&gt;74, $B55-W$5=73, $B55-W$5=1, $B55-W$5&lt;0),"",ROUND(($B55-W$5)*'점수 계산기'!$C$27+W$5*'점수 계산기'!$C$30+'점수 계산기'!$C$33,0))</f>
        <v>108</v>
      </c>
      <c r="X55" s="43">
        <f>IF(OR($B55-X$5&gt;74, $B55-X$5=73, $B55-X$5=1, $B55-X$5&lt;0),"",ROUND(($B55-X$5)*'점수 계산기'!$C$27+X$5*'점수 계산기'!$C$30+'점수 계산기'!$C$33,0))</f>
        <v>108</v>
      </c>
      <c r="Y55" s="43">
        <f>IF(OR($B55-Y$5&gt;74, $B55-Y$5=73, $B55-Y$5=1, $B55-Y$5&lt;0),"",ROUND(($B55-Y$5)*'점수 계산기'!$C$27+Y$5*'점수 계산기'!$C$30+'점수 계산기'!$C$33,0))</f>
        <v>108</v>
      </c>
      <c r="Z55" s="43">
        <f>IF(OR($B55-Z$5&gt;74, $B55-Z$5=73, $B55-Z$5=1, $B55-Z$5&lt;0),"",ROUND(($B55-Z$5)*'점수 계산기'!$C$27+Z$5*'점수 계산기'!$C$30+'점수 계산기'!$C$33,0))</f>
        <v>108</v>
      </c>
      <c r="AA55" s="50">
        <f>IF(OR($B55-AA$5&gt;74, $B55-AA$5=73, $B55-AA$5=1, $B55-AA$5&lt;0),"",ROUND(($B55-AA$5)*'점수 계산기'!$C$27+AA$5*'점수 계산기'!$C$30+'점수 계산기'!$C$33,0))</f>
        <v>108</v>
      </c>
      <c r="AC55" s="195">
        <v>52</v>
      </c>
      <c r="AD55" s="195">
        <f t="shared" si="0"/>
        <v>108</v>
      </c>
      <c r="AE55" s="195" cm="1">
        <f t="array" ref="AE55">INDEX($AF$6:$AF$106, AC55, 1)</f>
        <v>107</v>
      </c>
      <c r="AF55" s="195">
        <f t="shared" si="1"/>
        <v>108</v>
      </c>
      <c r="AG55" s="195">
        <v>51</v>
      </c>
      <c r="AH55" s="195">
        <v>49</v>
      </c>
    </row>
    <row r="56" spans="1:34" ht="21" customHeight="1">
      <c r="A56" s="4"/>
      <c r="B56" s="68">
        <v>50</v>
      </c>
      <c r="C56" s="55">
        <f>IF(OR($B56-C$5&gt;74, $B56-C$5=73, $B56-C$5=1, $B56-C$5&lt;0),"",ROUND(($B56-C$5)*'점수 계산기'!$C$27+C$5*'점수 계산기'!$C$30+'점수 계산기'!$C$33,0))</f>
        <v>107</v>
      </c>
      <c r="D56" s="43">
        <f>IF(OR($B56-D$5&gt;74, $B56-D$5=73, $B56-D$5=1, $B56-D$5&lt;0),"",ROUND(($B56-D$5)*'점수 계산기'!$C$27+D$5*'점수 계산기'!$C$30+'점수 계산기'!$C$33,0))</f>
        <v>107</v>
      </c>
      <c r="E56" s="43">
        <f>IF(OR($B56-E$5&gt;74, $B56-E$5=73, $B56-E$5=1, $B56-E$5&lt;0),"",ROUND(($B56-E$5)*'점수 계산기'!$C$27+E$5*'점수 계산기'!$C$30+'점수 계산기'!$C$33,0))</f>
        <v>107</v>
      </c>
      <c r="F56" s="43">
        <f>IF(OR($B56-F$5&gt;74, $B56-F$5=73, $B56-F$5=1, $B56-F$5&lt;0),"",ROUND(($B56-F$5)*'점수 계산기'!$C$27+F$5*'점수 계산기'!$C$30+'점수 계산기'!$C$33,0))</f>
        <v>107</v>
      </c>
      <c r="G56" s="43">
        <f>IF(OR($B56-G$5&gt;74, $B56-G$5=73, $B56-G$5=1, $B56-G$5&lt;0),"",ROUND(($B56-G$5)*'점수 계산기'!$C$27+G$5*'점수 계산기'!$C$30+'점수 계산기'!$C$33,0))</f>
        <v>107</v>
      </c>
      <c r="H56" s="43">
        <f>IF(OR($B56-H$5&gt;74, $B56-H$5=73, $B56-H$5=1, $B56-H$5&lt;0),"",ROUND(($B56-H$5)*'점수 계산기'!$C$27+H$5*'점수 계산기'!$C$30+'점수 계산기'!$C$33,0))</f>
        <v>107</v>
      </c>
      <c r="I56" s="43">
        <f>IF(OR($B56-I$5&gt;74, $B56-I$5=73, $B56-I$5=1, $B56-I$5&lt;0),"",ROUND(($B56-I$5)*'점수 계산기'!$C$27+I$5*'점수 계산기'!$C$30+'점수 계산기'!$C$33,0))</f>
        <v>107</v>
      </c>
      <c r="J56" s="43">
        <f>IF(OR($B56-J$5&gt;74, $B56-J$5=73, $B56-J$5=1, $B56-J$5&lt;0),"",ROUND(($B56-J$5)*'점수 계산기'!$C$27+J$5*'점수 계산기'!$C$30+'점수 계산기'!$C$33,0))</f>
        <v>107</v>
      </c>
      <c r="K56" s="43">
        <f>IF(OR($B56-K$5&gt;74, $B56-K$5=73, $B56-K$5=1, $B56-K$5&lt;0),"",ROUND(($B56-K$5)*'점수 계산기'!$C$27+K$5*'점수 계산기'!$C$30+'점수 계산기'!$C$33,0))</f>
        <v>107</v>
      </c>
      <c r="L56" s="43">
        <f>IF(OR($B56-L$5&gt;74, $B56-L$5=73, $B56-L$5=1, $B56-L$5&lt;0),"",ROUND(($B56-L$5)*'점수 계산기'!$C$27+L$5*'점수 계산기'!$C$30+'점수 계산기'!$C$33,0))</f>
        <v>107</v>
      </c>
      <c r="M56" s="43">
        <f>IF(OR($B56-M$5&gt;74, $B56-M$5=73, $B56-M$5=1, $B56-M$5&lt;0),"",ROUND(($B56-M$5)*'점수 계산기'!$C$27+M$5*'점수 계산기'!$C$30+'점수 계산기'!$C$33,0))</f>
        <v>107</v>
      </c>
      <c r="N56" s="43">
        <f>IF(OR($B56-N$5&gt;74, $B56-N$5=73, $B56-N$5=1, $B56-N$5&lt;0),"",ROUND(($B56-N$5)*'점수 계산기'!$C$27+N$5*'점수 계산기'!$C$30+'점수 계산기'!$C$33,0))</f>
        <v>107</v>
      </c>
      <c r="O56" s="43">
        <f>IF(OR($B56-O$5&gt;74, $B56-O$5=73, $B56-O$5=1, $B56-O$5&lt;0),"",ROUND(($B56-O$5)*'점수 계산기'!$C$27+O$5*'점수 계산기'!$C$30+'점수 계산기'!$C$33,0))</f>
        <v>107</v>
      </c>
      <c r="P56" s="43">
        <f>IF(OR($B56-P$5&gt;74, $B56-P$5=73, $B56-P$5=1, $B56-P$5&lt;0),"",ROUND(($B56-P$5)*'점수 계산기'!$C$27+P$5*'점수 계산기'!$C$30+'점수 계산기'!$C$33,0))</f>
        <v>107</v>
      </c>
      <c r="Q56" s="43">
        <f>IF(OR($B56-Q$5&gt;74, $B56-Q$5=73, $B56-Q$5=1, $B56-Q$5&lt;0),"",ROUND(($B56-Q$5)*'점수 계산기'!$C$27+Q$5*'점수 계산기'!$C$30+'점수 계산기'!$C$33,0))</f>
        <v>107</v>
      </c>
      <c r="R56" s="43">
        <f>IF(OR($B56-R$5&gt;74, $B56-R$5=73, $B56-R$5=1, $B56-R$5&lt;0),"",ROUND(($B56-R$5)*'점수 계산기'!$C$27+R$5*'점수 계산기'!$C$30+'점수 계산기'!$C$33,0))</f>
        <v>107</v>
      </c>
      <c r="S56" s="43">
        <f>IF(OR($B56-S$5&gt;74, $B56-S$5=73, $B56-S$5=1, $B56-S$5&lt;0),"",ROUND(($B56-S$5)*'점수 계산기'!$C$27+S$5*'점수 계산기'!$C$30+'점수 계산기'!$C$33,0))</f>
        <v>107</v>
      </c>
      <c r="T56" s="43">
        <f>IF(OR($B56-T$5&gt;74, $B56-T$5=73, $B56-T$5=1, $B56-T$5&lt;0),"",ROUND(($B56-T$5)*'점수 계산기'!$C$27+T$5*'점수 계산기'!$C$30+'점수 계산기'!$C$33,0))</f>
        <v>107</v>
      </c>
      <c r="U56" s="43">
        <f>IF(OR($B56-U$5&gt;74, $B56-U$5=73, $B56-U$5=1, $B56-U$5&lt;0),"",ROUND(($B56-U$5)*'점수 계산기'!$C$27+U$5*'점수 계산기'!$C$30+'점수 계산기'!$C$33,0))</f>
        <v>107</v>
      </c>
      <c r="V56" s="43">
        <f>IF(OR($B56-V$5&gt;74, $B56-V$5=73, $B56-V$5=1, $B56-V$5&lt;0),"",ROUND(($B56-V$5)*'점수 계산기'!$C$27+V$5*'점수 계산기'!$C$30+'점수 계산기'!$C$33,0))</f>
        <v>107</v>
      </c>
      <c r="W56" s="43">
        <f>IF(OR($B56-W$5&gt;74, $B56-W$5=73, $B56-W$5=1, $B56-W$5&lt;0),"",ROUND(($B56-W$5)*'점수 계산기'!$C$27+W$5*'점수 계산기'!$C$30+'점수 계산기'!$C$33,0))</f>
        <v>107</v>
      </c>
      <c r="X56" s="43">
        <f>IF(OR($B56-X$5&gt;74, $B56-X$5=73, $B56-X$5=1, $B56-X$5&lt;0),"",ROUND(($B56-X$5)*'점수 계산기'!$C$27+X$5*'점수 계산기'!$C$30+'점수 계산기'!$C$33,0))</f>
        <v>107</v>
      </c>
      <c r="Y56" s="43">
        <f>IF(OR($B56-Y$5&gt;74, $B56-Y$5=73, $B56-Y$5=1, $B56-Y$5&lt;0),"",ROUND(($B56-Y$5)*'점수 계산기'!$C$27+Y$5*'점수 계산기'!$C$30+'점수 계산기'!$C$33,0))</f>
        <v>107</v>
      </c>
      <c r="Z56" s="43">
        <f>IF(OR($B56-Z$5&gt;74, $B56-Z$5=73, $B56-Z$5=1, $B56-Z$5&lt;0),"",ROUND(($B56-Z$5)*'점수 계산기'!$C$27+Z$5*'점수 계산기'!$C$30+'점수 계산기'!$C$33,0))</f>
        <v>107</v>
      </c>
      <c r="AA56" s="50">
        <f>IF(OR($B56-AA$5&gt;74, $B56-AA$5=73, $B56-AA$5=1, $B56-AA$5&lt;0),"",ROUND(($B56-AA$5)*'점수 계산기'!$C$27+AA$5*'점수 계산기'!$C$30+'점수 계산기'!$C$33,0))</f>
        <v>107</v>
      </c>
      <c r="AC56" s="195">
        <v>51</v>
      </c>
      <c r="AD56" s="195">
        <f t="shared" si="0"/>
        <v>107</v>
      </c>
      <c r="AE56" s="195" cm="1">
        <f t="array" ref="AE56">INDEX($AF$6:$AF$106, AC56, 1)</f>
        <v>107</v>
      </c>
      <c r="AF56" s="195">
        <f t="shared" si="1"/>
        <v>107</v>
      </c>
      <c r="AG56" s="195">
        <v>50</v>
      </c>
      <c r="AH56" s="195">
        <v>50</v>
      </c>
    </row>
    <row r="57" spans="1:34" ht="21" customHeight="1">
      <c r="A57" s="4"/>
      <c r="B57" s="68">
        <v>49</v>
      </c>
      <c r="C57" s="55">
        <f>IF(OR($B57-C$5&gt;74, $B57-C$5=73, $B57-C$5=1, $B57-C$5&lt;0),"",ROUND(($B57-C$5)*'점수 계산기'!$C$27+C$5*'점수 계산기'!$C$30+'점수 계산기'!$C$33,0))</f>
        <v>106</v>
      </c>
      <c r="D57" s="43">
        <f>IF(OR($B57-D$5&gt;74, $B57-D$5=73, $B57-D$5=1, $B57-D$5&lt;0),"",ROUND(($B57-D$5)*'점수 계산기'!$C$27+D$5*'점수 계산기'!$C$30+'점수 계산기'!$C$33,0))</f>
        <v>106</v>
      </c>
      <c r="E57" s="43">
        <f>IF(OR($B57-E$5&gt;74, $B57-E$5=73, $B57-E$5=1, $B57-E$5&lt;0),"",ROUND(($B57-E$5)*'점수 계산기'!$C$27+E$5*'점수 계산기'!$C$30+'점수 계산기'!$C$33,0))</f>
        <v>106</v>
      </c>
      <c r="F57" s="43">
        <f>IF(OR($B57-F$5&gt;74, $B57-F$5=73, $B57-F$5=1, $B57-F$5&lt;0),"",ROUND(($B57-F$5)*'점수 계산기'!$C$27+F$5*'점수 계산기'!$C$30+'점수 계산기'!$C$33,0))</f>
        <v>106</v>
      </c>
      <c r="G57" s="43">
        <f>IF(OR($B57-G$5&gt;74, $B57-G$5=73, $B57-G$5=1, $B57-G$5&lt;0),"",ROUND(($B57-G$5)*'점수 계산기'!$C$27+G$5*'점수 계산기'!$C$30+'점수 계산기'!$C$33,0))</f>
        <v>106</v>
      </c>
      <c r="H57" s="43">
        <f>IF(OR($B57-H$5&gt;74, $B57-H$5=73, $B57-H$5=1, $B57-H$5&lt;0),"",ROUND(($B57-H$5)*'점수 계산기'!$C$27+H$5*'점수 계산기'!$C$30+'점수 계산기'!$C$33,0))</f>
        <v>106</v>
      </c>
      <c r="I57" s="43">
        <f>IF(OR($B57-I$5&gt;74, $B57-I$5=73, $B57-I$5=1, $B57-I$5&lt;0),"",ROUND(($B57-I$5)*'점수 계산기'!$C$27+I$5*'점수 계산기'!$C$30+'점수 계산기'!$C$33,0))</f>
        <v>106</v>
      </c>
      <c r="J57" s="43">
        <f>IF(OR($B57-J$5&gt;74, $B57-J$5=73, $B57-J$5=1, $B57-J$5&lt;0),"",ROUND(($B57-J$5)*'점수 계산기'!$C$27+J$5*'점수 계산기'!$C$30+'점수 계산기'!$C$33,0))</f>
        <v>106</v>
      </c>
      <c r="K57" s="43">
        <f>IF(OR($B57-K$5&gt;74, $B57-K$5=73, $B57-K$5=1, $B57-K$5&lt;0),"",ROUND(($B57-K$5)*'점수 계산기'!$C$27+K$5*'점수 계산기'!$C$30+'점수 계산기'!$C$33,0))</f>
        <v>106</v>
      </c>
      <c r="L57" s="43">
        <f>IF(OR($B57-L$5&gt;74, $B57-L$5=73, $B57-L$5=1, $B57-L$5&lt;0),"",ROUND(($B57-L$5)*'점수 계산기'!$C$27+L$5*'점수 계산기'!$C$30+'점수 계산기'!$C$33,0))</f>
        <v>106</v>
      </c>
      <c r="M57" s="43">
        <f>IF(OR($B57-M$5&gt;74, $B57-M$5=73, $B57-M$5=1, $B57-M$5&lt;0),"",ROUND(($B57-M$5)*'점수 계산기'!$C$27+M$5*'점수 계산기'!$C$30+'점수 계산기'!$C$33,0))</f>
        <v>106</v>
      </c>
      <c r="N57" s="43">
        <f>IF(OR($B57-N$5&gt;74, $B57-N$5=73, $B57-N$5=1, $B57-N$5&lt;0),"",ROUND(($B57-N$5)*'점수 계산기'!$C$27+N$5*'점수 계산기'!$C$30+'점수 계산기'!$C$33,0))</f>
        <v>106</v>
      </c>
      <c r="O57" s="43">
        <f>IF(OR($B57-O$5&gt;74, $B57-O$5=73, $B57-O$5=1, $B57-O$5&lt;0),"",ROUND(($B57-O$5)*'점수 계산기'!$C$27+O$5*'점수 계산기'!$C$30+'점수 계산기'!$C$33,0))</f>
        <v>106</v>
      </c>
      <c r="P57" s="43">
        <f>IF(OR($B57-P$5&gt;74, $B57-P$5=73, $B57-P$5=1, $B57-P$5&lt;0),"",ROUND(($B57-P$5)*'점수 계산기'!$C$27+P$5*'점수 계산기'!$C$30+'점수 계산기'!$C$33,0))</f>
        <v>106</v>
      </c>
      <c r="Q57" s="43">
        <f>IF(OR($B57-Q$5&gt;74, $B57-Q$5=73, $B57-Q$5=1, $B57-Q$5&lt;0),"",ROUND(($B57-Q$5)*'점수 계산기'!$C$27+Q$5*'점수 계산기'!$C$30+'점수 계산기'!$C$33,0))</f>
        <v>106</v>
      </c>
      <c r="R57" s="43">
        <f>IF(OR($B57-R$5&gt;74, $B57-R$5=73, $B57-R$5=1, $B57-R$5&lt;0),"",ROUND(($B57-R$5)*'점수 계산기'!$C$27+R$5*'점수 계산기'!$C$30+'점수 계산기'!$C$33,0))</f>
        <v>106</v>
      </c>
      <c r="S57" s="43">
        <f>IF(OR($B57-S$5&gt;74, $B57-S$5=73, $B57-S$5=1, $B57-S$5&lt;0),"",ROUND(($B57-S$5)*'점수 계산기'!$C$27+S$5*'점수 계산기'!$C$30+'점수 계산기'!$C$33,0))</f>
        <v>106</v>
      </c>
      <c r="T57" s="43">
        <f>IF(OR($B57-T$5&gt;74, $B57-T$5=73, $B57-T$5=1, $B57-T$5&lt;0),"",ROUND(($B57-T$5)*'점수 계산기'!$C$27+T$5*'점수 계산기'!$C$30+'점수 계산기'!$C$33,0))</f>
        <v>106</v>
      </c>
      <c r="U57" s="43">
        <f>IF(OR($B57-U$5&gt;74, $B57-U$5=73, $B57-U$5=1, $B57-U$5&lt;0),"",ROUND(($B57-U$5)*'점수 계산기'!$C$27+U$5*'점수 계산기'!$C$30+'점수 계산기'!$C$33,0))</f>
        <v>106</v>
      </c>
      <c r="V57" s="43">
        <f>IF(OR($B57-V$5&gt;74, $B57-V$5=73, $B57-V$5=1, $B57-V$5&lt;0),"",ROUND(($B57-V$5)*'점수 계산기'!$C$27+V$5*'점수 계산기'!$C$30+'점수 계산기'!$C$33,0))</f>
        <v>106</v>
      </c>
      <c r="W57" s="43">
        <f>IF(OR($B57-W$5&gt;74, $B57-W$5=73, $B57-W$5=1, $B57-W$5&lt;0),"",ROUND(($B57-W$5)*'점수 계산기'!$C$27+W$5*'점수 계산기'!$C$30+'점수 계산기'!$C$33,0))</f>
        <v>106</v>
      </c>
      <c r="X57" s="43">
        <f>IF(OR($B57-X$5&gt;74, $B57-X$5=73, $B57-X$5=1, $B57-X$5&lt;0),"",ROUND(($B57-X$5)*'점수 계산기'!$C$27+X$5*'점수 계산기'!$C$30+'점수 계산기'!$C$33,0))</f>
        <v>106</v>
      </c>
      <c r="Y57" s="43">
        <f>IF(OR($B57-Y$5&gt;74, $B57-Y$5=73, $B57-Y$5=1, $B57-Y$5&lt;0),"",ROUND(($B57-Y$5)*'점수 계산기'!$C$27+Y$5*'점수 계산기'!$C$30+'점수 계산기'!$C$33,0))</f>
        <v>106</v>
      </c>
      <c r="Z57" s="43">
        <f>IF(OR($B57-Z$5&gt;74, $B57-Z$5=73, $B57-Z$5=1, $B57-Z$5&lt;0),"",ROUND(($B57-Z$5)*'점수 계산기'!$C$27+Z$5*'점수 계산기'!$C$30+'점수 계산기'!$C$33,0))</f>
        <v>107</v>
      </c>
      <c r="AA57" s="50">
        <f>IF(OR($B57-AA$5&gt;74, $B57-AA$5=73, $B57-AA$5=1, $B57-AA$5&lt;0),"",ROUND(($B57-AA$5)*'점수 계산기'!$C$27+AA$5*'점수 계산기'!$C$30+'점수 계산기'!$C$33,0))</f>
        <v>107</v>
      </c>
      <c r="AC57" s="195">
        <v>50</v>
      </c>
      <c r="AD57" s="195">
        <f t="shared" si="0"/>
        <v>106</v>
      </c>
      <c r="AE57" s="195" cm="1">
        <f t="array" ref="AE57">INDEX($AF$6:$AF$106, AC57, 1)</f>
        <v>108</v>
      </c>
      <c r="AF57" s="195">
        <f t="shared" si="1"/>
        <v>107</v>
      </c>
      <c r="AG57" s="195">
        <v>49</v>
      </c>
      <c r="AH57" s="195">
        <v>51</v>
      </c>
    </row>
    <row r="58" spans="1:34" ht="21" customHeight="1">
      <c r="A58" s="4"/>
      <c r="B58" s="69">
        <v>48</v>
      </c>
      <c r="C58" s="56">
        <f>IF(OR($B58-C$5&gt;74, $B58-C$5=73, $B58-C$5=1, $B58-C$5&lt;0),"",ROUND(($B58-C$5)*'점수 계산기'!$C$27+C$5*'점수 계산기'!$C$30+'점수 계산기'!$C$33,0))</f>
        <v>106</v>
      </c>
      <c r="D58" s="44">
        <f>IF(OR($B58-D$5&gt;74, $B58-D$5=73, $B58-D$5=1, $B58-D$5&lt;0),"",ROUND(($B58-D$5)*'점수 계산기'!$C$27+D$5*'점수 계산기'!$C$30+'점수 계산기'!$C$33,0))</f>
        <v>106</v>
      </c>
      <c r="E58" s="44">
        <f>IF(OR($B58-E$5&gt;74, $B58-E$5=73, $B58-E$5=1, $B58-E$5&lt;0),"",ROUND(($B58-E$5)*'점수 계산기'!$C$27+E$5*'점수 계산기'!$C$30+'점수 계산기'!$C$33,0))</f>
        <v>106</v>
      </c>
      <c r="F58" s="44">
        <f>IF(OR($B58-F$5&gt;74, $B58-F$5=73, $B58-F$5=1, $B58-F$5&lt;0),"",ROUND(($B58-F$5)*'점수 계산기'!$C$27+F$5*'점수 계산기'!$C$30+'점수 계산기'!$C$33,0))</f>
        <v>106</v>
      </c>
      <c r="G58" s="44">
        <f>IF(OR($B58-G$5&gt;74, $B58-G$5=73, $B58-G$5=1, $B58-G$5&lt;0),"",ROUND(($B58-G$5)*'점수 계산기'!$C$27+G$5*'점수 계산기'!$C$30+'점수 계산기'!$C$33,0))</f>
        <v>106</v>
      </c>
      <c r="H58" s="44">
        <f>IF(OR($B58-H$5&gt;74, $B58-H$5=73, $B58-H$5=1, $B58-H$5&lt;0),"",ROUND(($B58-H$5)*'점수 계산기'!$C$27+H$5*'점수 계산기'!$C$30+'점수 계산기'!$C$33,0))</f>
        <v>106</v>
      </c>
      <c r="I58" s="44">
        <f>IF(OR($B58-I$5&gt;74, $B58-I$5=73, $B58-I$5=1, $B58-I$5&lt;0),"",ROUND(($B58-I$5)*'점수 계산기'!$C$27+I$5*'점수 계산기'!$C$30+'점수 계산기'!$C$33,0))</f>
        <v>106</v>
      </c>
      <c r="J58" s="44">
        <f>IF(OR($B58-J$5&gt;74, $B58-J$5=73, $B58-J$5=1, $B58-J$5&lt;0),"",ROUND(($B58-J$5)*'점수 계산기'!$C$27+J$5*'점수 계산기'!$C$30+'점수 계산기'!$C$33,0))</f>
        <v>106</v>
      </c>
      <c r="K58" s="44">
        <f>IF(OR($B58-K$5&gt;74, $B58-K$5=73, $B58-K$5=1, $B58-K$5&lt;0),"",ROUND(($B58-K$5)*'점수 계산기'!$C$27+K$5*'점수 계산기'!$C$30+'점수 계산기'!$C$33,0))</f>
        <v>106</v>
      </c>
      <c r="L58" s="44">
        <f>IF(OR($B58-L$5&gt;74, $B58-L$5=73, $B58-L$5=1, $B58-L$5&lt;0),"",ROUND(($B58-L$5)*'점수 계산기'!$C$27+L$5*'점수 계산기'!$C$30+'점수 계산기'!$C$33,0))</f>
        <v>106</v>
      </c>
      <c r="M58" s="44">
        <f>IF(OR($B58-M$5&gt;74, $B58-M$5=73, $B58-M$5=1, $B58-M$5&lt;0),"",ROUND(($B58-M$5)*'점수 계산기'!$C$27+M$5*'점수 계산기'!$C$30+'점수 계산기'!$C$33,0))</f>
        <v>106</v>
      </c>
      <c r="N58" s="44">
        <f>IF(OR($B58-N$5&gt;74, $B58-N$5=73, $B58-N$5=1, $B58-N$5&lt;0),"",ROUND(($B58-N$5)*'점수 계산기'!$C$27+N$5*'점수 계산기'!$C$30+'점수 계산기'!$C$33,0))</f>
        <v>106</v>
      </c>
      <c r="O58" s="44">
        <f>IF(OR($B58-O$5&gt;74, $B58-O$5=73, $B58-O$5=1, $B58-O$5&lt;0),"",ROUND(($B58-O$5)*'점수 계산기'!$C$27+O$5*'점수 계산기'!$C$30+'점수 계산기'!$C$33,0))</f>
        <v>106</v>
      </c>
      <c r="P58" s="44">
        <f>IF(OR($B58-P$5&gt;74, $B58-P$5=73, $B58-P$5=1, $B58-P$5&lt;0),"",ROUND(($B58-P$5)*'점수 계산기'!$C$27+P$5*'점수 계산기'!$C$30+'점수 계산기'!$C$33,0))</f>
        <v>106</v>
      </c>
      <c r="Q58" s="44">
        <f>IF(OR($B58-Q$5&gt;74, $B58-Q$5=73, $B58-Q$5=1, $B58-Q$5&lt;0),"",ROUND(($B58-Q$5)*'점수 계산기'!$C$27+Q$5*'점수 계산기'!$C$30+'점수 계산기'!$C$33,0))</f>
        <v>106</v>
      </c>
      <c r="R58" s="44">
        <f>IF(OR($B58-R$5&gt;74, $B58-R$5=73, $B58-R$5=1, $B58-R$5&lt;0),"",ROUND(($B58-R$5)*'점수 계산기'!$C$27+R$5*'점수 계산기'!$C$30+'점수 계산기'!$C$33,0))</f>
        <v>106</v>
      </c>
      <c r="S58" s="44">
        <f>IF(OR($B58-S$5&gt;74, $B58-S$5=73, $B58-S$5=1, $B58-S$5&lt;0),"",ROUND(($B58-S$5)*'점수 계산기'!$C$27+S$5*'점수 계산기'!$C$30+'점수 계산기'!$C$33,0))</f>
        <v>106</v>
      </c>
      <c r="T58" s="44">
        <f>IF(OR($B58-T$5&gt;74, $B58-T$5=73, $B58-T$5=1, $B58-T$5&lt;0),"",ROUND(($B58-T$5)*'점수 계산기'!$C$27+T$5*'점수 계산기'!$C$30+'점수 계산기'!$C$33,0))</f>
        <v>106</v>
      </c>
      <c r="U58" s="44">
        <f>IF(OR($B58-U$5&gt;74, $B58-U$5=73, $B58-U$5=1, $B58-U$5&lt;0),"",ROUND(($B58-U$5)*'점수 계산기'!$C$27+U$5*'점수 계산기'!$C$30+'점수 계산기'!$C$33,0))</f>
        <v>106</v>
      </c>
      <c r="V58" s="44">
        <f>IF(OR($B58-V$5&gt;74, $B58-V$5=73, $B58-V$5=1, $B58-V$5&lt;0),"",ROUND(($B58-V$5)*'점수 계산기'!$C$27+V$5*'점수 계산기'!$C$30+'점수 계산기'!$C$33,0))</f>
        <v>106</v>
      </c>
      <c r="W58" s="44">
        <f>IF(OR($B58-W$5&gt;74, $B58-W$5=73, $B58-W$5=1, $B58-W$5&lt;0),"",ROUND(($B58-W$5)*'점수 계산기'!$C$27+W$5*'점수 계산기'!$C$30+'점수 계산기'!$C$33,0))</f>
        <v>106</v>
      </c>
      <c r="X58" s="44">
        <f>IF(OR($B58-X$5&gt;74, $B58-X$5=73, $B58-X$5=1, $B58-X$5&lt;0),"",ROUND(($B58-X$5)*'점수 계산기'!$C$27+X$5*'점수 계산기'!$C$30+'점수 계산기'!$C$33,0))</f>
        <v>106</v>
      </c>
      <c r="Y58" s="44">
        <f>IF(OR($B58-Y$5&gt;74, $B58-Y$5=73, $B58-Y$5=1, $B58-Y$5&lt;0),"",ROUND(($B58-Y$5)*'점수 계산기'!$C$27+Y$5*'점수 계산기'!$C$30+'점수 계산기'!$C$33,0))</f>
        <v>106</v>
      </c>
      <c r="Z58" s="44">
        <f>IF(OR($B58-Z$5&gt;74, $B58-Z$5=73, $B58-Z$5=1, $B58-Z$5&lt;0),"",ROUND(($B58-Z$5)*'점수 계산기'!$C$27+Z$5*'점수 계산기'!$C$30+'점수 계산기'!$C$33,0))</f>
        <v>106</v>
      </c>
      <c r="AA58" s="51">
        <f>IF(OR($B58-AA$5&gt;74, $B58-AA$5=73, $B58-AA$5=1, $B58-AA$5&lt;0),"",ROUND(($B58-AA$5)*'점수 계산기'!$C$27+AA$5*'점수 계산기'!$C$30+'점수 계산기'!$C$33,0))</f>
        <v>106</v>
      </c>
      <c r="AC58" s="195">
        <v>49</v>
      </c>
      <c r="AD58" s="195">
        <f t="shared" si="0"/>
        <v>106</v>
      </c>
      <c r="AE58" s="195" cm="1">
        <f t="array" ref="AE58">INDEX($AF$6:$AF$106, AC58, 1)</f>
        <v>109</v>
      </c>
      <c r="AF58" s="195">
        <f t="shared" si="1"/>
        <v>106</v>
      </c>
      <c r="AG58" s="195">
        <v>48</v>
      </c>
      <c r="AH58" s="195">
        <v>52</v>
      </c>
    </row>
    <row r="59" spans="1:34" ht="21" customHeight="1">
      <c r="A59" s="4"/>
      <c r="B59" s="69">
        <v>47</v>
      </c>
      <c r="C59" s="56">
        <f>IF(OR($B59-C$5&gt;74, $B59-C$5=73, $B59-C$5=1, $B59-C$5&lt;0),"",ROUND(($B59-C$5)*'점수 계산기'!$C$27+C$5*'점수 계산기'!$C$30+'점수 계산기'!$C$33,0))</f>
        <v>105</v>
      </c>
      <c r="D59" s="44">
        <f>IF(OR($B59-D$5&gt;74, $B59-D$5=73, $B59-D$5=1, $B59-D$5&lt;0),"",ROUND(($B59-D$5)*'점수 계산기'!$C$27+D$5*'점수 계산기'!$C$30+'점수 계산기'!$C$33,0))</f>
        <v>105</v>
      </c>
      <c r="E59" s="44">
        <f>IF(OR($B59-E$5&gt;74, $B59-E$5=73, $B59-E$5=1, $B59-E$5&lt;0),"",ROUND(($B59-E$5)*'점수 계산기'!$C$27+E$5*'점수 계산기'!$C$30+'점수 계산기'!$C$33,0))</f>
        <v>105</v>
      </c>
      <c r="F59" s="44">
        <f>IF(OR($B59-F$5&gt;74, $B59-F$5=73, $B59-F$5=1, $B59-F$5&lt;0),"",ROUND(($B59-F$5)*'점수 계산기'!$C$27+F$5*'점수 계산기'!$C$30+'점수 계산기'!$C$33,0))</f>
        <v>105</v>
      </c>
      <c r="G59" s="44">
        <f>IF(OR($B59-G$5&gt;74, $B59-G$5=73, $B59-G$5=1, $B59-G$5&lt;0),"",ROUND(($B59-G$5)*'점수 계산기'!$C$27+G$5*'점수 계산기'!$C$30+'점수 계산기'!$C$33,0))</f>
        <v>105</v>
      </c>
      <c r="H59" s="44">
        <f>IF(OR($B59-H$5&gt;74, $B59-H$5=73, $B59-H$5=1, $B59-H$5&lt;0),"",ROUND(($B59-H$5)*'점수 계산기'!$C$27+H$5*'점수 계산기'!$C$30+'점수 계산기'!$C$33,0))</f>
        <v>105</v>
      </c>
      <c r="I59" s="44">
        <f>IF(OR($B59-I$5&gt;74, $B59-I$5=73, $B59-I$5=1, $B59-I$5&lt;0),"",ROUND(($B59-I$5)*'점수 계산기'!$C$27+I$5*'점수 계산기'!$C$30+'점수 계산기'!$C$33,0))</f>
        <v>105</v>
      </c>
      <c r="J59" s="44">
        <f>IF(OR($B59-J$5&gt;74, $B59-J$5=73, $B59-J$5=1, $B59-J$5&lt;0),"",ROUND(($B59-J$5)*'점수 계산기'!$C$27+J$5*'점수 계산기'!$C$30+'점수 계산기'!$C$33,0))</f>
        <v>105</v>
      </c>
      <c r="K59" s="44">
        <f>IF(OR($B59-K$5&gt;74, $B59-K$5=73, $B59-K$5=1, $B59-K$5&lt;0),"",ROUND(($B59-K$5)*'점수 계산기'!$C$27+K$5*'점수 계산기'!$C$30+'점수 계산기'!$C$33,0))</f>
        <v>105</v>
      </c>
      <c r="L59" s="44">
        <f>IF(OR($B59-L$5&gt;74, $B59-L$5=73, $B59-L$5=1, $B59-L$5&lt;0),"",ROUND(($B59-L$5)*'점수 계산기'!$C$27+L$5*'점수 계산기'!$C$30+'점수 계산기'!$C$33,0))</f>
        <v>105</v>
      </c>
      <c r="M59" s="44">
        <f>IF(OR($B59-M$5&gt;74, $B59-M$5=73, $B59-M$5=1, $B59-M$5&lt;0),"",ROUND(($B59-M$5)*'점수 계산기'!$C$27+M$5*'점수 계산기'!$C$30+'점수 계산기'!$C$33,0))</f>
        <v>105</v>
      </c>
      <c r="N59" s="44">
        <f>IF(OR($B59-N$5&gt;74, $B59-N$5=73, $B59-N$5=1, $B59-N$5&lt;0),"",ROUND(($B59-N$5)*'점수 계산기'!$C$27+N$5*'점수 계산기'!$C$30+'점수 계산기'!$C$33,0))</f>
        <v>105</v>
      </c>
      <c r="O59" s="44">
        <f>IF(OR($B59-O$5&gt;74, $B59-O$5=73, $B59-O$5=1, $B59-O$5&lt;0),"",ROUND(($B59-O$5)*'점수 계산기'!$C$27+O$5*'점수 계산기'!$C$30+'점수 계산기'!$C$33,0))</f>
        <v>105</v>
      </c>
      <c r="P59" s="44">
        <f>IF(OR($B59-P$5&gt;74, $B59-P$5=73, $B59-P$5=1, $B59-P$5&lt;0),"",ROUND(($B59-P$5)*'점수 계산기'!$C$27+P$5*'점수 계산기'!$C$30+'점수 계산기'!$C$33,0))</f>
        <v>105</v>
      </c>
      <c r="Q59" s="44">
        <f>IF(OR($B59-Q$5&gt;74, $B59-Q$5=73, $B59-Q$5=1, $B59-Q$5&lt;0),"",ROUND(($B59-Q$5)*'점수 계산기'!$C$27+Q$5*'점수 계산기'!$C$30+'점수 계산기'!$C$33,0))</f>
        <v>105</v>
      </c>
      <c r="R59" s="44">
        <f>IF(OR($B59-R$5&gt;74, $B59-R$5=73, $B59-R$5=1, $B59-R$5&lt;0),"",ROUND(($B59-R$5)*'점수 계산기'!$C$27+R$5*'점수 계산기'!$C$30+'점수 계산기'!$C$33,0))</f>
        <v>105</v>
      </c>
      <c r="S59" s="44">
        <f>IF(OR($B59-S$5&gt;74, $B59-S$5=73, $B59-S$5=1, $B59-S$5&lt;0),"",ROUND(($B59-S$5)*'점수 계산기'!$C$27+S$5*'점수 계산기'!$C$30+'점수 계산기'!$C$33,0))</f>
        <v>105</v>
      </c>
      <c r="T59" s="44">
        <f>IF(OR($B59-T$5&gt;74, $B59-T$5=73, $B59-T$5=1, $B59-T$5&lt;0),"",ROUND(($B59-T$5)*'점수 계산기'!$C$27+T$5*'점수 계산기'!$C$30+'점수 계산기'!$C$33,0))</f>
        <v>105</v>
      </c>
      <c r="U59" s="44">
        <f>IF(OR($B59-U$5&gt;74, $B59-U$5=73, $B59-U$5=1, $B59-U$5&lt;0),"",ROUND(($B59-U$5)*'점수 계산기'!$C$27+U$5*'점수 계산기'!$C$30+'점수 계산기'!$C$33,0))</f>
        <v>105</v>
      </c>
      <c r="V59" s="44">
        <f>IF(OR($B59-V$5&gt;74, $B59-V$5=73, $B59-V$5=1, $B59-V$5&lt;0),"",ROUND(($B59-V$5)*'점수 계산기'!$C$27+V$5*'점수 계산기'!$C$30+'점수 계산기'!$C$33,0))</f>
        <v>105</v>
      </c>
      <c r="W59" s="44">
        <f>IF(OR($B59-W$5&gt;74, $B59-W$5=73, $B59-W$5=1, $B59-W$5&lt;0),"",ROUND(($B59-W$5)*'점수 계산기'!$C$27+W$5*'점수 계산기'!$C$30+'점수 계산기'!$C$33,0))</f>
        <v>105</v>
      </c>
      <c r="X59" s="44">
        <f>IF(OR($B59-X$5&gt;74, $B59-X$5=73, $B59-X$5=1, $B59-X$5&lt;0),"",ROUND(($B59-X$5)*'점수 계산기'!$C$27+X$5*'점수 계산기'!$C$30+'점수 계산기'!$C$33,0))</f>
        <v>105</v>
      </c>
      <c r="Y59" s="44">
        <f>IF(OR($B59-Y$5&gt;74, $B59-Y$5=73, $B59-Y$5=1, $B59-Y$5&lt;0),"",ROUND(($B59-Y$5)*'점수 계산기'!$C$27+Y$5*'점수 계산기'!$C$30+'점수 계산기'!$C$33,0))</f>
        <v>105</v>
      </c>
      <c r="Z59" s="44">
        <f>IF(OR($B59-Z$5&gt;74, $B59-Z$5=73, $B59-Z$5=1, $B59-Z$5&lt;0),"",ROUND(($B59-Z$5)*'점수 계산기'!$C$27+Z$5*'점수 계산기'!$C$30+'점수 계산기'!$C$33,0))</f>
        <v>105</v>
      </c>
      <c r="AA59" s="51">
        <f>IF(OR($B59-AA$5&gt;74, $B59-AA$5=73, $B59-AA$5=1, $B59-AA$5&lt;0),"",ROUND(($B59-AA$5)*'점수 계산기'!$C$27+AA$5*'점수 계산기'!$C$30+'점수 계산기'!$C$33,0))</f>
        <v>105</v>
      </c>
      <c r="AC59" s="195">
        <v>48</v>
      </c>
      <c r="AD59" s="195">
        <f t="shared" si="0"/>
        <v>105</v>
      </c>
      <c r="AE59" s="195" cm="1">
        <f t="array" ref="AE59">INDEX($AF$6:$AF$106, AC59, 1)</f>
        <v>110</v>
      </c>
      <c r="AF59" s="195">
        <f t="shared" si="1"/>
        <v>105</v>
      </c>
      <c r="AG59" s="195">
        <v>47</v>
      </c>
      <c r="AH59" s="195">
        <v>53</v>
      </c>
    </row>
    <row r="60" spans="1:34" ht="21" customHeight="1">
      <c r="A60" s="4"/>
      <c r="B60" s="69">
        <v>46</v>
      </c>
      <c r="C60" s="56">
        <f>IF(OR($B60-C$5&gt;74, $B60-C$5=73, $B60-C$5=1, $B60-C$5&lt;0),"",ROUND(($B60-C$5)*'점수 계산기'!$C$27+C$5*'점수 계산기'!$C$30+'점수 계산기'!$C$33,0))</f>
        <v>104</v>
      </c>
      <c r="D60" s="44">
        <f>IF(OR($B60-D$5&gt;74, $B60-D$5=73, $B60-D$5=1, $B60-D$5&lt;0),"",ROUND(($B60-D$5)*'점수 계산기'!$C$27+D$5*'점수 계산기'!$C$30+'점수 계산기'!$C$33,0))</f>
        <v>104</v>
      </c>
      <c r="E60" s="44">
        <f>IF(OR($B60-E$5&gt;74, $B60-E$5=73, $B60-E$5=1, $B60-E$5&lt;0),"",ROUND(($B60-E$5)*'점수 계산기'!$C$27+E$5*'점수 계산기'!$C$30+'점수 계산기'!$C$33,0))</f>
        <v>104</v>
      </c>
      <c r="F60" s="44">
        <f>IF(OR($B60-F$5&gt;74, $B60-F$5=73, $B60-F$5=1, $B60-F$5&lt;0),"",ROUND(($B60-F$5)*'점수 계산기'!$C$27+F$5*'점수 계산기'!$C$30+'점수 계산기'!$C$33,0))</f>
        <v>104</v>
      </c>
      <c r="G60" s="44">
        <f>IF(OR($B60-G$5&gt;74, $B60-G$5=73, $B60-G$5=1, $B60-G$5&lt;0),"",ROUND(($B60-G$5)*'점수 계산기'!$C$27+G$5*'점수 계산기'!$C$30+'점수 계산기'!$C$33,0))</f>
        <v>104</v>
      </c>
      <c r="H60" s="44">
        <f>IF(OR($B60-H$5&gt;74, $B60-H$5=73, $B60-H$5=1, $B60-H$5&lt;0),"",ROUND(($B60-H$5)*'점수 계산기'!$C$27+H$5*'점수 계산기'!$C$30+'점수 계산기'!$C$33,0))</f>
        <v>104</v>
      </c>
      <c r="I60" s="44">
        <f>IF(OR($B60-I$5&gt;74, $B60-I$5=73, $B60-I$5=1, $B60-I$5&lt;0),"",ROUND(($B60-I$5)*'점수 계산기'!$C$27+I$5*'점수 계산기'!$C$30+'점수 계산기'!$C$33,0))</f>
        <v>104</v>
      </c>
      <c r="J60" s="44">
        <f>IF(OR($B60-J$5&gt;74, $B60-J$5=73, $B60-J$5=1, $B60-J$5&lt;0),"",ROUND(($B60-J$5)*'점수 계산기'!$C$27+J$5*'점수 계산기'!$C$30+'점수 계산기'!$C$33,0))</f>
        <v>104</v>
      </c>
      <c r="K60" s="44">
        <f>IF(OR($B60-K$5&gt;74, $B60-K$5=73, $B60-K$5=1, $B60-K$5&lt;0),"",ROUND(($B60-K$5)*'점수 계산기'!$C$27+K$5*'점수 계산기'!$C$30+'점수 계산기'!$C$33,0))</f>
        <v>104</v>
      </c>
      <c r="L60" s="44">
        <f>IF(OR($B60-L$5&gt;74, $B60-L$5=73, $B60-L$5=1, $B60-L$5&lt;0),"",ROUND(($B60-L$5)*'점수 계산기'!$C$27+L$5*'점수 계산기'!$C$30+'점수 계산기'!$C$33,0))</f>
        <v>104</v>
      </c>
      <c r="M60" s="44">
        <f>IF(OR($B60-M$5&gt;74, $B60-M$5=73, $B60-M$5=1, $B60-M$5&lt;0),"",ROUND(($B60-M$5)*'점수 계산기'!$C$27+M$5*'점수 계산기'!$C$30+'점수 계산기'!$C$33,0))</f>
        <v>104</v>
      </c>
      <c r="N60" s="44">
        <f>IF(OR($B60-N$5&gt;74, $B60-N$5=73, $B60-N$5=1, $B60-N$5&lt;0),"",ROUND(($B60-N$5)*'점수 계산기'!$C$27+N$5*'점수 계산기'!$C$30+'점수 계산기'!$C$33,0))</f>
        <v>104</v>
      </c>
      <c r="O60" s="44">
        <f>IF(OR($B60-O$5&gt;74, $B60-O$5=73, $B60-O$5=1, $B60-O$5&lt;0),"",ROUND(($B60-O$5)*'점수 계산기'!$C$27+O$5*'점수 계산기'!$C$30+'점수 계산기'!$C$33,0))</f>
        <v>104</v>
      </c>
      <c r="P60" s="44">
        <f>IF(OR($B60-P$5&gt;74, $B60-P$5=73, $B60-P$5=1, $B60-P$5&lt;0),"",ROUND(($B60-P$5)*'점수 계산기'!$C$27+P$5*'점수 계산기'!$C$30+'점수 계산기'!$C$33,0))</f>
        <v>104</v>
      </c>
      <c r="Q60" s="44">
        <f>IF(OR($B60-Q$5&gt;74, $B60-Q$5=73, $B60-Q$5=1, $B60-Q$5&lt;0),"",ROUND(($B60-Q$5)*'점수 계산기'!$C$27+Q$5*'점수 계산기'!$C$30+'점수 계산기'!$C$33,0))</f>
        <v>104</v>
      </c>
      <c r="R60" s="44">
        <f>IF(OR($B60-R$5&gt;74, $B60-R$5=73, $B60-R$5=1, $B60-R$5&lt;0),"",ROUND(($B60-R$5)*'점수 계산기'!$C$27+R$5*'점수 계산기'!$C$30+'점수 계산기'!$C$33,0))</f>
        <v>104</v>
      </c>
      <c r="S60" s="44">
        <f>IF(OR($B60-S$5&gt;74, $B60-S$5=73, $B60-S$5=1, $B60-S$5&lt;0),"",ROUND(($B60-S$5)*'점수 계산기'!$C$27+S$5*'점수 계산기'!$C$30+'점수 계산기'!$C$33,0))</f>
        <v>104</v>
      </c>
      <c r="T60" s="44">
        <f>IF(OR($B60-T$5&gt;74, $B60-T$5=73, $B60-T$5=1, $B60-T$5&lt;0),"",ROUND(($B60-T$5)*'점수 계산기'!$C$27+T$5*'점수 계산기'!$C$30+'점수 계산기'!$C$33,0))</f>
        <v>104</v>
      </c>
      <c r="U60" s="44">
        <f>IF(OR($B60-U$5&gt;74, $B60-U$5=73, $B60-U$5=1, $B60-U$5&lt;0),"",ROUND(($B60-U$5)*'점수 계산기'!$C$27+U$5*'점수 계산기'!$C$30+'점수 계산기'!$C$33,0))</f>
        <v>104</v>
      </c>
      <c r="V60" s="44">
        <f>IF(OR($B60-V$5&gt;74, $B60-V$5=73, $B60-V$5=1, $B60-V$5&lt;0),"",ROUND(($B60-V$5)*'점수 계산기'!$C$27+V$5*'점수 계산기'!$C$30+'점수 계산기'!$C$33,0))</f>
        <v>104</v>
      </c>
      <c r="W60" s="44">
        <f>IF(OR($B60-W$5&gt;74, $B60-W$5=73, $B60-W$5=1, $B60-W$5&lt;0),"",ROUND(($B60-W$5)*'점수 계산기'!$C$27+W$5*'점수 계산기'!$C$30+'점수 계산기'!$C$33,0))</f>
        <v>104</v>
      </c>
      <c r="X60" s="44">
        <f>IF(OR($B60-X$5&gt;74, $B60-X$5=73, $B60-X$5=1, $B60-X$5&lt;0),"",ROUND(($B60-X$5)*'점수 계산기'!$C$27+X$5*'점수 계산기'!$C$30+'점수 계산기'!$C$33,0))</f>
        <v>104</v>
      </c>
      <c r="Y60" s="44">
        <f>IF(OR($B60-Y$5&gt;74, $B60-Y$5=73, $B60-Y$5=1, $B60-Y$5&lt;0),"",ROUND(($B60-Y$5)*'점수 계산기'!$C$27+Y$5*'점수 계산기'!$C$30+'점수 계산기'!$C$33,0))</f>
        <v>104</v>
      </c>
      <c r="Z60" s="44">
        <f>IF(OR($B60-Z$5&gt;74, $B60-Z$5=73, $B60-Z$5=1, $B60-Z$5&lt;0),"",ROUND(($B60-Z$5)*'점수 계산기'!$C$27+Z$5*'점수 계산기'!$C$30+'점수 계산기'!$C$33,0))</f>
        <v>104</v>
      </c>
      <c r="AA60" s="51">
        <f>IF(OR($B60-AA$5&gt;74, $B60-AA$5=73, $B60-AA$5=1, $B60-AA$5&lt;0),"",ROUND(($B60-AA$5)*'점수 계산기'!$C$27+AA$5*'점수 계산기'!$C$30+'점수 계산기'!$C$33,0))</f>
        <v>104</v>
      </c>
      <c r="AC60" s="195">
        <v>47</v>
      </c>
      <c r="AD60" s="195">
        <f t="shared" si="0"/>
        <v>104</v>
      </c>
      <c r="AE60" s="195" cm="1">
        <f t="array" ref="AE60">INDEX($AF$6:$AF$106, AC60, 1)</f>
        <v>111</v>
      </c>
      <c r="AF60" s="195">
        <f t="shared" si="1"/>
        <v>104</v>
      </c>
      <c r="AG60" s="195">
        <v>46</v>
      </c>
      <c r="AH60" s="195">
        <v>54</v>
      </c>
    </row>
    <row r="61" spans="1:34" ht="21" customHeight="1">
      <c r="A61" s="4"/>
      <c r="B61" s="69">
        <v>45</v>
      </c>
      <c r="C61" s="56">
        <f>IF(OR($B61-C$5&gt;74, $B61-C$5=73, $B61-C$5=1, $B61-C$5&lt;0),"",ROUND(($B61-C$5)*'점수 계산기'!$C$27+C$5*'점수 계산기'!$C$30+'점수 계산기'!$C$33,0))</f>
        <v>103</v>
      </c>
      <c r="D61" s="44">
        <f>IF(OR($B61-D$5&gt;74, $B61-D$5=73, $B61-D$5=1, $B61-D$5&lt;0),"",ROUND(($B61-D$5)*'점수 계산기'!$C$27+D$5*'점수 계산기'!$C$30+'점수 계산기'!$C$33,0))</f>
        <v>103</v>
      </c>
      <c r="E61" s="44">
        <f>IF(OR($B61-E$5&gt;74, $B61-E$5=73, $B61-E$5=1, $B61-E$5&lt;0),"",ROUND(($B61-E$5)*'점수 계산기'!$C$27+E$5*'점수 계산기'!$C$30+'점수 계산기'!$C$33,0))</f>
        <v>103</v>
      </c>
      <c r="F61" s="44">
        <f>IF(OR($B61-F$5&gt;74, $B61-F$5=73, $B61-F$5=1, $B61-F$5&lt;0),"",ROUND(($B61-F$5)*'점수 계산기'!$C$27+F$5*'점수 계산기'!$C$30+'점수 계산기'!$C$33,0))</f>
        <v>103</v>
      </c>
      <c r="G61" s="44">
        <f>IF(OR($B61-G$5&gt;74, $B61-G$5=73, $B61-G$5=1, $B61-G$5&lt;0),"",ROUND(($B61-G$5)*'점수 계산기'!$C$27+G$5*'점수 계산기'!$C$30+'점수 계산기'!$C$33,0))</f>
        <v>103</v>
      </c>
      <c r="H61" s="44">
        <f>IF(OR($B61-H$5&gt;74, $B61-H$5=73, $B61-H$5=1, $B61-H$5&lt;0),"",ROUND(($B61-H$5)*'점수 계산기'!$C$27+H$5*'점수 계산기'!$C$30+'점수 계산기'!$C$33,0))</f>
        <v>103</v>
      </c>
      <c r="I61" s="44">
        <f>IF(OR($B61-I$5&gt;74, $B61-I$5=73, $B61-I$5=1, $B61-I$5&lt;0),"",ROUND(($B61-I$5)*'점수 계산기'!$C$27+I$5*'점수 계산기'!$C$30+'점수 계산기'!$C$33,0))</f>
        <v>103</v>
      </c>
      <c r="J61" s="44">
        <f>IF(OR($B61-J$5&gt;74, $B61-J$5=73, $B61-J$5=1, $B61-J$5&lt;0),"",ROUND(($B61-J$5)*'점수 계산기'!$C$27+J$5*'점수 계산기'!$C$30+'점수 계산기'!$C$33,0))</f>
        <v>103</v>
      </c>
      <c r="K61" s="44">
        <f>IF(OR($B61-K$5&gt;74, $B61-K$5=73, $B61-K$5=1, $B61-K$5&lt;0),"",ROUND(($B61-K$5)*'점수 계산기'!$C$27+K$5*'점수 계산기'!$C$30+'점수 계산기'!$C$33,0))</f>
        <v>103</v>
      </c>
      <c r="L61" s="44">
        <f>IF(OR($B61-L$5&gt;74, $B61-L$5=73, $B61-L$5=1, $B61-L$5&lt;0),"",ROUND(($B61-L$5)*'점수 계산기'!$C$27+L$5*'점수 계산기'!$C$30+'점수 계산기'!$C$33,0))</f>
        <v>103</v>
      </c>
      <c r="M61" s="44">
        <f>IF(OR($B61-M$5&gt;74, $B61-M$5=73, $B61-M$5=1, $B61-M$5&lt;0),"",ROUND(($B61-M$5)*'점수 계산기'!$C$27+M$5*'점수 계산기'!$C$30+'점수 계산기'!$C$33,0))</f>
        <v>103</v>
      </c>
      <c r="N61" s="44">
        <f>IF(OR($B61-N$5&gt;74, $B61-N$5=73, $B61-N$5=1, $B61-N$5&lt;0),"",ROUND(($B61-N$5)*'점수 계산기'!$C$27+N$5*'점수 계산기'!$C$30+'점수 계산기'!$C$33,0))</f>
        <v>103</v>
      </c>
      <c r="O61" s="44">
        <f>IF(OR($B61-O$5&gt;74, $B61-O$5=73, $B61-O$5=1, $B61-O$5&lt;0),"",ROUND(($B61-O$5)*'점수 계산기'!$C$27+O$5*'점수 계산기'!$C$30+'점수 계산기'!$C$33,0))</f>
        <v>103</v>
      </c>
      <c r="P61" s="44">
        <f>IF(OR($B61-P$5&gt;74, $B61-P$5=73, $B61-P$5=1, $B61-P$5&lt;0),"",ROUND(($B61-P$5)*'점수 계산기'!$C$27+P$5*'점수 계산기'!$C$30+'점수 계산기'!$C$33,0))</f>
        <v>103</v>
      </c>
      <c r="Q61" s="44">
        <f>IF(OR($B61-Q$5&gt;74, $B61-Q$5=73, $B61-Q$5=1, $B61-Q$5&lt;0),"",ROUND(($B61-Q$5)*'점수 계산기'!$C$27+Q$5*'점수 계산기'!$C$30+'점수 계산기'!$C$33,0))</f>
        <v>103</v>
      </c>
      <c r="R61" s="44">
        <f>IF(OR($B61-R$5&gt;74, $B61-R$5=73, $B61-R$5=1, $B61-R$5&lt;0),"",ROUND(($B61-R$5)*'점수 계산기'!$C$27+R$5*'점수 계산기'!$C$30+'점수 계산기'!$C$33,0))</f>
        <v>103</v>
      </c>
      <c r="S61" s="44">
        <f>IF(OR($B61-S$5&gt;74, $B61-S$5=73, $B61-S$5=1, $B61-S$5&lt;0),"",ROUND(($B61-S$5)*'점수 계산기'!$C$27+S$5*'점수 계산기'!$C$30+'점수 계산기'!$C$33,0))</f>
        <v>103</v>
      </c>
      <c r="T61" s="44">
        <f>IF(OR($B61-T$5&gt;74, $B61-T$5=73, $B61-T$5=1, $B61-T$5&lt;0),"",ROUND(($B61-T$5)*'점수 계산기'!$C$27+T$5*'점수 계산기'!$C$30+'점수 계산기'!$C$33,0))</f>
        <v>103</v>
      </c>
      <c r="U61" s="44">
        <f>IF(OR($B61-U$5&gt;74, $B61-U$5=73, $B61-U$5=1, $B61-U$5&lt;0),"",ROUND(($B61-U$5)*'점수 계산기'!$C$27+U$5*'점수 계산기'!$C$30+'점수 계산기'!$C$33,0))</f>
        <v>103</v>
      </c>
      <c r="V61" s="44">
        <f>IF(OR($B61-V$5&gt;74, $B61-V$5=73, $B61-V$5=1, $B61-V$5&lt;0),"",ROUND(($B61-V$5)*'점수 계산기'!$C$27+V$5*'점수 계산기'!$C$30+'점수 계산기'!$C$33,0))</f>
        <v>103</v>
      </c>
      <c r="W61" s="44">
        <f>IF(OR($B61-W$5&gt;74, $B61-W$5=73, $B61-W$5=1, $B61-W$5&lt;0),"",ROUND(($B61-W$5)*'점수 계산기'!$C$27+W$5*'점수 계산기'!$C$30+'점수 계산기'!$C$33,0))</f>
        <v>103</v>
      </c>
      <c r="X61" s="44">
        <f>IF(OR($B61-X$5&gt;74, $B61-X$5=73, $B61-X$5=1, $B61-X$5&lt;0),"",ROUND(($B61-X$5)*'점수 계산기'!$C$27+X$5*'점수 계산기'!$C$30+'점수 계산기'!$C$33,0))</f>
        <v>103</v>
      </c>
      <c r="Y61" s="44">
        <f>IF(OR($B61-Y$5&gt;74, $B61-Y$5=73, $B61-Y$5=1, $B61-Y$5&lt;0),"",ROUND(($B61-Y$5)*'점수 계산기'!$C$27+Y$5*'점수 계산기'!$C$30+'점수 계산기'!$C$33,0))</f>
        <v>103</v>
      </c>
      <c r="Z61" s="44">
        <f>IF(OR($B61-Z$5&gt;74, $B61-Z$5=73, $B61-Z$5=1, $B61-Z$5&lt;0),"",ROUND(($B61-Z$5)*'점수 계산기'!$C$27+Z$5*'점수 계산기'!$C$30+'점수 계산기'!$C$33,0))</f>
        <v>103</v>
      </c>
      <c r="AA61" s="51">
        <f>IF(OR($B61-AA$5&gt;74, $B61-AA$5=73, $B61-AA$5=1, $B61-AA$5&lt;0),"",ROUND(($B61-AA$5)*'점수 계산기'!$C$27+AA$5*'점수 계산기'!$C$30+'점수 계산기'!$C$33,0))</f>
        <v>103</v>
      </c>
      <c r="AC61" s="195">
        <v>46</v>
      </c>
      <c r="AD61" s="195">
        <f t="shared" si="0"/>
        <v>103</v>
      </c>
      <c r="AE61" s="195" cm="1">
        <f t="array" ref="AE61">INDEX($AF$6:$AF$106, AC61, 1)</f>
        <v>112</v>
      </c>
      <c r="AF61" s="195">
        <f t="shared" si="1"/>
        <v>103</v>
      </c>
      <c r="AG61" s="195">
        <v>45</v>
      </c>
      <c r="AH61" s="195">
        <v>55</v>
      </c>
    </row>
    <row r="62" spans="1:34" ht="21" customHeight="1">
      <c r="A62" s="4"/>
      <c r="B62" s="70">
        <v>44</v>
      </c>
      <c r="C62" s="57">
        <f>IF(OR($B62-C$5&gt;74, $B62-C$5=73, $B62-C$5=1, $B62-C$5&lt;0),"",ROUND(($B62-C$5)*'점수 계산기'!$C$27+C$5*'점수 계산기'!$C$30+'점수 계산기'!$C$33,0))</f>
        <v>102</v>
      </c>
      <c r="D62" s="45">
        <f>IF(OR($B62-D$5&gt;74, $B62-D$5=73, $B62-D$5=1, $B62-D$5&lt;0),"",ROUND(($B62-D$5)*'점수 계산기'!$C$27+D$5*'점수 계산기'!$C$30+'점수 계산기'!$C$33,0))</f>
        <v>102</v>
      </c>
      <c r="E62" s="45">
        <f>IF(OR($B62-E$5&gt;74, $B62-E$5=73, $B62-E$5=1, $B62-E$5&lt;0),"",ROUND(($B62-E$5)*'점수 계산기'!$C$27+E$5*'점수 계산기'!$C$30+'점수 계산기'!$C$33,0))</f>
        <v>102</v>
      </c>
      <c r="F62" s="45">
        <f>IF(OR($B62-F$5&gt;74, $B62-F$5=73, $B62-F$5=1, $B62-F$5&lt;0),"",ROUND(($B62-F$5)*'점수 계산기'!$C$27+F$5*'점수 계산기'!$C$30+'점수 계산기'!$C$33,0))</f>
        <v>102</v>
      </c>
      <c r="G62" s="45">
        <f>IF(OR($B62-G$5&gt;74, $B62-G$5=73, $B62-G$5=1, $B62-G$5&lt;0),"",ROUND(($B62-G$5)*'점수 계산기'!$C$27+G$5*'점수 계산기'!$C$30+'점수 계산기'!$C$33,0))</f>
        <v>102</v>
      </c>
      <c r="H62" s="45">
        <f>IF(OR($B62-H$5&gt;74, $B62-H$5=73, $B62-H$5=1, $B62-H$5&lt;0),"",ROUND(($B62-H$5)*'점수 계산기'!$C$27+H$5*'점수 계산기'!$C$30+'점수 계산기'!$C$33,0))</f>
        <v>102</v>
      </c>
      <c r="I62" s="45">
        <f>IF(OR($B62-I$5&gt;74, $B62-I$5=73, $B62-I$5=1, $B62-I$5&lt;0),"",ROUND(($B62-I$5)*'점수 계산기'!$C$27+I$5*'점수 계산기'!$C$30+'점수 계산기'!$C$33,0))</f>
        <v>102</v>
      </c>
      <c r="J62" s="45">
        <f>IF(OR($B62-J$5&gt;74, $B62-J$5=73, $B62-J$5=1, $B62-J$5&lt;0),"",ROUND(($B62-J$5)*'점수 계산기'!$C$27+J$5*'점수 계산기'!$C$30+'점수 계산기'!$C$33,0))</f>
        <v>102</v>
      </c>
      <c r="K62" s="45">
        <f>IF(OR($B62-K$5&gt;74, $B62-K$5=73, $B62-K$5=1, $B62-K$5&lt;0),"",ROUND(($B62-K$5)*'점수 계산기'!$C$27+K$5*'점수 계산기'!$C$30+'점수 계산기'!$C$33,0))</f>
        <v>102</v>
      </c>
      <c r="L62" s="45">
        <f>IF(OR($B62-L$5&gt;74, $B62-L$5=73, $B62-L$5=1, $B62-L$5&lt;0),"",ROUND(($B62-L$5)*'점수 계산기'!$C$27+L$5*'점수 계산기'!$C$30+'점수 계산기'!$C$33,0))</f>
        <v>102</v>
      </c>
      <c r="M62" s="45">
        <f>IF(OR($B62-M$5&gt;74, $B62-M$5=73, $B62-M$5=1, $B62-M$5&lt;0),"",ROUND(($B62-M$5)*'점수 계산기'!$C$27+M$5*'점수 계산기'!$C$30+'점수 계산기'!$C$33,0))</f>
        <v>102</v>
      </c>
      <c r="N62" s="45">
        <f>IF(OR($B62-N$5&gt;74, $B62-N$5=73, $B62-N$5=1, $B62-N$5&lt;0),"",ROUND(($B62-N$5)*'점수 계산기'!$C$27+N$5*'점수 계산기'!$C$30+'점수 계산기'!$C$33,0))</f>
        <v>102</v>
      </c>
      <c r="O62" s="45">
        <f>IF(OR($B62-O$5&gt;74, $B62-O$5=73, $B62-O$5=1, $B62-O$5&lt;0),"",ROUND(($B62-O$5)*'점수 계산기'!$C$27+O$5*'점수 계산기'!$C$30+'점수 계산기'!$C$33,0))</f>
        <v>102</v>
      </c>
      <c r="P62" s="45">
        <f>IF(OR($B62-P$5&gt;74, $B62-P$5=73, $B62-P$5=1, $B62-P$5&lt;0),"",ROUND(($B62-P$5)*'점수 계산기'!$C$27+P$5*'점수 계산기'!$C$30+'점수 계산기'!$C$33,0))</f>
        <v>102</v>
      </c>
      <c r="Q62" s="45">
        <f>IF(OR($B62-Q$5&gt;74, $B62-Q$5=73, $B62-Q$5=1, $B62-Q$5&lt;0),"",ROUND(($B62-Q$5)*'점수 계산기'!$C$27+Q$5*'점수 계산기'!$C$30+'점수 계산기'!$C$33,0))</f>
        <v>102</v>
      </c>
      <c r="R62" s="45">
        <f>IF(OR($B62-R$5&gt;74, $B62-R$5=73, $B62-R$5=1, $B62-R$5&lt;0),"",ROUND(($B62-R$5)*'점수 계산기'!$C$27+R$5*'점수 계산기'!$C$30+'점수 계산기'!$C$33,0))</f>
        <v>102</v>
      </c>
      <c r="S62" s="45">
        <f>IF(OR($B62-S$5&gt;74, $B62-S$5=73, $B62-S$5=1, $B62-S$5&lt;0),"",ROUND(($B62-S$5)*'점수 계산기'!$C$27+S$5*'점수 계산기'!$C$30+'점수 계산기'!$C$33,0))</f>
        <v>102</v>
      </c>
      <c r="T62" s="45">
        <f>IF(OR($B62-T$5&gt;74, $B62-T$5=73, $B62-T$5=1, $B62-T$5&lt;0),"",ROUND(($B62-T$5)*'점수 계산기'!$C$27+T$5*'점수 계산기'!$C$30+'점수 계산기'!$C$33,0))</f>
        <v>102</v>
      </c>
      <c r="U62" s="45">
        <f>IF(OR($B62-U$5&gt;74, $B62-U$5=73, $B62-U$5=1, $B62-U$5&lt;0),"",ROUND(($B62-U$5)*'점수 계산기'!$C$27+U$5*'점수 계산기'!$C$30+'점수 계산기'!$C$33,0))</f>
        <v>102</v>
      </c>
      <c r="V62" s="45">
        <f>IF(OR($B62-V$5&gt;74, $B62-V$5=73, $B62-V$5=1, $B62-V$5&lt;0),"",ROUND(($B62-V$5)*'점수 계산기'!$C$27+V$5*'점수 계산기'!$C$30+'점수 계산기'!$C$33,0))</f>
        <v>102</v>
      </c>
      <c r="W62" s="45">
        <f>IF(OR($B62-W$5&gt;74, $B62-W$5=73, $B62-W$5=1, $B62-W$5&lt;0),"",ROUND(($B62-W$5)*'점수 계산기'!$C$27+W$5*'점수 계산기'!$C$30+'점수 계산기'!$C$33,0))</f>
        <v>102</v>
      </c>
      <c r="X62" s="45">
        <f>IF(OR($B62-X$5&gt;74, $B62-X$5=73, $B62-X$5=1, $B62-X$5&lt;0),"",ROUND(($B62-X$5)*'점수 계산기'!$C$27+X$5*'점수 계산기'!$C$30+'점수 계산기'!$C$33,0))</f>
        <v>102</v>
      </c>
      <c r="Y62" s="45">
        <f>IF(OR($B62-Y$5&gt;74, $B62-Y$5=73, $B62-Y$5=1, $B62-Y$5&lt;0),"",ROUND(($B62-Y$5)*'점수 계산기'!$C$27+Y$5*'점수 계산기'!$C$30+'점수 계산기'!$C$33,0))</f>
        <v>102</v>
      </c>
      <c r="Z62" s="45">
        <f>IF(OR($B62-Z$5&gt;74, $B62-Z$5=73, $B62-Z$5=1, $B62-Z$5&lt;0),"",ROUND(($B62-Z$5)*'점수 계산기'!$C$27+Z$5*'점수 계산기'!$C$30+'점수 계산기'!$C$33,0))</f>
        <v>102</v>
      </c>
      <c r="AA62" s="52">
        <f>IF(OR($B62-AA$5&gt;74, $B62-AA$5=73, $B62-AA$5=1, $B62-AA$5&lt;0),"",ROUND(($B62-AA$5)*'점수 계산기'!$C$27+AA$5*'점수 계산기'!$C$30+'점수 계산기'!$C$33,0))</f>
        <v>102</v>
      </c>
      <c r="AC62" s="195">
        <v>45</v>
      </c>
      <c r="AD62" s="195">
        <f t="shared" si="0"/>
        <v>102</v>
      </c>
      <c r="AE62" s="195" cm="1">
        <f t="array" ref="AE62">INDEX($AF$6:$AF$106, AC62, 1)</f>
        <v>112</v>
      </c>
      <c r="AF62" s="195">
        <f t="shared" si="1"/>
        <v>102</v>
      </c>
      <c r="AG62" s="195">
        <v>44</v>
      </c>
      <c r="AH62" s="195">
        <v>56</v>
      </c>
    </row>
    <row r="63" spans="1:34" ht="21" customHeight="1">
      <c r="A63" s="4"/>
      <c r="B63" s="70">
        <v>43</v>
      </c>
      <c r="C63" s="57">
        <f>IF(OR($B63-C$5&gt;74, $B63-C$5=73, $B63-C$5=1, $B63-C$5&lt;0),"",ROUND(($B63-C$5)*'점수 계산기'!$C$27+C$5*'점수 계산기'!$C$30+'점수 계산기'!$C$33,0))</f>
        <v>101</v>
      </c>
      <c r="D63" s="45">
        <f>IF(OR($B63-D$5&gt;74, $B63-D$5=73, $B63-D$5=1, $B63-D$5&lt;0),"",ROUND(($B63-D$5)*'점수 계산기'!$C$27+D$5*'점수 계산기'!$C$30+'점수 계산기'!$C$33,0))</f>
        <v>101</v>
      </c>
      <c r="E63" s="45">
        <f>IF(OR($B63-E$5&gt;74, $B63-E$5=73, $B63-E$5=1, $B63-E$5&lt;0),"",ROUND(($B63-E$5)*'점수 계산기'!$C$27+E$5*'점수 계산기'!$C$30+'점수 계산기'!$C$33,0))</f>
        <v>101</v>
      </c>
      <c r="F63" s="45">
        <f>IF(OR($B63-F$5&gt;74, $B63-F$5=73, $B63-F$5=1, $B63-F$5&lt;0),"",ROUND(($B63-F$5)*'점수 계산기'!$C$27+F$5*'점수 계산기'!$C$30+'점수 계산기'!$C$33,0))</f>
        <v>101</v>
      </c>
      <c r="G63" s="45">
        <f>IF(OR($B63-G$5&gt;74, $B63-G$5=73, $B63-G$5=1, $B63-G$5&lt;0),"",ROUND(($B63-G$5)*'점수 계산기'!$C$27+G$5*'점수 계산기'!$C$30+'점수 계산기'!$C$33,0))</f>
        <v>101</v>
      </c>
      <c r="H63" s="45">
        <f>IF(OR($B63-H$5&gt;74, $B63-H$5=73, $B63-H$5=1, $B63-H$5&lt;0),"",ROUND(($B63-H$5)*'점수 계산기'!$C$27+H$5*'점수 계산기'!$C$30+'점수 계산기'!$C$33,0))</f>
        <v>101</v>
      </c>
      <c r="I63" s="45">
        <f>IF(OR($B63-I$5&gt;74, $B63-I$5=73, $B63-I$5=1, $B63-I$5&lt;0),"",ROUND(($B63-I$5)*'점수 계산기'!$C$27+I$5*'점수 계산기'!$C$30+'점수 계산기'!$C$33,0))</f>
        <v>101</v>
      </c>
      <c r="J63" s="45">
        <f>IF(OR($B63-J$5&gt;74, $B63-J$5=73, $B63-J$5=1, $B63-J$5&lt;0),"",ROUND(($B63-J$5)*'점수 계산기'!$C$27+J$5*'점수 계산기'!$C$30+'점수 계산기'!$C$33,0))</f>
        <v>101</v>
      </c>
      <c r="K63" s="45">
        <f>IF(OR($B63-K$5&gt;74, $B63-K$5=73, $B63-K$5=1, $B63-K$5&lt;0),"",ROUND(($B63-K$5)*'점수 계산기'!$C$27+K$5*'점수 계산기'!$C$30+'점수 계산기'!$C$33,0))</f>
        <v>101</v>
      </c>
      <c r="L63" s="45">
        <f>IF(OR($B63-L$5&gt;74, $B63-L$5=73, $B63-L$5=1, $B63-L$5&lt;0),"",ROUND(($B63-L$5)*'점수 계산기'!$C$27+L$5*'점수 계산기'!$C$30+'점수 계산기'!$C$33,0))</f>
        <v>101</v>
      </c>
      <c r="M63" s="45">
        <f>IF(OR($B63-M$5&gt;74, $B63-M$5=73, $B63-M$5=1, $B63-M$5&lt;0),"",ROUND(($B63-M$5)*'점수 계산기'!$C$27+M$5*'점수 계산기'!$C$30+'점수 계산기'!$C$33,0))</f>
        <v>101</v>
      </c>
      <c r="N63" s="45">
        <f>IF(OR($B63-N$5&gt;74, $B63-N$5=73, $B63-N$5=1, $B63-N$5&lt;0),"",ROUND(($B63-N$5)*'점수 계산기'!$C$27+N$5*'점수 계산기'!$C$30+'점수 계산기'!$C$33,0))</f>
        <v>101</v>
      </c>
      <c r="O63" s="45">
        <f>IF(OR($B63-O$5&gt;74, $B63-O$5=73, $B63-O$5=1, $B63-O$5&lt;0),"",ROUND(($B63-O$5)*'점수 계산기'!$C$27+O$5*'점수 계산기'!$C$30+'점수 계산기'!$C$33,0))</f>
        <v>101</v>
      </c>
      <c r="P63" s="45">
        <f>IF(OR($B63-P$5&gt;74, $B63-P$5=73, $B63-P$5=1, $B63-P$5&lt;0),"",ROUND(($B63-P$5)*'점수 계산기'!$C$27+P$5*'점수 계산기'!$C$30+'점수 계산기'!$C$33,0))</f>
        <v>101</v>
      </c>
      <c r="Q63" s="45">
        <f>IF(OR($B63-Q$5&gt;74, $B63-Q$5=73, $B63-Q$5=1, $B63-Q$5&lt;0),"",ROUND(($B63-Q$5)*'점수 계산기'!$C$27+Q$5*'점수 계산기'!$C$30+'점수 계산기'!$C$33,0))</f>
        <v>101</v>
      </c>
      <c r="R63" s="45">
        <f>IF(OR($B63-R$5&gt;74, $B63-R$5=73, $B63-R$5=1, $B63-R$5&lt;0),"",ROUND(($B63-R$5)*'점수 계산기'!$C$27+R$5*'점수 계산기'!$C$30+'점수 계산기'!$C$33,0))</f>
        <v>101</v>
      </c>
      <c r="S63" s="45">
        <f>IF(OR($B63-S$5&gt;74, $B63-S$5=73, $B63-S$5=1, $B63-S$5&lt;0),"",ROUND(($B63-S$5)*'점수 계산기'!$C$27+S$5*'점수 계산기'!$C$30+'점수 계산기'!$C$33,0))</f>
        <v>101</v>
      </c>
      <c r="T63" s="45">
        <f>IF(OR($B63-T$5&gt;74, $B63-T$5=73, $B63-T$5=1, $B63-T$5&lt;0),"",ROUND(($B63-T$5)*'점수 계산기'!$C$27+T$5*'점수 계산기'!$C$30+'점수 계산기'!$C$33,0))</f>
        <v>101</v>
      </c>
      <c r="U63" s="45">
        <f>IF(OR($B63-U$5&gt;74, $B63-U$5=73, $B63-U$5=1, $B63-U$5&lt;0),"",ROUND(($B63-U$5)*'점수 계산기'!$C$27+U$5*'점수 계산기'!$C$30+'점수 계산기'!$C$33,0))</f>
        <v>101</v>
      </c>
      <c r="V63" s="45">
        <f>IF(OR($B63-V$5&gt;74, $B63-V$5=73, $B63-V$5=1, $B63-V$5&lt;0),"",ROUND(($B63-V$5)*'점수 계산기'!$C$27+V$5*'점수 계산기'!$C$30+'점수 계산기'!$C$33,0))</f>
        <v>101</v>
      </c>
      <c r="W63" s="45">
        <f>IF(OR($B63-W$5&gt;74, $B63-W$5=73, $B63-W$5=1, $B63-W$5&lt;0),"",ROUND(($B63-W$5)*'점수 계산기'!$C$27+W$5*'점수 계산기'!$C$30+'점수 계산기'!$C$33,0))</f>
        <v>101</v>
      </c>
      <c r="X63" s="45">
        <f>IF(OR($B63-X$5&gt;74, $B63-X$5=73, $B63-X$5=1, $B63-X$5&lt;0),"",ROUND(($B63-X$5)*'점수 계산기'!$C$27+X$5*'점수 계산기'!$C$30+'점수 계산기'!$C$33,0))</f>
        <v>102</v>
      </c>
      <c r="Y63" s="45">
        <f>IF(OR($B63-Y$5&gt;74, $B63-Y$5=73, $B63-Y$5=1, $B63-Y$5&lt;0),"",ROUND(($B63-Y$5)*'점수 계산기'!$C$27+Y$5*'점수 계산기'!$C$30+'점수 계산기'!$C$33,0))</f>
        <v>102</v>
      </c>
      <c r="Z63" s="45">
        <f>IF(OR($B63-Z$5&gt;74, $B63-Z$5=73, $B63-Z$5=1, $B63-Z$5&lt;0),"",ROUND(($B63-Z$5)*'점수 계산기'!$C$27+Z$5*'점수 계산기'!$C$30+'점수 계산기'!$C$33,0))</f>
        <v>102</v>
      </c>
      <c r="AA63" s="52">
        <f>IF(OR($B63-AA$5&gt;74, $B63-AA$5=73, $B63-AA$5=1, $B63-AA$5&lt;0),"",ROUND(($B63-AA$5)*'점수 계산기'!$C$27+AA$5*'점수 계산기'!$C$30+'점수 계산기'!$C$33,0))</f>
        <v>102</v>
      </c>
      <c r="AC63" s="195">
        <v>44</v>
      </c>
      <c r="AD63" s="195">
        <f t="shared" si="0"/>
        <v>101</v>
      </c>
      <c r="AE63" s="195" cm="1">
        <f t="array" ref="AE63">INDEX($AF$6:$AF$106, AC63, 1)</f>
        <v>113</v>
      </c>
      <c r="AF63" s="195">
        <f t="shared" si="1"/>
        <v>102</v>
      </c>
      <c r="AG63" s="195">
        <v>43</v>
      </c>
      <c r="AH63" s="195">
        <v>57</v>
      </c>
    </row>
    <row r="64" spans="1:34" ht="21" customHeight="1">
      <c r="A64" s="4"/>
      <c r="B64" s="70">
        <v>42</v>
      </c>
      <c r="C64" s="57">
        <f>IF(OR($B64-C$5&gt;74, $B64-C$5=73, $B64-C$5=1, $B64-C$5&lt;0),"",ROUND(($B64-C$5)*'점수 계산기'!$C$27+C$5*'점수 계산기'!$C$30+'점수 계산기'!$C$33,0))</f>
        <v>101</v>
      </c>
      <c r="D64" s="45">
        <f>IF(OR($B64-D$5&gt;74, $B64-D$5=73, $B64-D$5=1, $B64-D$5&lt;0),"",ROUND(($B64-D$5)*'점수 계산기'!$C$27+D$5*'점수 계산기'!$C$30+'점수 계산기'!$C$33,0))</f>
        <v>101</v>
      </c>
      <c r="E64" s="45">
        <f>IF(OR($B64-E$5&gt;74, $B64-E$5=73, $B64-E$5=1, $B64-E$5&lt;0),"",ROUND(($B64-E$5)*'점수 계산기'!$C$27+E$5*'점수 계산기'!$C$30+'점수 계산기'!$C$33,0))</f>
        <v>101</v>
      </c>
      <c r="F64" s="45">
        <f>IF(OR($B64-F$5&gt;74, $B64-F$5=73, $B64-F$5=1, $B64-F$5&lt;0),"",ROUND(($B64-F$5)*'점수 계산기'!$C$27+F$5*'점수 계산기'!$C$30+'점수 계산기'!$C$33,0))</f>
        <v>101</v>
      </c>
      <c r="G64" s="45">
        <f>IF(OR($B64-G$5&gt;74, $B64-G$5=73, $B64-G$5=1, $B64-G$5&lt;0),"",ROUND(($B64-G$5)*'점수 계산기'!$C$27+G$5*'점수 계산기'!$C$30+'점수 계산기'!$C$33,0))</f>
        <v>101</v>
      </c>
      <c r="H64" s="45">
        <f>IF(OR($B64-H$5&gt;74, $B64-H$5=73, $B64-H$5=1, $B64-H$5&lt;0),"",ROUND(($B64-H$5)*'점수 계산기'!$C$27+H$5*'점수 계산기'!$C$30+'점수 계산기'!$C$33,0))</f>
        <v>101</v>
      </c>
      <c r="I64" s="45">
        <f>IF(OR($B64-I$5&gt;74, $B64-I$5=73, $B64-I$5=1, $B64-I$5&lt;0),"",ROUND(($B64-I$5)*'점수 계산기'!$C$27+I$5*'점수 계산기'!$C$30+'점수 계산기'!$C$33,0))</f>
        <v>101</v>
      </c>
      <c r="J64" s="45">
        <f>IF(OR($B64-J$5&gt;74, $B64-J$5=73, $B64-J$5=1, $B64-J$5&lt;0),"",ROUND(($B64-J$5)*'점수 계산기'!$C$27+J$5*'점수 계산기'!$C$30+'점수 계산기'!$C$33,0))</f>
        <v>101</v>
      </c>
      <c r="K64" s="45">
        <f>IF(OR($B64-K$5&gt;74, $B64-K$5=73, $B64-K$5=1, $B64-K$5&lt;0),"",ROUND(($B64-K$5)*'점수 계산기'!$C$27+K$5*'점수 계산기'!$C$30+'점수 계산기'!$C$33,0))</f>
        <v>101</v>
      </c>
      <c r="L64" s="45">
        <f>IF(OR($B64-L$5&gt;74, $B64-L$5=73, $B64-L$5=1, $B64-L$5&lt;0),"",ROUND(($B64-L$5)*'점수 계산기'!$C$27+L$5*'점수 계산기'!$C$30+'점수 계산기'!$C$33,0))</f>
        <v>101</v>
      </c>
      <c r="M64" s="45">
        <f>IF(OR($B64-M$5&gt;74, $B64-M$5=73, $B64-M$5=1, $B64-M$5&lt;0),"",ROUND(($B64-M$5)*'점수 계산기'!$C$27+M$5*'점수 계산기'!$C$30+'점수 계산기'!$C$33,0))</f>
        <v>101</v>
      </c>
      <c r="N64" s="45">
        <f>IF(OR($B64-N$5&gt;74, $B64-N$5=73, $B64-N$5=1, $B64-N$5&lt;0),"",ROUND(($B64-N$5)*'점수 계산기'!$C$27+N$5*'점수 계산기'!$C$30+'점수 계산기'!$C$33,0))</f>
        <v>101</v>
      </c>
      <c r="O64" s="45">
        <f>IF(OR($B64-O$5&gt;74, $B64-O$5=73, $B64-O$5=1, $B64-O$5&lt;0),"",ROUND(($B64-O$5)*'점수 계산기'!$C$27+O$5*'점수 계산기'!$C$30+'점수 계산기'!$C$33,0))</f>
        <v>101</v>
      </c>
      <c r="P64" s="45">
        <f>IF(OR($B64-P$5&gt;74, $B64-P$5=73, $B64-P$5=1, $B64-P$5&lt;0),"",ROUND(($B64-P$5)*'점수 계산기'!$C$27+P$5*'점수 계산기'!$C$30+'점수 계산기'!$C$33,0))</f>
        <v>101</v>
      </c>
      <c r="Q64" s="45">
        <f>IF(OR($B64-Q$5&gt;74, $B64-Q$5=73, $B64-Q$5=1, $B64-Q$5&lt;0),"",ROUND(($B64-Q$5)*'점수 계산기'!$C$27+Q$5*'점수 계산기'!$C$30+'점수 계산기'!$C$33,0))</f>
        <v>101</v>
      </c>
      <c r="R64" s="45">
        <f>IF(OR($B64-R$5&gt;74, $B64-R$5=73, $B64-R$5=1, $B64-R$5&lt;0),"",ROUND(($B64-R$5)*'점수 계산기'!$C$27+R$5*'점수 계산기'!$C$30+'점수 계산기'!$C$33,0))</f>
        <v>101</v>
      </c>
      <c r="S64" s="45">
        <f>IF(OR($B64-S$5&gt;74, $B64-S$5=73, $B64-S$5=1, $B64-S$5&lt;0),"",ROUND(($B64-S$5)*'점수 계산기'!$C$27+S$5*'점수 계산기'!$C$30+'점수 계산기'!$C$33,0))</f>
        <v>101</v>
      </c>
      <c r="T64" s="45">
        <f>IF(OR($B64-T$5&gt;74, $B64-T$5=73, $B64-T$5=1, $B64-T$5&lt;0),"",ROUND(($B64-T$5)*'점수 계산기'!$C$27+T$5*'점수 계산기'!$C$30+'점수 계산기'!$C$33,0))</f>
        <v>101</v>
      </c>
      <c r="U64" s="45">
        <f>IF(OR($B64-U$5&gt;74, $B64-U$5=73, $B64-U$5=1, $B64-U$5&lt;0),"",ROUND(($B64-U$5)*'점수 계산기'!$C$27+U$5*'점수 계산기'!$C$30+'점수 계산기'!$C$33,0))</f>
        <v>101</v>
      </c>
      <c r="V64" s="45">
        <f>IF(OR($B64-V$5&gt;74, $B64-V$5=73, $B64-V$5=1, $B64-V$5&lt;0),"",ROUND(($B64-V$5)*'점수 계산기'!$C$27+V$5*'점수 계산기'!$C$30+'점수 계산기'!$C$33,0))</f>
        <v>101</v>
      </c>
      <c r="W64" s="45">
        <f>IF(OR($B64-W$5&gt;74, $B64-W$5=73, $B64-W$5=1, $B64-W$5&lt;0),"",ROUND(($B64-W$5)*'점수 계산기'!$C$27+W$5*'점수 계산기'!$C$30+'점수 계산기'!$C$33,0))</f>
        <v>101</v>
      </c>
      <c r="X64" s="45">
        <f>IF(OR($B64-X$5&gt;74, $B64-X$5=73, $B64-X$5=1, $B64-X$5&lt;0),"",ROUND(($B64-X$5)*'점수 계산기'!$C$27+X$5*'점수 계산기'!$C$30+'점수 계산기'!$C$33,0))</f>
        <v>101</v>
      </c>
      <c r="Y64" s="45">
        <f>IF(OR($B64-Y$5&gt;74, $B64-Y$5=73, $B64-Y$5=1, $B64-Y$5&lt;0),"",ROUND(($B64-Y$5)*'점수 계산기'!$C$27+Y$5*'점수 계산기'!$C$30+'점수 계산기'!$C$33,0))</f>
        <v>101</v>
      </c>
      <c r="Z64" s="45">
        <f>IF(OR($B64-Z$5&gt;74, $B64-Z$5=73, $B64-Z$5=1, $B64-Z$5&lt;0),"",ROUND(($B64-Z$5)*'점수 계산기'!$C$27+Z$5*'점수 계산기'!$C$30+'점수 계산기'!$C$33,0))</f>
        <v>101</v>
      </c>
      <c r="AA64" s="52">
        <f>IF(OR($B64-AA$5&gt;74, $B64-AA$5=73, $B64-AA$5=1, $B64-AA$5&lt;0),"",ROUND(($B64-AA$5)*'점수 계산기'!$C$27+AA$5*'점수 계산기'!$C$30+'점수 계산기'!$C$33,0))</f>
        <v>101</v>
      </c>
      <c r="AC64" s="195">
        <v>43</v>
      </c>
      <c r="AD64" s="195">
        <f t="shared" si="0"/>
        <v>101</v>
      </c>
      <c r="AE64" s="195" cm="1">
        <f t="array" ref="AE64">INDEX($AF$6:$AF$106, AC64, 1)</f>
        <v>114</v>
      </c>
      <c r="AF64" s="195">
        <f t="shared" si="1"/>
        <v>101</v>
      </c>
      <c r="AG64" s="195">
        <v>42</v>
      </c>
      <c r="AH64" s="195">
        <v>58</v>
      </c>
    </row>
    <row r="65" spans="1:34" ht="21" customHeight="1">
      <c r="A65" s="4"/>
      <c r="B65" s="70">
        <v>41</v>
      </c>
      <c r="C65" s="57">
        <f>IF(OR($B65-C$5&gt;74, $B65-C$5=73, $B65-C$5=1, $B65-C$5&lt;0),"",ROUND(($B65-C$5)*'점수 계산기'!$C$27+C$5*'점수 계산기'!$C$30+'점수 계산기'!$C$33,0))</f>
        <v>100</v>
      </c>
      <c r="D65" s="45">
        <f>IF(OR($B65-D$5&gt;74, $B65-D$5=73, $B65-D$5=1, $B65-D$5&lt;0),"",ROUND(($B65-D$5)*'점수 계산기'!$C$27+D$5*'점수 계산기'!$C$30+'점수 계산기'!$C$33,0))</f>
        <v>100</v>
      </c>
      <c r="E65" s="45">
        <f>IF(OR($B65-E$5&gt;74, $B65-E$5=73, $B65-E$5=1, $B65-E$5&lt;0),"",ROUND(($B65-E$5)*'점수 계산기'!$C$27+E$5*'점수 계산기'!$C$30+'점수 계산기'!$C$33,0))</f>
        <v>100</v>
      </c>
      <c r="F65" s="45">
        <f>IF(OR($B65-F$5&gt;74, $B65-F$5=73, $B65-F$5=1, $B65-F$5&lt;0),"",ROUND(($B65-F$5)*'점수 계산기'!$C$27+F$5*'점수 계산기'!$C$30+'점수 계산기'!$C$33,0))</f>
        <v>100</v>
      </c>
      <c r="G65" s="45">
        <f>IF(OR($B65-G$5&gt;74, $B65-G$5=73, $B65-G$5=1, $B65-G$5&lt;0),"",ROUND(($B65-G$5)*'점수 계산기'!$C$27+G$5*'점수 계산기'!$C$30+'점수 계산기'!$C$33,0))</f>
        <v>100</v>
      </c>
      <c r="H65" s="45">
        <f>IF(OR($B65-H$5&gt;74, $B65-H$5=73, $B65-H$5=1, $B65-H$5&lt;0),"",ROUND(($B65-H$5)*'점수 계산기'!$C$27+H$5*'점수 계산기'!$C$30+'점수 계산기'!$C$33,0))</f>
        <v>100</v>
      </c>
      <c r="I65" s="45">
        <f>IF(OR($B65-I$5&gt;74, $B65-I$5=73, $B65-I$5=1, $B65-I$5&lt;0),"",ROUND(($B65-I$5)*'점수 계산기'!$C$27+I$5*'점수 계산기'!$C$30+'점수 계산기'!$C$33,0))</f>
        <v>100</v>
      </c>
      <c r="J65" s="45">
        <f>IF(OR($B65-J$5&gt;74, $B65-J$5=73, $B65-J$5=1, $B65-J$5&lt;0),"",ROUND(($B65-J$5)*'점수 계산기'!$C$27+J$5*'점수 계산기'!$C$30+'점수 계산기'!$C$33,0))</f>
        <v>100</v>
      </c>
      <c r="K65" s="45">
        <f>IF(OR($B65-K$5&gt;74, $B65-K$5=73, $B65-K$5=1, $B65-K$5&lt;0),"",ROUND(($B65-K$5)*'점수 계산기'!$C$27+K$5*'점수 계산기'!$C$30+'점수 계산기'!$C$33,0))</f>
        <v>100</v>
      </c>
      <c r="L65" s="45">
        <f>IF(OR($B65-L$5&gt;74, $B65-L$5=73, $B65-L$5=1, $B65-L$5&lt;0),"",ROUND(($B65-L$5)*'점수 계산기'!$C$27+L$5*'점수 계산기'!$C$30+'점수 계산기'!$C$33,0))</f>
        <v>100</v>
      </c>
      <c r="M65" s="45">
        <f>IF(OR($B65-M$5&gt;74, $B65-M$5=73, $B65-M$5=1, $B65-M$5&lt;0),"",ROUND(($B65-M$5)*'점수 계산기'!$C$27+M$5*'점수 계산기'!$C$30+'점수 계산기'!$C$33,0))</f>
        <v>100</v>
      </c>
      <c r="N65" s="45">
        <f>IF(OR($B65-N$5&gt;74, $B65-N$5=73, $B65-N$5=1, $B65-N$5&lt;0),"",ROUND(($B65-N$5)*'점수 계산기'!$C$27+N$5*'점수 계산기'!$C$30+'점수 계산기'!$C$33,0))</f>
        <v>100</v>
      </c>
      <c r="O65" s="45">
        <f>IF(OR($B65-O$5&gt;74, $B65-O$5=73, $B65-O$5=1, $B65-O$5&lt;0),"",ROUND(($B65-O$5)*'점수 계산기'!$C$27+O$5*'점수 계산기'!$C$30+'점수 계산기'!$C$33,0))</f>
        <v>100</v>
      </c>
      <c r="P65" s="45">
        <f>IF(OR($B65-P$5&gt;74, $B65-P$5=73, $B65-P$5=1, $B65-P$5&lt;0),"",ROUND(($B65-P$5)*'점수 계산기'!$C$27+P$5*'점수 계산기'!$C$30+'점수 계산기'!$C$33,0))</f>
        <v>100</v>
      </c>
      <c r="Q65" s="45">
        <f>IF(OR($B65-Q$5&gt;74, $B65-Q$5=73, $B65-Q$5=1, $B65-Q$5&lt;0),"",ROUND(($B65-Q$5)*'점수 계산기'!$C$27+Q$5*'점수 계산기'!$C$30+'점수 계산기'!$C$33,0))</f>
        <v>100</v>
      </c>
      <c r="R65" s="45">
        <f>IF(OR($B65-R$5&gt;74, $B65-R$5=73, $B65-R$5=1, $B65-R$5&lt;0),"",ROUND(($B65-R$5)*'점수 계산기'!$C$27+R$5*'점수 계산기'!$C$30+'점수 계산기'!$C$33,0))</f>
        <v>100</v>
      </c>
      <c r="S65" s="45">
        <f>IF(OR($B65-S$5&gt;74, $B65-S$5=73, $B65-S$5=1, $B65-S$5&lt;0),"",ROUND(($B65-S$5)*'점수 계산기'!$C$27+S$5*'점수 계산기'!$C$30+'점수 계산기'!$C$33,0))</f>
        <v>100</v>
      </c>
      <c r="T65" s="45">
        <f>IF(OR($B65-T$5&gt;74, $B65-T$5=73, $B65-T$5=1, $B65-T$5&lt;0),"",ROUND(($B65-T$5)*'점수 계산기'!$C$27+T$5*'점수 계산기'!$C$30+'점수 계산기'!$C$33,0))</f>
        <v>100</v>
      </c>
      <c r="U65" s="45">
        <f>IF(OR($B65-U$5&gt;74, $B65-U$5=73, $B65-U$5=1, $B65-U$5&lt;0),"",ROUND(($B65-U$5)*'점수 계산기'!$C$27+U$5*'점수 계산기'!$C$30+'점수 계산기'!$C$33,0))</f>
        <v>100</v>
      </c>
      <c r="V65" s="45">
        <f>IF(OR($B65-V$5&gt;74, $B65-V$5=73, $B65-V$5=1, $B65-V$5&lt;0),"",ROUND(($B65-V$5)*'점수 계산기'!$C$27+V$5*'점수 계산기'!$C$30+'점수 계산기'!$C$33,0))</f>
        <v>100</v>
      </c>
      <c r="W65" s="45">
        <f>IF(OR($B65-W$5&gt;74, $B65-W$5=73, $B65-W$5=1, $B65-W$5&lt;0),"",ROUND(($B65-W$5)*'점수 계산기'!$C$27+W$5*'점수 계산기'!$C$30+'점수 계산기'!$C$33,0))</f>
        <v>100</v>
      </c>
      <c r="X65" s="45">
        <f>IF(OR($B65-X$5&gt;74, $B65-X$5=73, $B65-X$5=1, $B65-X$5&lt;0),"",ROUND(($B65-X$5)*'점수 계산기'!$C$27+X$5*'점수 계산기'!$C$30+'점수 계산기'!$C$33,0))</f>
        <v>100</v>
      </c>
      <c r="Y65" s="45">
        <f>IF(OR($B65-Y$5&gt;74, $B65-Y$5=73, $B65-Y$5=1, $B65-Y$5&lt;0),"",ROUND(($B65-Y$5)*'점수 계산기'!$C$27+Y$5*'점수 계산기'!$C$30+'점수 계산기'!$C$33,0))</f>
        <v>100</v>
      </c>
      <c r="Z65" s="45">
        <f>IF(OR($B65-Z$5&gt;74, $B65-Z$5=73, $B65-Z$5=1, $B65-Z$5&lt;0),"",ROUND(($B65-Z$5)*'점수 계산기'!$C$27+Z$5*'점수 계산기'!$C$30+'점수 계산기'!$C$33,0))</f>
        <v>100</v>
      </c>
      <c r="AA65" s="52">
        <f>IF(OR($B65-AA$5&gt;74, $B65-AA$5=73, $B65-AA$5=1, $B65-AA$5&lt;0),"",ROUND(($B65-AA$5)*'점수 계산기'!$C$27+AA$5*'점수 계산기'!$C$30+'점수 계산기'!$C$33,0))</f>
        <v>100</v>
      </c>
      <c r="AC65" s="195">
        <v>42</v>
      </c>
      <c r="AD65" s="195">
        <f t="shared" si="0"/>
        <v>100</v>
      </c>
      <c r="AE65" s="195" cm="1">
        <f t="array" ref="AE65">INDEX($AF$6:$AF$106, AC65, 1)</f>
        <v>115</v>
      </c>
      <c r="AF65" s="195">
        <f t="shared" si="1"/>
        <v>100</v>
      </c>
      <c r="AG65" s="195">
        <v>41</v>
      </c>
      <c r="AH65" s="195">
        <v>59</v>
      </c>
    </row>
    <row r="66" spans="1:34" ht="21" customHeight="1">
      <c r="A66" s="4"/>
      <c r="B66" s="66">
        <v>40</v>
      </c>
      <c r="C66" s="53">
        <f>IF(OR($B66-C$5&gt;74, $B66-C$5=73, $B66-C$5=1, $B66-C$5&lt;0),"",ROUND(($B66-C$5)*'점수 계산기'!$C$27+C$5*'점수 계산기'!$C$30+'점수 계산기'!$C$33,0))</f>
        <v>99</v>
      </c>
      <c r="D66" s="41">
        <f>IF(OR($B66-D$5&gt;74, $B66-D$5=73, $B66-D$5=1, $B66-D$5&lt;0),"",ROUND(($B66-D$5)*'점수 계산기'!$C$27+D$5*'점수 계산기'!$C$30+'점수 계산기'!$C$33,0))</f>
        <v>99</v>
      </c>
      <c r="E66" s="41">
        <f>IF(OR($B66-E$5&gt;74, $B66-E$5=73, $B66-E$5=1, $B66-E$5&lt;0),"",ROUND(($B66-E$5)*'점수 계산기'!$C$27+E$5*'점수 계산기'!$C$30+'점수 계산기'!$C$33,0))</f>
        <v>99</v>
      </c>
      <c r="F66" s="41">
        <f>IF(OR($B66-F$5&gt;74, $B66-F$5=73, $B66-F$5=1, $B66-F$5&lt;0),"",ROUND(($B66-F$5)*'점수 계산기'!$C$27+F$5*'점수 계산기'!$C$30+'점수 계산기'!$C$33,0))</f>
        <v>99</v>
      </c>
      <c r="G66" s="41">
        <f>IF(OR($B66-G$5&gt;74, $B66-G$5=73, $B66-G$5=1, $B66-G$5&lt;0),"",ROUND(($B66-G$5)*'점수 계산기'!$C$27+G$5*'점수 계산기'!$C$30+'점수 계산기'!$C$33,0))</f>
        <v>99</v>
      </c>
      <c r="H66" s="41">
        <f>IF(OR($B66-H$5&gt;74, $B66-H$5=73, $B66-H$5=1, $B66-H$5&lt;0),"",ROUND(($B66-H$5)*'점수 계산기'!$C$27+H$5*'점수 계산기'!$C$30+'점수 계산기'!$C$33,0))</f>
        <v>99</v>
      </c>
      <c r="I66" s="41">
        <f>IF(OR($B66-I$5&gt;74, $B66-I$5=73, $B66-I$5=1, $B66-I$5&lt;0),"",ROUND(($B66-I$5)*'점수 계산기'!$C$27+I$5*'점수 계산기'!$C$30+'점수 계산기'!$C$33,0))</f>
        <v>99</v>
      </c>
      <c r="J66" s="41">
        <f>IF(OR($B66-J$5&gt;74, $B66-J$5=73, $B66-J$5=1, $B66-J$5&lt;0),"",ROUND(($B66-J$5)*'점수 계산기'!$C$27+J$5*'점수 계산기'!$C$30+'점수 계산기'!$C$33,0))</f>
        <v>99</v>
      </c>
      <c r="K66" s="41">
        <f>IF(OR($B66-K$5&gt;74, $B66-K$5=73, $B66-K$5=1, $B66-K$5&lt;0),"",ROUND(($B66-K$5)*'점수 계산기'!$C$27+K$5*'점수 계산기'!$C$30+'점수 계산기'!$C$33,0))</f>
        <v>99</v>
      </c>
      <c r="L66" s="41">
        <f>IF(OR($B66-L$5&gt;74, $B66-L$5=73, $B66-L$5=1, $B66-L$5&lt;0),"",ROUND(($B66-L$5)*'점수 계산기'!$C$27+L$5*'점수 계산기'!$C$30+'점수 계산기'!$C$33,0))</f>
        <v>99</v>
      </c>
      <c r="M66" s="41">
        <f>IF(OR($B66-M$5&gt;74, $B66-M$5=73, $B66-M$5=1, $B66-M$5&lt;0),"",ROUND(($B66-M$5)*'점수 계산기'!$C$27+M$5*'점수 계산기'!$C$30+'점수 계산기'!$C$33,0))</f>
        <v>99</v>
      </c>
      <c r="N66" s="41">
        <f>IF(OR($B66-N$5&gt;74, $B66-N$5=73, $B66-N$5=1, $B66-N$5&lt;0),"",ROUND(($B66-N$5)*'점수 계산기'!$C$27+N$5*'점수 계산기'!$C$30+'점수 계산기'!$C$33,0))</f>
        <v>99</v>
      </c>
      <c r="O66" s="41">
        <f>IF(OR($B66-O$5&gt;74, $B66-O$5=73, $B66-O$5=1, $B66-O$5&lt;0),"",ROUND(($B66-O$5)*'점수 계산기'!$C$27+O$5*'점수 계산기'!$C$30+'점수 계산기'!$C$33,0))</f>
        <v>99</v>
      </c>
      <c r="P66" s="41">
        <f>IF(OR($B66-P$5&gt;74, $B66-P$5=73, $B66-P$5=1, $B66-P$5&lt;0),"",ROUND(($B66-P$5)*'점수 계산기'!$C$27+P$5*'점수 계산기'!$C$30+'점수 계산기'!$C$33,0))</f>
        <v>99</v>
      </c>
      <c r="Q66" s="41">
        <f>IF(OR($B66-Q$5&gt;74, $B66-Q$5=73, $B66-Q$5=1, $B66-Q$5&lt;0),"",ROUND(($B66-Q$5)*'점수 계산기'!$C$27+Q$5*'점수 계산기'!$C$30+'점수 계산기'!$C$33,0))</f>
        <v>99</v>
      </c>
      <c r="R66" s="41">
        <f>IF(OR($B66-R$5&gt;74, $B66-R$5=73, $B66-R$5=1, $B66-R$5&lt;0),"",ROUND(($B66-R$5)*'점수 계산기'!$C$27+R$5*'점수 계산기'!$C$30+'점수 계산기'!$C$33,0))</f>
        <v>99</v>
      </c>
      <c r="S66" s="41">
        <f>IF(OR($B66-S$5&gt;74, $B66-S$5=73, $B66-S$5=1, $B66-S$5&lt;0),"",ROUND(($B66-S$5)*'점수 계산기'!$C$27+S$5*'점수 계산기'!$C$30+'점수 계산기'!$C$33,0))</f>
        <v>99</v>
      </c>
      <c r="T66" s="41">
        <f>IF(OR($B66-T$5&gt;74, $B66-T$5=73, $B66-T$5=1, $B66-T$5&lt;0),"",ROUND(($B66-T$5)*'점수 계산기'!$C$27+T$5*'점수 계산기'!$C$30+'점수 계산기'!$C$33,0))</f>
        <v>99</v>
      </c>
      <c r="U66" s="41">
        <f>IF(OR($B66-U$5&gt;74, $B66-U$5=73, $B66-U$5=1, $B66-U$5&lt;0),"",ROUND(($B66-U$5)*'점수 계산기'!$C$27+U$5*'점수 계산기'!$C$30+'점수 계산기'!$C$33,0))</f>
        <v>99</v>
      </c>
      <c r="V66" s="41">
        <f>IF(OR($B66-V$5&gt;74, $B66-V$5=73, $B66-V$5=1, $B66-V$5&lt;0),"",ROUND(($B66-V$5)*'점수 계산기'!$C$27+V$5*'점수 계산기'!$C$30+'점수 계산기'!$C$33,0))</f>
        <v>99</v>
      </c>
      <c r="W66" s="41">
        <f>IF(OR($B66-W$5&gt;74, $B66-W$5=73, $B66-W$5=1, $B66-W$5&lt;0),"",ROUND(($B66-W$5)*'점수 계산기'!$C$27+W$5*'점수 계산기'!$C$30+'점수 계산기'!$C$33,0))</f>
        <v>99</v>
      </c>
      <c r="X66" s="41">
        <f>IF(OR($B66-X$5&gt;74, $B66-X$5=73, $B66-X$5=1, $B66-X$5&lt;0),"",ROUND(($B66-X$5)*'점수 계산기'!$C$27+X$5*'점수 계산기'!$C$30+'점수 계산기'!$C$33,0))</f>
        <v>99</v>
      </c>
      <c r="Y66" s="41">
        <f>IF(OR($B66-Y$5&gt;74, $B66-Y$5=73, $B66-Y$5=1, $B66-Y$5&lt;0),"",ROUND(($B66-Y$5)*'점수 계산기'!$C$27+Y$5*'점수 계산기'!$C$30+'점수 계산기'!$C$33,0))</f>
        <v>99</v>
      </c>
      <c r="Z66" s="41">
        <f>IF(OR($B66-Z$5&gt;74, $B66-Z$5=73, $B66-Z$5=1, $B66-Z$5&lt;0),"",ROUND(($B66-Z$5)*'점수 계산기'!$C$27+Z$5*'점수 계산기'!$C$30+'점수 계산기'!$C$33,0))</f>
        <v>99</v>
      </c>
      <c r="AA66" s="48">
        <f>IF(OR($B66-AA$5&gt;74, $B66-AA$5=73, $B66-AA$5=1, $B66-AA$5&lt;0),"",ROUND(($B66-AA$5)*'점수 계산기'!$C$27+AA$5*'점수 계산기'!$C$30+'점수 계산기'!$C$33,0))</f>
        <v>99</v>
      </c>
      <c r="AC66" s="195">
        <v>41</v>
      </c>
      <c r="AD66" s="195">
        <f t="shared" si="0"/>
        <v>99</v>
      </c>
      <c r="AE66" s="195" cm="1">
        <f t="array" ref="AE66">INDEX($AF$6:$AF$106, AC66, 1)</f>
        <v>116</v>
      </c>
      <c r="AF66" s="195">
        <f t="shared" si="1"/>
        <v>99</v>
      </c>
      <c r="AG66" s="195">
        <v>40</v>
      </c>
      <c r="AH66" s="195">
        <v>60</v>
      </c>
    </row>
    <row r="67" spans="1:34" ht="21" customHeight="1">
      <c r="A67" s="4"/>
      <c r="B67" s="66">
        <v>39</v>
      </c>
      <c r="C67" s="53">
        <f>IF(OR($B67-C$5&gt;74, $B67-C$5=73, $B67-C$5=1, $B67-C$5&lt;0),"",ROUND(($B67-C$5)*'점수 계산기'!$C$27+C$5*'점수 계산기'!$C$30+'점수 계산기'!$C$33,0))</f>
        <v>98</v>
      </c>
      <c r="D67" s="41">
        <f>IF(OR($B67-D$5&gt;74, $B67-D$5=73, $B67-D$5=1, $B67-D$5&lt;0),"",ROUND(($B67-D$5)*'점수 계산기'!$C$27+D$5*'점수 계산기'!$C$30+'점수 계산기'!$C$33,0))</f>
        <v>98</v>
      </c>
      <c r="E67" s="41">
        <f>IF(OR($B67-E$5&gt;74, $B67-E$5=73, $B67-E$5=1, $B67-E$5&lt;0),"",ROUND(($B67-E$5)*'점수 계산기'!$C$27+E$5*'점수 계산기'!$C$30+'점수 계산기'!$C$33,0))</f>
        <v>98</v>
      </c>
      <c r="F67" s="41">
        <f>IF(OR($B67-F$5&gt;74, $B67-F$5=73, $B67-F$5=1, $B67-F$5&lt;0),"",ROUND(($B67-F$5)*'점수 계산기'!$C$27+F$5*'점수 계산기'!$C$30+'점수 계산기'!$C$33,0))</f>
        <v>98</v>
      </c>
      <c r="G67" s="41">
        <f>IF(OR($B67-G$5&gt;74, $B67-G$5=73, $B67-G$5=1, $B67-G$5&lt;0),"",ROUND(($B67-G$5)*'점수 계산기'!$C$27+G$5*'점수 계산기'!$C$30+'점수 계산기'!$C$33,0))</f>
        <v>98</v>
      </c>
      <c r="H67" s="41">
        <f>IF(OR($B67-H$5&gt;74, $B67-H$5=73, $B67-H$5=1, $B67-H$5&lt;0),"",ROUND(($B67-H$5)*'점수 계산기'!$C$27+H$5*'점수 계산기'!$C$30+'점수 계산기'!$C$33,0))</f>
        <v>98</v>
      </c>
      <c r="I67" s="41">
        <f>IF(OR($B67-I$5&gt;74, $B67-I$5=73, $B67-I$5=1, $B67-I$5&lt;0),"",ROUND(($B67-I$5)*'점수 계산기'!$C$27+I$5*'점수 계산기'!$C$30+'점수 계산기'!$C$33,0))</f>
        <v>98</v>
      </c>
      <c r="J67" s="41">
        <f>IF(OR($B67-J$5&gt;74, $B67-J$5=73, $B67-J$5=1, $B67-J$5&lt;0),"",ROUND(($B67-J$5)*'점수 계산기'!$C$27+J$5*'점수 계산기'!$C$30+'점수 계산기'!$C$33,0))</f>
        <v>98</v>
      </c>
      <c r="K67" s="41">
        <f>IF(OR($B67-K$5&gt;74, $B67-K$5=73, $B67-K$5=1, $B67-K$5&lt;0),"",ROUND(($B67-K$5)*'점수 계산기'!$C$27+K$5*'점수 계산기'!$C$30+'점수 계산기'!$C$33,0))</f>
        <v>98</v>
      </c>
      <c r="L67" s="41">
        <f>IF(OR($B67-L$5&gt;74, $B67-L$5=73, $B67-L$5=1, $B67-L$5&lt;0),"",ROUND(($B67-L$5)*'점수 계산기'!$C$27+L$5*'점수 계산기'!$C$30+'점수 계산기'!$C$33,0))</f>
        <v>98</v>
      </c>
      <c r="M67" s="41">
        <f>IF(OR($B67-M$5&gt;74, $B67-M$5=73, $B67-M$5=1, $B67-M$5&lt;0),"",ROUND(($B67-M$5)*'점수 계산기'!$C$27+M$5*'점수 계산기'!$C$30+'점수 계산기'!$C$33,0))</f>
        <v>98</v>
      </c>
      <c r="N67" s="41">
        <f>IF(OR($B67-N$5&gt;74, $B67-N$5=73, $B67-N$5=1, $B67-N$5&lt;0),"",ROUND(($B67-N$5)*'점수 계산기'!$C$27+N$5*'점수 계산기'!$C$30+'점수 계산기'!$C$33,0))</f>
        <v>98</v>
      </c>
      <c r="O67" s="41">
        <f>IF(OR($B67-O$5&gt;74, $B67-O$5=73, $B67-O$5=1, $B67-O$5&lt;0),"",ROUND(($B67-O$5)*'점수 계산기'!$C$27+O$5*'점수 계산기'!$C$30+'점수 계산기'!$C$33,0))</f>
        <v>98</v>
      </c>
      <c r="P67" s="41">
        <f>IF(OR($B67-P$5&gt;74, $B67-P$5=73, $B67-P$5=1, $B67-P$5&lt;0),"",ROUND(($B67-P$5)*'점수 계산기'!$C$27+P$5*'점수 계산기'!$C$30+'점수 계산기'!$C$33,0))</f>
        <v>98</v>
      </c>
      <c r="Q67" s="41">
        <f>IF(OR($B67-Q$5&gt;74, $B67-Q$5=73, $B67-Q$5=1, $B67-Q$5&lt;0),"",ROUND(($B67-Q$5)*'점수 계산기'!$C$27+Q$5*'점수 계산기'!$C$30+'점수 계산기'!$C$33,0))</f>
        <v>98</v>
      </c>
      <c r="R67" s="41">
        <f>IF(OR($B67-R$5&gt;74, $B67-R$5=73, $B67-R$5=1, $B67-R$5&lt;0),"",ROUND(($B67-R$5)*'점수 계산기'!$C$27+R$5*'점수 계산기'!$C$30+'점수 계산기'!$C$33,0))</f>
        <v>98</v>
      </c>
      <c r="S67" s="41">
        <f>IF(OR($B67-S$5&gt;74, $B67-S$5=73, $B67-S$5=1, $B67-S$5&lt;0),"",ROUND(($B67-S$5)*'점수 계산기'!$C$27+S$5*'점수 계산기'!$C$30+'점수 계산기'!$C$33,0))</f>
        <v>98</v>
      </c>
      <c r="T67" s="41">
        <f>IF(OR($B67-T$5&gt;74, $B67-T$5=73, $B67-T$5=1, $B67-T$5&lt;0),"",ROUND(($B67-T$5)*'점수 계산기'!$C$27+T$5*'점수 계산기'!$C$30+'점수 계산기'!$C$33,0))</f>
        <v>98</v>
      </c>
      <c r="U67" s="41">
        <f>IF(OR($B67-U$5&gt;74, $B67-U$5=73, $B67-U$5=1, $B67-U$5&lt;0),"",ROUND(($B67-U$5)*'점수 계산기'!$C$27+U$5*'점수 계산기'!$C$30+'점수 계산기'!$C$33,0))</f>
        <v>98</v>
      </c>
      <c r="V67" s="41">
        <f>IF(OR($B67-V$5&gt;74, $B67-V$5=73, $B67-V$5=1, $B67-V$5&lt;0),"",ROUND(($B67-V$5)*'점수 계산기'!$C$27+V$5*'점수 계산기'!$C$30+'점수 계산기'!$C$33,0))</f>
        <v>98</v>
      </c>
      <c r="W67" s="41">
        <f>IF(OR($B67-W$5&gt;74, $B67-W$5=73, $B67-W$5=1, $B67-W$5&lt;0),"",ROUND(($B67-W$5)*'점수 계산기'!$C$27+W$5*'점수 계산기'!$C$30+'점수 계산기'!$C$33,0))</f>
        <v>98</v>
      </c>
      <c r="X67" s="41">
        <f>IF(OR($B67-X$5&gt;74, $B67-X$5=73, $B67-X$5=1, $B67-X$5&lt;0),"",ROUND(($B67-X$5)*'점수 계산기'!$C$27+X$5*'점수 계산기'!$C$30+'점수 계산기'!$C$33,0))</f>
        <v>98</v>
      </c>
      <c r="Y67" s="41">
        <f>IF(OR($B67-Y$5&gt;74, $B67-Y$5=73, $B67-Y$5=1, $B67-Y$5&lt;0),"",ROUND(($B67-Y$5)*'점수 계산기'!$C$27+Y$5*'점수 계산기'!$C$30+'점수 계산기'!$C$33,0))</f>
        <v>98</v>
      </c>
      <c r="Z67" s="41">
        <f>IF(OR($B67-Z$5&gt;74, $B67-Z$5=73, $B67-Z$5=1, $B67-Z$5&lt;0),"",ROUND(($B67-Z$5)*'점수 계산기'!$C$27+Z$5*'점수 계산기'!$C$30+'점수 계산기'!$C$33,0))</f>
        <v>98</v>
      </c>
      <c r="AA67" s="48">
        <f>IF(OR($B67-AA$5&gt;74, $B67-AA$5=73, $B67-AA$5=1, $B67-AA$5&lt;0),"",ROUND(($B67-AA$5)*'점수 계산기'!$C$27+AA$5*'점수 계산기'!$C$30+'점수 계산기'!$C$33,0))</f>
        <v>98</v>
      </c>
      <c r="AC67" s="195">
        <v>40</v>
      </c>
      <c r="AD67" s="195">
        <f t="shared" si="0"/>
        <v>98</v>
      </c>
      <c r="AE67" s="195" cm="1">
        <f t="array" ref="AE67">INDEX($AF$6:$AF$106, AC67, 1)</f>
        <v>116</v>
      </c>
      <c r="AF67" s="195">
        <f t="shared" si="1"/>
        <v>98</v>
      </c>
      <c r="AG67" s="195">
        <v>39</v>
      </c>
      <c r="AH67" s="195">
        <v>61</v>
      </c>
    </row>
    <row r="68" spans="1:34" ht="21" customHeight="1">
      <c r="A68" s="4"/>
      <c r="B68" s="66">
        <v>38</v>
      </c>
      <c r="C68" s="53">
        <f>IF(OR($B68-C$5&gt;74, $B68-C$5=73, $B68-C$5=1, $B68-C$5&lt;0),"",ROUND(($B68-C$5)*'점수 계산기'!$C$27+C$5*'점수 계산기'!$C$30+'점수 계산기'!$C$33,0))</f>
        <v>97</v>
      </c>
      <c r="D68" s="41">
        <f>IF(OR($B68-D$5&gt;74, $B68-D$5=73, $B68-D$5=1, $B68-D$5&lt;0),"",ROUND(($B68-D$5)*'점수 계산기'!$C$27+D$5*'점수 계산기'!$C$30+'점수 계산기'!$C$33,0))</f>
        <v>97</v>
      </c>
      <c r="E68" s="41">
        <f>IF(OR($B68-E$5&gt;74, $B68-E$5=73, $B68-E$5=1, $B68-E$5&lt;0),"",ROUND(($B68-E$5)*'점수 계산기'!$C$27+E$5*'점수 계산기'!$C$30+'점수 계산기'!$C$33,0))</f>
        <v>97</v>
      </c>
      <c r="F68" s="41">
        <f>IF(OR($B68-F$5&gt;74, $B68-F$5=73, $B68-F$5=1, $B68-F$5&lt;0),"",ROUND(($B68-F$5)*'점수 계산기'!$C$27+F$5*'점수 계산기'!$C$30+'점수 계산기'!$C$33,0))</f>
        <v>97</v>
      </c>
      <c r="G68" s="41">
        <f>IF(OR($B68-G$5&gt;74, $B68-G$5=73, $B68-G$5=1, $B68-G$5&lt;0),"",ROUND(($B68-G$5)*'점수 계산기'!$C$27+G$5*'점수 계산기'!$C$30+'점수 계산기'!$C$33,0))</f>
        <v>97</v>
      </c>
      <c r="H68" s="41">
        <f>IF(OR($B68-H$5&gt;74, $B68-H$5=73, $B68-H$5=1, $B68-H$5&lt;0),"",ROUND(($B68-H$5)*'점수 계산기'!$C$27+H$5*'점수 계산기'!$C$30+'점수 계산기'!$C$33,0))</f>
        <v>97</v>
      </c>
      <c r="I68" s="41">
        <f>IF(OR($B68-I$5&gt;74, $B68-I$5=73, $B68-I$5=1, $B68-I$5&lt;0),"",ROUND(($B68-I$5)*'점수 계산기'!$C$27+I$5*'점수 계산기'!$C$30+'점수 계산기'!$C$33,0))</f>
        <v>97</v>
      </c>
      <c r="J68" s="41">
        <f>IF(OR($B68-J$5&gt;74, $B68-J$5=73, $B68-J$5=1, $B68-J$5&lt;0),"",ROUND(($B68-J$5)*'점수 계산기'!$C$27+J$5*'점수 계산기'!$C$30+'점수 계산기'!$C$33,0))</f>
        <v>97</v>
      </c>
      <c r="K68" s="41">
        <f>IF(OR($B68-K$5&gt;74, $B68-K$5=73, $B68-K$5=1, $B68-K$5&lt;0),"",ROUND(($B68-K$5)*'점수 계산기'!$C$27+K$5*'점수 계산기'!$C$30+'점수 계산기'!$C$33,0))</f>
        <v>97</v>
      </c>
      <c r="L68" s="41">
        <f>IF(OR($B68-L$5&gt;74, $B68-L$5=73, $B68-L$5=1, $B68-L$5&lt;0),"",ROUND(($B68-L$5)*'점수 계산기'!$C$27+L$5*'점수 계산기'!$C$30+'점수 계산기'!$C$33,0))</f>
        <v>97</v>
      </c>
      <c r="M68" s="41">
        <f>IF(OR($B68-M$5&gt;74, $B68-M$5=73, $B68-M$5=1, $B68-M$5&lt;0),"",ROUND(($B68-M$5)*'점수 계산기'!$C$27+M$5*'점수 계산기'!$C$30+'점수 계산기'!$C$33,0))</f>
        <v>97</v>
      </c>
      <c r="N68" s="41">
        <f>IF(OR($B68-N$5&gt;74, $B68-N$5=73, $B68-N$5=1, $B68-N$5&lt;0),"",ROUND(($B68-N$5)*'점수 계산기'!$C$27+N$5*'점수 계산기'!$C$30+'점수 계산기'!$C$33,0))</f>
        <v>97</v>
      </c>
      <c r="O68" s="41">
        <f>IF(OR($B68-O$5&gt;74, $B68-O$5=73, $B68-O$5=1, $B68-O$5&lt;0),"",ROUND(($B68-O$5)*'점수 계산기'!$C$27+O$5*'점수 계산기'!$C$30+'점수 계산기'!$C$33,0))</f>
        <v>97</v>
      </c>
      <c r="P68" s="41">
        <f>IF(OR($B68-P$5&gt;74, $B68-P$5=73, $B68-P$5=1, $B68-P$5&lt;0),"",ROUND(($B68-P$5)*'점수 계산기'!$C$27+P$5*'점수 계산기'!$C$30+'점수 계산기'!$C$33,0))</f>
        <v>97</v>
      </c>
      <c r="Q68" s="41">
        <f>IF(OR($B68-Q$5&gt;74, $B68-Q$5=73, $B68-Q$5=1, $B68-Q$5&lt;0),"",ROUND(($B68-Q$5)*'점수 계산기'!$C$27+Q$5*'점수 계산기'!$C$30+'점수 계산기'!$C$33,0))</f>
        <v>97</v>
      </c>
      <c r="R68" s="41">
        <f>IF(OR($B68-R$5&gt;74, $B68-R$5=73, $B68-R$5=1, $B68-R$5&lt;0),"",ROUND(($B68-R$5)*'점수 계산기'!$C$27+R$5*'점수 계산기'!$C$30+'점수 계산기'!$C$33,0))</f>
        <v>97</v>
      </c>
      <c r="S68" s="41">
        <f>IF(OR($B68-S$5&gt;74, $B68-S$5=73, $B68-S$5=1, $B68-S$5&lt;0),"",ROUND(($B68-S$5)*'점수 계산기'!$C$27+S$5*'점수 계산기'!$C$30+'점수 계산기'!$C$33,0))</f>
        <v>97</v>
      </c>
      <c r="T68" s="41">
        <f>IF(OR($B68-T$5&gt;74, $B68-T$5=73, $B68-T$5=1, $B68-T$5&lt;0),"",ROUND(($B68-T$5)*'점수 계산기'!$C$27+T$5*'점수 계산기'!$C$30+'점수 계산기'!$C$33,0))</f>
        <v>97</v>
      </c>
      <c r="U68" s="41">
        <f>IF(OR($B68-U$5&gt;74, $B68-U$5=73, $B68-U$5=1, $B68-U$5&lt;0),"",ROUND(($B68-U$5)*'점수 계산기'!$C$27+U$5*'점수 계산기'!$C$30+'점수 계산기'!$C$33,0))</f>
        <v>97</v>
      </c>
      <c r="V68" s="41">
        <f>IF(OR($B68-V$5&gt;74, $B68-V$5=73, $B68-V$5=1, $B68-V$5&lt;0),"",ROUND(($B68-V$5)*'점수 계산기'!$C$27+V$5*'점수 계산기'!$C$30+'점수 계산기'!$C$33,0))</f>
        <v>97</v>
      </c>
      <c r="W68" s="41">
        <f>IF(OR($B68-W$5&gt;74, $B68-W$5=73, $B68-W$5=1, $B68-W$5&lt;0),"",ROUND(($B68-W$5)*'점수 계산기'!$C$27+W$5*'점수 계산기'!$C$30+'점수 계산기'!$C$33,0))</f>
        <v>97</v>
      </c>
      <c r="X68" s="41">
        <f>IF(OR($B68-X$5&gt;74, $B68-X$5=73, $B68-X$5=1, $B68-X$5&lt;0),"",ROUND(($B68-X$5)*'점수 계산기'!$C$27+X$5*'점수 계산기'!$C$30+'점수 계산기'!$C$33,0))</f>
        <v>97</v>
      </c>
      <c r="Y68" s="41">
        <f>IF(OR($B68-Y$5&gt;74, $B68-Y$5=73, $B68-Y$5=1, $B68-Y$5&lt;0),"",ROUND(($B68-Y$5)*'점수 계산기'!$C$27+Y$5*'점수 계산기'!$C$30+'점수 계산기'!$C$33,0))</f>
        <v>97</v>
      </c>
      <c r="Z68" s="41">
        <f>IF(OR($B68-Z$5&gt;74, $B68-Z$5=73, $B68-Z$5=1, $B68-Z$5&lt;0),"",ROUND(($B68-Z$5)*'점수 계산기'!$C$27+Z$5*'점수 계산기'!$C$30+'점수 계산기'!$C$33,0))</f>
        <v>97</v>
      </c>
      <c r="AA68" s="48">
        <f>IF(OR($B68-AA$5&gt;74, $B68-AA$5=73, $B68-AA$5=1, $B68-AA$5&lt;0),"",ROUND(($B68-AA$5)*'점수 계산기'!$C$27+AA$5*'점수 계산기'!$C$30+'점수 계산기'!$C$33,0))</f>
        <v>97</v>
      </c>
      <c r="AC68" s="195">
        <v>39</v>
      </c>
      <c r="AD68" s="195">
        <f t="shared" si="0"/>
        <v>97</v>
      </c>
      <c r="AE68" s="195" cm="1">
        <f t="array" ref="AE68">INDEX($AF$6:$AF$106, AC68, 1)</f>
        <v>117</v>
      </c>
      <c r="AF68" s="195">
        <f t="shared" si="1"/>
        <v>97</v>
      </c>
      <c r="AG68" s="195">
        <v>38</v>
      </c>
      <c r="AH68" s="195">
        <v>62</v>
      </c>
    </row>
    <row r="69" spans="1:34" ht="21" customHeight="1">
      <c r="A69" s="4"/>
      <c r="B69" s="66">
        <v>37</v>
      </c>
      <c r="C69" s="53">
        <f>IF(OR($B69-C$5&gt;74, $B69-C$5=73, $B69-C$5=1, $B69-C$5&lt;0),"",ROUND(($B69-C$5)*'점수 계산기'!$C$27+C$5*'점수 계산기'!$C$30+'점수 계산기'!$C$33,0))</f>
        <v>96</v>
      </c>
      <c r="D69" s="41">
        <f>IF(OR($B69-D$5&gt;74, $B69-D$5=73, $B69-D$5=1, $B69-D$5&lt;0),"",ROUND(($B69-D$5)*'점수 계산기'!$C$27+D$5*'점수 계산기'!$C$30+'점수 계산기'!$C$33,0))</f>
        <v>96</v>
      </c>
      <c r="E69" s="41">
        <f>IF(OR($B69-E$5&gt;74, $B69-E$5=73, $B69-E$5=1, $B69-E$5&lt;0),"",ROUND(($B69-E$5)*'점수 계산기'!$C$27+E$5*'점수 계산기'!$C$30+'점수 계산기'!$C$33,0))</f>
        <v>96</v>
      </c>
      <c r="F69" s="41">
        <f>IF(OR($B69-F$5&gt;74, $B69-F$5=73, $B69-F$5=1, $B69-F$5&lt;0),"",ROUND(($B69-F$5)*'점수 계산기'!$C$27+F$5*'점수 계산기'!$C$30+'점수 계산기'!$C$33,0))</f>
        <v>96</v>
      </c>
      <c r="G69" s="41">
        <f>IF(OR($B69-G$5&gt;74, $B69-G$5=73, $B69-G$5=1, $B69-G$5&lt;0),"",ROUND(($B69-G$5)*'점수 계산기'!$C$27+G$5*'점수 계산기'!$C$30+'점수 계산기'!$C$33,0))</f>
        <v>96</v>
      </c>
      <c r="H69" s="41">
        <f>IF(OR($B69-H$5&gt;74, $B69-H$5=73, $B69-H$5=1, $B69-H$5&lt;0),"",ROUND(($B69-H$5)*'점수 계산기'!$C$27+H$5*'점수 계산기'!$C$30+'점수 계산기'!$C$33,0))</f>
        <v>96</v>
      </c>
      <c r="I69" s="41">
        <f>IF(OR($B69-I$5&gt;74, $B69-I$5=73, $B69-I$5=1, $B69-I$5&lt;0),"",ROUND(($B69-I$5)*'점수 계산기'!$C$27+I$5*'점수 계산기'!$C$30+'점수 계산기'!$C$33,0))</f>
        <v>96</v>
      </c>
      <c r="J69" s="41">
        <f>IF(OR($B69-J$5&gt;74, $B69-J$5=73, $B69-J$5=1, $B69-J$5&lt;0),"",ROUND(($B69-J$5)*'점수 계산기'!$C$27+J$5*'점수 계산기'!$C$30+'점수 계산기'!$C$33,0))</f>
        <v>96</v>
      </c>
      <c r="K69" s="41">
        <f>IF(OR($B69-K$5&gt;74, $B69-K$5=73, $B69-K$5=1, $B69-K$5&lt;0),"",ROUND(($B69-K$5)*'점수 계산기'!$C$27+K$5*'점수 계산기'!$C$30+'점수 계산기'!$C$33,0))</f>
        <v>96</v>
      </c>
      <c r="L69" s="41">
        <f>IF(OR($B69-L$5&gt;74, $B69-L$5=73, $B69-L$5=1, $B69-L$5&lt;0),"",ROUND(($B69-L$5)*'점수 계산기'!$C$27+L$5*'점수 계산기'!$C$30+'점수 계산기'!$C$33,0))</f>
        <v>96</v>
      </c>
      <c r="M69" s="41">
        <f>IF(OR($B69-M$5&gt;74, $B69-M$5=73, $B69-M$5=1, $B69-M$5&lt;0),"",ROUND(($B69-M$5)*'점수 계산기'!$C$27+M$5*'점수 계산기'!$C$30+'점수 계산기'!$C$33,0))</f>
        <v>96</v>
      </c>
      <c r="N69" s="41">
        <f>IF(OR($B69-N$5&gt;74, $B69-N$5=73, $B69-N$5=1, $B69-N$5&lt;0),"",ROUND(($B69-N$5)*'점수 계산기'!$C$27+N$5*'점수 계산기'!$C$30+'점수 계산기'!$C$33,0))</f>
        <v>96</v>
      </c>
      <c r="O69" s="41">
        <f>IF(OR($B69-O$5&gt;74, $B69-O$5=73, $B69-O$5=1, $B69-O$5&lt;0),"",ROUND(($B69-O$5)*'점수 계산기'!$C$27+O$5*'점수 계산기'!$C$30+'점수 계산기'!$C$33,0))</f>
        <v>96</v>
      </c>
      <c r="P69" s="41">
        <f>IF(OR($B69-P$5&gt;74, $B69-P$5=73, $B69-P$5=1, $B69-P$5&lt;0),"",ROUND(($B69-P$5)*'점수 계산기'!$C$27+P$5*'점수 계산기'!$C$30+'점수 계산기'!$C$33,0))</f>
        <v>96</v>
      </c>
      <c r="Q69" s="41">
        <f>IF(OR($B69-Q$5&gt;74, $B69-Q$5=73, $B69-Q$5=1, $B69-Q$5&lt;0),"",ROUND(($B69-Q$5)*'점수 계산기'!$C$27+Q$5*'점수 계산기'!$C$30+'점수 계산기'!$C$33,0))</f>
        <v>96</v>
      </c>
      <c r="R69" s="41">
        <f>IF(OR($B69-R$5&gt;74, $B69-R$5=73, $B69-R$5=1, $B69-R$5&lt;0),"",ROUND(($B69-R$5)*'점수 계산기'!$C$27+R$5*'점수 계산기'!$C$30+'점수 계산기'!$C$33,0))</f>
        <v>96</v>
      </c>
      <c r="S69" s="41">
        <f>IF(OR($B69-S$5&gt;74, $B69-S$5=73, $B69-S$5=1, $B69-S$5&lt;0),"",ROUND(($B69-S$5)*'점수 계산기'!$C$27+S$5*'점수 계산기'!$C$30+'점수 계산기'!$C$33,0))</f>
        <v>96</v>
      </c>
      <c r="T69" s="41">
        <f>IF(OR($B69-T$5&gt;74, $B69-T$5=73, $B69-T$5=1, $B69-T$5&lt;0),"",ROUND(($B69-T$5)*'점수 계산기'!$C$27+T$5*'점수 계산기'!$C$30+'점수 계산기'!$C$33,0))</f>
        <v>96</v>
      </c>
      <c r="U69" s="41">
        <f>IF(OR($B69-U$5&gt;74, $B69-U$5=73, $B69-U$5=1, $B69-U$5&lt;0),"",ROUND(($B69-U$5)*'점수 계산기'!$C$27+U$5*'점수 계산기'!$C$30+'점수 계산기'!$C$33,0))</f>
        <v>96</v>
      </c>
      <c r="V69" s="41">
        <f>IF(OR($B69-V$5&gt;74, $B69-V$5=73, $B69-V$5=1, $B69-V$5&lt;0),"",ROUND(($B69-V$5)*'점수 계산기'!$C$27+V$5*'점수 계산기'!$C$30+'점수 계산기'!$C$33,0))</f>
        <v>97</v>
      </c>
      <c r="W69" s="41">
        <f>IF(OR($B69-W$5&gt;74, $B69-W$5=73, $B69-W$5=1, $B69-W$5&lt;0),"",ROUND(($B69-W$5)*'점수 계산기'!$C$27+W$5*'점수 계산기'!$C$30+'점수 계산기'!$C$33,0))</f>
        <v>97</v>
      </c>
      <c r="X69" s="41">
        <f>IF(OR($B69-X$5&gt;74, $B69-X$5=73, $B69-X$5=1, $B69-X$5&lt;0),"",ROUND(($B69-X$5)*'점수 계산기'!$C$27+X$5*'점수 계산기'!$C$30+'점수 계산기'!$C$33,0))</f>
        <v>97</v>
      </c>
      <c r="Y69" s="41">
        <f>IF(OR($B69-Y$5&gt;74, $B69-Y$5=73, $B69-Y$5=1, $B69-Y$5&lt;0),"",ROUND(($B69-Y$5)*'점수 계산기'!$C$27+Y$5*'점수 계산기'!$C$30+'점수 계산기'!$C$33,0))</f>
        <v>97</v>
      </c>
      <c r="Z69" s="41">
        <f>IF(OR($B69-Z$5&gt;74, $B69-Z$5=73, $B69-Z$5=1, $B69-Z$5&lt;0),"",ROUND(($B69-Z$5)*'점수 계산기'!$C$27+Z$5*'점수 계산기'!$C$30+'점수 계산기'!$C$33,0))</f>
        <v>97</v>
      </c>
      <c r="AA69" s="48">
        <f>IF(OR($B69-AA$5&gt;74, $B69-AA$5=73, $B69-AA$5=1, $B69-AA$5&lt;0),"",ROUND(($B69-AA$5)*'점수 계산기'!$C$27+AA$5*'점수 계산기'!$C$30+'점수 계산기'!$C$33,0))</f>
        <v>97</v>
      </c>
      <c r="AC69" s="195">
        <v>38</v>
      </c>
      <c r="AD69" s="195">
        <f t="shared" si="0"/>
        <v>96</v>
      </c>
      <c r="AE69" s="195" cm="1">
        <f t="array" ref="AE69">INDEX($AF$6:$AF$106, AC69, 1)</f>
        <v>118</v>
      </c>
      <c r="AF69" s="195">
        <f t="shared" si="1"/>
        <v>97</v>
      </c>
      <c r="AG69" s="195">
        <v>37</v>
      </c>
      <c r="AH69" s="195">
        <v>63</v>
      </c>
    </row>
    <row r="70" spans="1:34" ht="21" customHeight="1">
      <c r="A70" s="4"/>
      <c r="B70" s="67">
        <v>36</v>
      </c>
      <c r="C70" s="54">
        <f>IF(OR($B70-C$5&gt;74, $B70-C$5=73, $B70-C$5=1, $B70-C$5&lt;0),"",ROUND(($B70-C$5)*'점수 계산기'!$C$27+C$5*'점수 계산기'!$C$30+'점수 계산기'!$C$33,0))</f>
        <v>96</v>
      </c>
      <c r="D70" s="42">
        <f>IF(OR($B70-D$5&gt;74, $B70-D$5=73, $B70-D$5=1, $B70-D$5&lt;0),"",ROUND(($B70-D$5)*'점수 계산기'!$C$27+D$5*'점수 계산기'!$C$30+'점수 계산기'!$C$33,0))</f>
        <v>96</v>
      </c>
      <c r="E70" s="42">
        <f>IF(OR($B70-E$5&gt;74, $B70-E$5=73, $B70-E$5=1, $B70-E$5&lt;0),"",ROUND(($B70-E$5)*'점수 계산기'!$C$27+E$5*'점수 계산기'!$C$30+'점수 계산기'!$C$33,0))</f>
        <v>96</v>
      </c>
      <c r="F70" s="42">
        <f>IF(OR($B70-F$5&gt;74, $B70-F$5=73, $B70-F$5=1, $B70-F$5&lt;0),"",ROUND(($B70-F$5)*'점수 계산기'!$C$27+F$5*'점수 계산기'!$C$30+'점수 계산기'!$C$33,0))</f>
        <v>96</v>
      </c>
      <c r="G70" s="42">
        <f>IF(OR($B70-G$5&gt;74, $B70-G$5=73, $B70-G$5=1, $B70-G$5&lt;0),"",ROUND(($B70-G$5)*'점수 계산기'!$C$27+G$5*'점수 계산기'!$C$30+'점수 계산기'!$C$33,0))</f>
        <v>96</v>
      </c>
      <c r="H70" s="42">
        <f>IF(OR($B70-H$5&gt;74, $B70-H$5=73, $B70-H$5=1, $B70-H$5&lt;0),"",ROUND(($B70-H$5)*'점수 계산기'!$C$27+H$5*'점수 계산기'!$C$30+'점수 계산기'!$C$33,0))</f>
        <v>96</v>
      </c>
      <c r="I70" s="42">
        <f>IF(OR($B70-I$5&gt;74, $B70-I$5=73, $B70-I$5=1, $B70-I$5&lt;0),"",ROUND(($B70-I$5)*'점수 계산기'!$C$27+I$5*'점수 계산기'!$C$30+'점수 계산기'!$C$33,0))</f>
        <v>96</v>
      </c>
      <c r="J70" s="42">
        <f>IF(OR($B70-J$5&gt;74, $B70-J$5=73, $B70-J$5=1, $B70-J$5&lt;0),"",ROUND(($B70-J$5)*'점수 계산기'!$C$27+J$5*'점수 계산기'!$C$30+'점수 계산기'!$C$33,0))</f>
        <v>96</v>
      </c>
      <c r="K70" s="42">
        <f>IF(OR($B70-K$5&gt;74, $B70-K$5=73, $B70-K$5=1, $B70-K$5&lt;0),"",ROUND(($B70-K$5)*'점수 계산기'!$C$27+K$5*'점수 계산기'!$C$30+'점수 계산기'!$C$33,0))</f>
        <v>96</v>
      </c>
      <c r="L70" s="42">
        <f>IF(OR($B70-L$5&gt;74, $B70-L$5=73, $B70-L$5=1, $B70-L$5&lt;0),"",ROUND(($B70-L$5)*'점수 계산기'!$C$27+L$5*'점수 계산기'!$C$30+'점수 계산기'!$C$33,0))</f>
        <v>96</v>
      </c>
      <c r="M70" s="42">
        <f>IF(OR($B70-M$5&gt;74, $B70-M$5=73, $B70-M$5=1, $B70-M$5&lt;0),"",ROUND(($B70-M$5)*'점수 계산기'!$C$27+M$5*'점수 계산기'!$C$30+'점수 계산기'!$C$33,0))</f>
        <v>96</v>
      </c>
      <c r="N70" s="42">
        <f>IF(OR($B70-N$5&gt;74, $B70-N$5=73, $B70-N$5=1, $B70-N$5&lt;0),"",ROUND(($B70-N$5)*'점수 계산기'!$C$27+N$5*'점수 계산기'!$C$30+'점수 계산기'!$C$33,0))</f>
        <v>96</v>
      </c>
      <c r="O70" s="42">
        <f>IF(OR($B70-O$5&gt;74, $B70-O$5=73, $B70-O$5=1, $B70-O$5&lt;0),"",ROUND(($B70-O$5)*'점수 계산기'!$C$27+O$5*'점수 계산기'!$C$30+'점수 계산기'!$C$33,0))</f>
        <v>96</v>
      </c>
      <c r="P70" s="42">
        <f>IF(OR($B70-P$5&gt;74, $B70-P$5=73, $B70-P$5=1, $B70-P$5&lt;0),"",ROUND(($B70-P$5)*'점수 계산기'!$C$27+P$5*'점수 계산기'!$C$30+'점수 계산기'!$C$33,0))</f>
        <v>96</v>
      </c>
      <c r="Q70" s="42">
        <f>IF(OR($B70-Q$5&gt;74, $B70-Q$5=73, $B70-Q$5=1, $B70-Q$5&lt;0),"",ROUND(($B70-Q$5)*'점수 계산기'!$C$27+Q$5*'점수 계산기'!$C$30+'점수 계산기'!$C$33,0))</f>
        <v>96</v>
      </c>
      <c r="R70" s="42">
        <f>IF(OR($B70-R$5&gt;74, $B70-R$5=73, $B70-R$5=1, $B70-R$5&lt;0),"",ROUND(($B70-R$5)*'점수 계산기'!$C$27+R$5*'점수 계산기'!$C$30+'점수 계산기'!$C$33,0))</f>
        <v>96</v>
      </c>
      <c r="S70" s="42">
        <f>IF(OR($B70-S$5&gt;74, $B70-S$5=73, $B70-S$5=1, $B70-S$5&lt;0),"",ROUND(($B70-S$5)*'점수 계산기'!$C$27+S$5*'점수 계산기'!$C$30+'점수 계산기'!$C$33,0))</f>
        <v>96</v>
      </c>
      <c r="T70" s="42">
        <f>IF(OR($B70-T$5&gt;74, $B70-T$5=73, $B70-T$5=1, $B70-T$5&lt;0),"",ROUND(($B70-T$5)*'점수 계산기'!$C$27+T$5*'점수 계산기'!$C$30+'점수 계산기'!$C$33,0))</f>
        <v>96</v>
      </c>
      <c r="U70" s="42">
        <f>IF(OR($B70-U$5&gt;74, $B70-U$5=73, $B70-U$5=1, $B70-U$5&lt;0),"",ROUND(($B70-U$5)*'점수 계산기'!$C$27+U$5*'점수 계산기'!$C$30+'점수 계산기'!$C$33,0))</f>
        <v>96</v>
      </c>
      <c r="V70" s="42">
        <f>IF(OR($B70-V$5&gt;74, $B70-V$5=73, $B70-V$5=1, $B70-V$5&lt;0),"",ROUND(($B70-V$5)*'점수 계산기'!$C$27+V$5*'점수 계산기'!$C$30+'점수 계산기'!$C$33,0))</f>
        <v>96</v>
      </c>
      <c r="W70" s="42">
        <f>IF(OR($B70-W$5&gt;74, $B70-W$5=73, $B70-W$5=1, $B70-W$5&lt;0),"",ROUND(($B70-W$5)*'점수 계산기'!$C$27+W$5*'점수 계산기'!$C$30+'점수 계산기'!$C$33,0))</f>
        <v>96</v>
      </c>
      <c r="X70" s="42">
        <f>IF(OR($B70-X$5&gt;74, $B70-X$5=73, $B70-X$5=1, $B70-X$5&lt;0),"",ROUND(($B70-X$5)*'점수 계산기'!$C$27+X$5*'점수 계산기'!$C$30+'점수 계산기'!$C$33,0))</f>
        <v>96</v>
      </c>
      <c r="Y70" s="42">
        <f>IF(OR($B70-Y$5&gt;74, $B70-Y$5=73, $B70-Y$5=1, $B70-Y$5&lt;0),"",ROUND(($B70-Y$5)*'점수 계산기'!$C$27+Y$5*'점수 계산기'!$C$30+'점수 계산기'!$C$33,0))</f>
        <v>96</v>
      </c>
      <c r="Z70" s="42">
        <f>IF(OR($B70-Z$5&gt;74, $B70-Z$5=73, $B70-Z$5=1, $B70-Z$5&lt;0),"",ROUND(($B70-Z$5)*'점수 계산기'!$C$27+Z$5*'점수 계산기'!$C$30+'점수 계산기'!$C$33,0))</f>
        <v>96</v>
      </c>
      <c r="AA70" s="49">
        <f>IF(OR($B70-AA$5&gt;74, $B70-AA$5=73, $B70-AA$5=1, $B70-AA$5&lt;0),"",ROUND(($B70-AA$5)*'점수 계산기'!$C$27+AA$5*'점수 계산기'!$C$30+'점수 계산기'!$C$33,0))</f>
        <v>96</v>
      </c>
      <c r="AC70" s="195">
        <v>37</v>
      </c>
      <c r="AD70" s="195">
        <f t="shared" si="0"/>
        <v>96</v>
      </c>
      <c r="AE70" s="195" cm="1">
        <f t="array" ref="AE70">INDEX($AF$6:$AF$106, AC70, 1)</f>
        <v>119</v>
      </c>
      <c r="AF70" s="195">
        <f t="shared" si="1"/>
        <v>96</v>
      </c>
      <c r="AG70" s="195">
        <v>36</v>
      </c>
      <c r="AH70" s="195">
        <v>64</v>
      </c>
    </row>
    <row r="71" spans="1:34" ht="21" customHeight="1">
      <c r="A71" s="4"/>
      <c r="B71" s="67">
        <v>35</v>
      </c>
      <c r="C71" s="54">
        <f>IF(OR($B71-C$5&gt;74, $B71-C$5=73, $B71-C$5=1, $B71-C$5&lt;0),"",ROUND(($B71-C$5)*'점수 계산기'!$C$27+C$5*'점수 계산기'!$C$30+'점수 계산기'!$C$33,0))</f>
        <v>95</v>
      </c>
      <c r="D71" s="42">
        <f>IF(OR($B71-D$5&gt;74, $B71-D$5=73, $B71-D$5=1, $B71-D$5&lt;0),"",ROUND(($B71-D$5)*'점수 계산기'!$C$27+D$5*'점수 계산기'!$C$30+'점수 계산기'!$C$33,0))</f>
        <v>95</v>
      </c>
      <c r="E71" s="42">
        <f>IF(OR($B71-E$5&gt;74, $B71-E$5=73, $B71-E$5=1, $B71-E$5&lt;0),"",ROUND(($B71-E$5)*'점수 계산기'!$C$27+E$5*'점수 계산기'!$C$30+'점수 계산기'!$C$33,0))</f>
        <v>95</v>
      </c>
      <c r="F71" s="42">
        <f>IF(OR($B71-F$5&gt;74, $B71-F$5=73, $B71-F$5=1, $B71-F$5&lt;0),"",ROUND(($B71-F$5)*'점수 계산기'!$C$27+F$5*'점수 계산기'!$C$30+'점수 계산기'!$C$33,0))</f>
        <v>95</v>
      </c>
      <c r="G71" s="42">
        <f>IF(OR($B71-G$5&gt;74, $B71-G$5=73, $B71-G$5=1, $B71-G$5&lt;0),"",ROUND(($B71-G$5)*'점수 계산기'!$C$27+G$5*'점수 계산기'!$C$30+'점수 계산기'!$C$33,0))</f>
        <v>95</v>
      </c>
      <c r="H71" s="42">
        <f>IF(OR($B71-H$5&gt;74, $B71-H$5=73, $B71-H$5=1, $B71-H$5&lt;0),"",ROUND(($B71-H$5)*'점수 계산기'!$C$27+H$5*'점수 계산기'!$C$30+'점수 계산기'!$C$33,0))</f>
        <v>95</v>
      </c>
      <c r="I71" s="42">
        <f>IF(OR($B71-I$5&gt;74, $B71-I$5=73, $B71-I$5=1, $B71-I$5&lt;0),"",ROUND(($B71-I$5)*'점수 계산기'!$C$27+I$5*'점수 계산기'!$C$30+'점수 계산기'!$C$33,0))</f>
        <v>95</v>
      </c>
      <c r="J71" s="42">
        <f>IF(OR($B71-J$5&gt;74, $B71-J$5=73, $B71-J$5=1, $B71-J$5&lt;0),"",ROUND(($B71-J$5)*'점수 계산기'!$C$27+J$5*'점수 계산기'!$C$30+'점수 계산기'!$C$33,0))</f>
        <v>95</v>
      </c>
      <c r="K71" s="42">
        <f>IF(OR($B71-K$5&gt;74, $B71-K$5=73, $B71-K$5=1, $B71-K$5&lt;0),"",ROUND(($B71-K$5)*'점수 계산기'!$C$27+K$5*'점수 계산기'!$C$30+'점수 계산기'!$C$33,0))</f>
        <v>95</v>
      </c>
      <c r="L71" s="42">
        <f>IF(OR($B71-L$5&gt;74, $B71-L$5=73, $B71-L$5=1, $B71-L$5&lt;0),"",ROUND(($B71-L$5)*'점수 계산기'!$C$27+L$5*'점수 계산기'!$C$30+'점수 계산기'!$C$33,0))</f>
        <v>95</v>
      </c>
      <c r="M71" s="42">
        <f>IF(OR($B71-M$5&gt;74, $B71-M$5=73, $B71-M$5=1, $B71-M$5&lt;0),"",ROUND(($B71-M$5)*'점수 계산기'!$C$27+M$5*'점수 계산기'!$C$30+'점수 계산기'!$C$33,0))</f>
        <v>95</v>
      </c>
      <c r="N71" s="42">
        <f>IF(OR($B71-N$5&gt;74, $B71-N$5=73, $B71-N$5=1, $B71-N$5&lt;0),"",ROUND(($B71-N$5)*'점수 계산기'!$C$27+N$5*'점수 계산기'!$C$30+'점수 계산기'!$C$33,0))</f>
        <v>95</v>
      </c>
      <c r="O71" s="42">
        <f>IF(OR($B71-O$5&gt;74, $B71-O$5=73, $B71-O$5=1, $B71-O$5&lt;0),"",ROUND(($B71-O$5)*'점수 계산기'!$C$27+O$5*'점수 계산기'!$C$30+'점수 계산기'!$C$33,0))</f>
        <v>95</v>
      </c>
      <c r="P71" s="42">
        <f>IF(OR($B71-P$5&gt;74, $B71-P$5=73, $B71-P$5=1, $B71-P$5&lt;0),"",ROUND(($B71-P$5)*'점수 계산기'!$C$27+P$5*'점수 계산기'!$C$30+'점수 계산기'!$C$33,0))</f>
        <v>95</v>
      </c>
      <c r="Q71" s="42">
        <f>IF(OR($B71-Q$5&gt;74, $B71-Q$5=73, $B71-Q$5=1, $B71-Q$5&lt;0),"",ROUND(($B71-Q$5)*'점수 계산기'!$C$27+Q$5*'점수 계산기'!$C$30+'점수 계산기'!$C$33,0))</f>
        <v>95</v>
      </c>
      <c r="R71" s="42">
        <f>IF(OR($B71-R$5&gt;74, $B71-R$5=73, $B71-R$5=1, $B71-R$5&lt;0),"",ROUND(($B71-R$5)*'점수 계산기'!$C$27+R$5*'점수 계산기'!$C$30+'점수 계산기'!$C$33,0))</f>
        <v>95</v>
      </c>
      <c r="S71" s="42">
        <f>IF(OR($B71-S$5&gt;74, $B71-S$5=73, $B71-S$5=1, $B71-S$5&lt;0),"",ROUND(($B71-S$5)*'점수 계산기'!$C$27+S$5*'점수 계산기'!$C$30+'점수 계산기'!$C$33,0))</f>
        <v>95</v>
      </c>
      <c r="T71" s="42">
        <f>IF(OR($B71-T$5&gt;74, $B71-T$5=73, $B71-T$5=1, $B71-T$5&lt;0),"",ROUND(($B71-T$5)*'점수 계산기'!$C$27+T$5*'점수 계산기'!$C$30+'점수 계산기'!$C$33,0))</f>
        <v>95</v>
      </c>
      <c r="U71" s="42">
        <f>IF(OR($B71-U$5&gt;74, $B71-U$5=73, $B71-U$5=1, $B71-U$5&lt;0),"",ROUND(($B71-U$5)*'점수 계산기'!$C$27+U$5*'점수 계산기'!$C$30+'점수 계산기'!$C$33,0))</f>
        <v>95</v>
      </c>
      <c r="V71" s="42">
        <f>IF(OR($B71-V$5&gt;74, $B71-V$5=73, $B71-V$5=1, $B71-V$5&lt;0),"",ROUND(($B71-V$5)*'점수 계산기'!$C$27+V$5*'점수 계산기'!$C$30+'점수 계산기'!$C$33,0))</f>
        <v>95</v>
      </c>
      <c r="W71" s="42">
        <f>IF(OR($B71-W$5&gt;74, $B71-W$5=73, $B71-W$5=1, $B71-W$5&lt;0),"",ROUND(($B71-W$5)*'점수 계산기'!$C$27+W$5*'점수 계산기'!$C$30+'점수 계산기'!$C$33,0))</f>
        <v>95</v>
      </c>
      <c r="X71" s="42">
        <f>IF(OR($B71-X$5&gt;74, $B71-X$5=73, $B71-X$5=1, $B71-X$5&lt;0),"",ROUND(($B71-X$5)*'점수 계산기'!$C$27+X$5*'점수 계산기'!$C$30+'점수 계산기'!$C$33,0))</f>
        <v>95</v>
      </c>
      <c r="Y71" s="42">
        <f>IF(OR($B71-Y$5&gt;74, $B71-Y$5=73, $B71-Y$5=1, $B71-Y$5&lt;0),"",ROUND(($B71-Y$5)*'점수 계산기'!$C$27+Y$5*'점수 계산기'!$C$30+'점수 계산기'!$C$33,0))</f>
        <v>95</v>
      </c>
      <c r="Z71" s="42">
        <f>IF(OR($B71-Z$5&gt;74, $B71-Z$5=73, $B71-Z$5=1, $B71-Z$5&lt;0),"",ROUND(($B71-Z$5)*'점수 계산기'!$C$27+Z$5*'점수 계산기'!$C$30+'점수 계산기'!$C$33,0))</f>
        <v>95</v>
      </c>
      <c r="AA71" s="49">
        <f>IF(OR($B71-AA$5&gt;74, $B71-AA$5=73, $B71-AA$5=1, $B71-AA$5&lt;0),"",ROUND(($B71-AA$5)*'점수 계산기'!$C$27+AA$5*'점수 계산기'!$C$30+'점수 계산기'!$C$33,0))</f>
        <v>95</v>
      </c>
      <c r="AC71" s="195">
        <v>36</v>
      </c>
      <c r="AD71" s="195">
        <f t="shared" ref="AD71:AD106" si="2">MIN(C71:AA71)</f>
        <v>95</v>
      </c>
      <c r="AE71" s="195" cm="1">
        <f t="array" ref="AE71">INDEX($AF$6:$AF$106, AC71, 1)</f>
        <v>120</v>
      </c>
      <c r="AF71" s="195">
        <f t="shared" ref="AF71:AF106" si="3">MAX(C71:AA71)</f>
        <v>95</v>
      </c>
      <c r="AG71" s="195">
        <v>35</v>
      </c>
      <c r="AH71" s="195">
        <v>65</v>
      </c>
    </row>
    <row r="72" spans="1:34" ht="21" customHeight="1">
      <c r="A72" s="4"/>
      <c r="B72" s="67">
        <v>34</v>
      </c>
      <c r="C72" s="54">
        <f>IF(OR($B72-C$5&gt;74, $B72-C$5=73, $B72-C$5=1, $B72-C$5&lt;0),"",ROUND(($B72-C$5)*'점수 계산기'!$C$27+C$5*'점수 계산기'!$C$30+'점수 계산기'!$C$33,0))</f>
        <v>94</v>
      </c>
      <c r="D72" s="42">
        <f>IF(OR($B72-D$5&gt;74, $B72-D$5=73, $B72-D$5=1, $B72-D$5&lt;0),"",ROUND(($B72-D$5)*'점수 계산기'!$C$27+D$5*'점수 계산기'!$C$30+'점수 계산기'!$C$33,0))</f>
        <v>94</v>
      </c>
      <c r="E72" s="42">
        <f>IF(OR($B72-E$5&gt;74, $B72-E$5=73, $B72-E$5=1, $B72-E$5&lt;0),"",ROUND(($B72-E$5)*'점수 계산기'!$C$27+E$5*'점수 계산기'!$C$30+'점수 계산기'!$C$33,0))</f>
        <v>94</v>
      </c>
      <c r="F72" s="42">
        <f>IF(OR($B72-F$5&gt;74, $B72-F$5=73, $B72-F$5=1, $B72-F$5&lt;0),"",ROUND(($B72-F$5)*'점수 계산기'!$C$27+F$5*'점수 계산기'!$C$30+'점수 계산기'!$C$33,0))</f>
        <v>94</v>
      </c>
      <c r="G72" s="42">
        <f>IF(OR($B72-G$5&gt;74, $B72-G$5=73, $B72-G$5=1, $B72-G$5&lt;0),"",ROUND(($B72-G$5)*'점수 계산기'!$C$27+G$5*'점수 계산기'!$C$30+'점수 계산기'!$C$33,0))</f>
        <v>94</v>
      </c>
      <c r="H72" s="42">
        <f>IF(OR($B72-H$5&gt;74, $B72-H$5=73, $B72-H$5=1, $B72-H$5&lt;0),"",ROUND(($B72-H$5)*'점수 계산기'!$C$27+H$5*'점수 계산기'!$C$30+'점수 계산기'!$C$33,0))</f>
        <v>94</v>
      </c>
      <c r="I72" s="42">
        <f>IF(OR($B72-I$5&gt;74, $B72-I$5=73, $B72-I$5=1, $B72-I$5&lt;0),"",ROUND(($B72-I$5)*'점수 계산기'!$C$27+I$5*'점수 계산기'!$C$30+'점수 계산기'!$C$33,0))</f>
        <v>94</v>
      </c>
      <c r="J72" s="42">
        <f>IF(OR($B72-J$5&gt;74, $B72-J$5=73, $B72-J$5=1, $B72-J$5&lt;0),"",ROUND(($B72-J$5)*'점수 계산기'!$C$27+J$5*'점수 계산기'!$C$30+'점수 계산기'!$C$33,0))</f>
        <v>94</v>
      </c>
      <c r="K72" s="42">
        <f>IF(OR($B72-K$5&gt;74, $B72-K$5=73, $B72-K$5=1, $B72-K$5&lt;0),"",ROUND(($B72-K$5)*'점수 계산기'!$C$27+K$5*'점수 계산기'!$C$30+'점수 계산기'!$C$33,0))</f>
        <v>94</v>
      </c>
      <c r="L72" s="42">
        <f>IF(OR($B72-L$5&gt;74, $B72-L$5=73, $B72-L$5=1, $B72-L$5&lt;0),"",ROUND(($B72-L$5)*'점수 계산기'!$C$27+L$5*'점수 계산기'!$C$30+'점수 계산기'!$C$33,0))</f>
        <v>94</v>
      </c>
      <c r="M72" s="42">
        <f>IF(OR($B72-M$5&gt;74, $B72-M$5=73, $B72-M$5=1, $B72-M$5&lt;0),"",ROUND(($B72-M$5)*'점수 계산기'!$C$27+M$5*'점수 계산기'!$C$30+'점수 계산기'!$C$33,0))</f>
        <v>94</v>
      </c>
      <c r="N72" s="42">
        <f>IF(OR($B72-N$5&gt;74, $B72-N$5=73, $B72-N$5=1, $B72-N$5&lt;0),"",ROUND(($B72-N$5)*'점수 계산기'!$C$27+N$5*'점수 계산기'!$C$30+'점수 계산기'!$C$33,0))</f>
        <v>94</v>
      </c>
      <c r="O72" s="42">
        <f>IF(OR($B72-O$5&gt;74, $B72-O$5=73, $B72-O$5=1, $B72-O$5&lt;0),"",ROUND(($B72-O$5)*'점수 계산기'!$C$27+O$5*'점수 계산기'!$C$30+'점수 계산기'!$C$33,0))</f>
        <v>94</v>
      </c>
      <c r="P72" s="42">
        <f>IF(OR($B72-P$5&gt;74, $B72-P$5=73, $B72-P$5=1, $B72-P$5&lt;0),"",ROUND(($B72-P$5)*'점수 계산기'!$C$27+P$5*'점수 계산기'!$C$30+'점수 계산기'!$C$33,0))</f>
        <v>94</v>
      </c>
      <c r="Q72" s="42">
        <f>IF(OR($B72-Q$5&gt;74, $B72-Q$5=73, $B72-Q$5=1, $B72-Q$5&lt;0),"",ROUND(($B72-Q$5)*'점수 계산기'!$C$27+Q$5*'점수 계산기'!$C$30+'점수 계산기'!$C$33,0))</f>
        <v>94</v>
      </c>
      <c r="R72" s="42">
        <f>IF(OR($B72-R$5&gt;74, $B72-R$5=73, $B72-R$5=1, $B72-R$5&lt;0),"",ROUND(($B72-R$5)*'점수 계산기'!$C$27+R$5*'점수 계산기'!$C$30+'점수 계산기'!$C$33,0))</f>
        <v>94</v>
      </c>
      <c r="S72" s="42">
        <f>IF(OR($B72-S$5&gt;74, $B72-S$5=73, $B72-S$5=1, $B72-S$5&lt;0),"",ROUND(($B72-S$5)*'점수 계산기'!$C$27+S$5*'점수 계산기'!$C$30+'점수 계산기'!$C$33,0))</f>
        <v>94</v>
      </c>
      <c r="T72" s="42">
        <f>IF(OR($B72-T$5&gt;74, $B72-T$5=73, $B72-T$5=1, $B72-T$5&lt;0),"",ROUND(($B72-T$5)*'점수 계산기'!$C$27+T$5*'점수 계산기'!$C$30+'점수 계산기'!$C$33,0))</f>
        <v>94</v>
      </c>
      <c r="U72" s="42">
        <f>IF(OR($B72-U$5&gt;74, $B72-U$5=73, $B72-U$5=1, $B72-U$5&lt;0),"",ROUND(($B72-U$5)*'점수 계산기'!$C$27+U$5*'점수 계산기'!$C$30+'점수 계산기'!$C$33,0))</f>
        <v>94</v>
      </c>
      <c r="V72" s="42">
        <f>IF(OR($B72-V$5&gt;74, $B72-V$5=73, $B72-V$5=1, $B72-V$5&lt;0),"",ROUND(($B72-V$5)*'점수 계산기'!$C$27+V$5*'점수 계산기'!$C$30+'점수 계산기'!$C$33,0))</f>
        <v>94</v>
      </c>
      <c r="W72" s="42">
        <f>IF(OR($B72-W$5&gt;74, $B72-W$5=73, $B72-W$5=1, $B72-W$5&lt;0),"",ROUND(($B72-W$5)*'점수 계산기'!$C$27+W$5*'점수 계산기'!$C$30+'점수 계산기'!$C$33,0))</f>
        <v>94</v>
      </c>
      <c r="X72" s="42">
        <f>IF(OR($B72-X$5&gt;74, $B72-X$5=73, $B72-X$5=1, $B72-X$5&lt;0),"",ROUND(($B72-X$5)*'점수 계산기'!$C$27+X$5*'점수 계산기'!$C$30+'점수 계산기'!$C$33,0))</f>
        <v>94</v>
      </c>
      <c r="Y72" s="42">
        <f>IF(OR($B72-Y$5&gt;74, $B72-Y$5=73, $B72-Y$5=1, $B72-Y$5&lt;0),"",ROUND(($B72-Y$5)*'점수 계산기'!$C$27+Y$5*'점수 계산기'!$C$30+'점수 계산기'!$C$33,0))</f>
        <v>94</v>
      </c>
      <c r="Z72" s="42">
        <f>IF(OR($B72-Z$5&gt;74, $B72-Z$5=73, $B72-Z$5=1, $B72-Z$5&lt;0),"",ROUND(($B72-Z$5)*'점수 계산기'!$C$27+Z$5*'점수 계산기'!$C$30+'점수 계산기'!$C$33,0))</f>
        <v>94</v>
      </c>
      <c r="AA72" s="49">
        <f>IF(OR($B72-AA$5&gt;74, $B72-AA$5=73, $B72-AA$5=1, $B72-AA$5&lt;0),"",ROUND(($B72-AA$5)*'점수 계산기'!$C$27+AA$5*'점수 계산기'!$C$30+'점수 계산기'!$C$33,0))</f>
        <v>94</v>
      </c>
      <c r="AC72" s="195">
        <v>35</v>
      </c>
      <c r="AD72" s="195">
        <f t="shared" si="2"/>
        <v>94</v>
      </c>
      <c r="AE72" s="195" cm="1">
        <f t="array" ref="AE72">INDEX($AF$6:$AF$106, AC72, 1)</f>
        <v>121</v>
      </c>
      <c r="AF72" s="195">
        <f t="shared" si="3"/>
        <v>94</v>
      </c>
      <c r="AG72" s="195">
        <v>34</v>
      </c>
      <c r="AH72" s="195">
        <v>66</v>
      </c>
    </row>
    <row r="73" spans="1:34" ht="21" customHeight="1">
      <c r="A73" s="4"/>
      <c r="B73" s="67">
        <v>33</v>
      </c>
      <c r="C73" s="54">
        <f>IF(OR($B73-C$5&gt;74, $B73-C$5=73, $B73-C$5=1, $B73-C$5&lt;0),"",ROUND(($B73-C$5)*'점수 계산기'!$C$27+C$5*'점수 계산기'!$C$30+'점수 계산기'!$C$33,0))</f>
        <v>93</v>
      </c>
      <c r="D73" s="42">
        <f>IF(OR($B73-D$5&gt;74, $B73-D$5=73, $B73-D$5=1, $B73-D$5&lt;0),"",ROUND(($B73-D$5)*'점수 계산기'!$C$27+D$5*'점수 계산기'!$C$30+'점수 계산기'!$C$33,0))</f>
        <v>93</v>
      </c>
      <c r="E73" s="42">
        <f>IF(OR($B73-E$5&gt;74, $B73-E$5=73, $B73-E$5=1, $B73-E$5&lt;0),"",ROUND(($B73-E$5)*'점수 계산기'!$C$27+E$5*'점수 계산기'!$C$30+'점수 계산기'!$C$33,0))</f>
        <v>93</v>
      </c>
      <c r="F73" s="42">
        <f>IF(OR($B73-F$5&gt;74, $B73-F$5=73, $B73-F$5=1, $B73-F$5&lt;0),"",ROUND(($B73-F$5)*'점수 계산기'!$C$27+F$5*'점수 계산기'!$C$30+'점수 계산기'!$C$33,0))</f>
        <v>93</v>
      </c>
      <c r="G73" s="42">
        <f>IF(OR($B73-G$5&gt;74, $B73-G$5=73, $B73-G$5=1, $B73-G$5&lt;0),"",ROUND(($B73-G$5)*'점수 계산기'!$C$27+G$5*'점수 계산기'!$C$30+'점수 계산기'!$C$33,0))</f>
        <v>93</v>
      </c>
      <c r="H73" s="42">
        <f>IF(OR($B73-H$5&gt;74, $B73-H$5=73, $B73-H$5=1, $B73-H$5&lt;0),"",ROUND(($B73-H$5)*'점수 계산기'!$C$27+H$5*'점수 계산기'!$C$30+'점수 계산기'!$C$33,0))</f>
        <v>93</v>
      </c>
      <c r="I73" s="42">
        <f>IF(OR($B73-I$5&gt;74, $B73-I$5=73, $B73-I$5=1, $B73-I$5&lt;0),"",ROUND(($B73-I$5)*'점수 계산기'!$C$27+I$5*'점수 계산기'!$C$30+'점수 계산기'!$C$33,0))</f>
        <v>93</v>
      </c>
      <c r="J73" s="42">
        <f>IF(OR($B73-J$5&gt;74, $B73-J$5=73, $B73-J$5=1, $B73-J$5&lt;0),"",ROUND(($B73-J$5)*'점수 계산기'!$C$27+J$5*'점수 계산기'!$C$30+'점수 계산기'!$C$33,0))</f>
        <v>93</v>
      </c>
      <c r="K73" s="42">
        <f>IF(OR($B73-K$5&gt;74, $B73-K$5=73, $B73-K$5=1, $B73-K$5&lt;0),"",ROUND(($B73-K$5)*'점수 계산기'!$C$27+K$5*'점수 계산기'!$C$30+'점수 계산기'!$C$33,0))</f>
        <v>93</v>
      </c>
      <c r="L73" s="42">
        <f>IF(OR($B73-L$5&gt;74, $B73-L$5=73, $B73-L$5=1, $B73-L$5&lt;0),"",ROUND(($B73-L$5)*'점수 계산기'!$C$27+L$5*'점수 계산기'!$C$30+'점수 계산기'!$C$33,0))</f>
        <v>93</v>
      </c>
      <c r="M73" s="42">
        <f>IF(OR($B73-M$5&gt;74, $B73-M$5=73, $B73-M$5=1, $B73-M$5&lt;0),"",ROUND(($B73-M$5)*'점수 계산기'!$C$27+M$5*'점수 계산기'!$C$30+'점수 계산기'!$C$33,0))</f>
        <v>93</v>
      </c>
      <c r="N73" s="42">
        <f>IF(OR($B73-N$5&gt;74, $B73-N$5=73, $B73-N$5=1, $B73-N$5&lt;0),"",ROUND(($B73-N$5)*'점수 계산기'!$C$27+N$5*'점수 계산기'!$C$30+'점수 계산기'!$C$33,0))</f>
        <v>93</v>
      </c>
      <c r="O73" s="42">
        <f>IF(OR($B73-O$5&gt;74, $B73-O$5=73, $B73-O$5=1, $B73-O$5&lt;0),"",ROUND(($B73-O$5)*'점수 계산기'!$C$27+O$5*'점수 계산기'!$C$30+'점수 계산기'!$C$33,0))</f>
        <v>93</v>
      </c>
      <c r="P73" s="42">
        <f>IF(OR($B73-P$5&gt;74, $B73-P$5=73, $B73-P$5=1, $B73-P$5&lt;0),"",ROUND(($B73-P$5)*'점수 계산기'!$C$27+P$5*'점수 계산기'!$C$30+'점수 계산기'!$C$33,0))</f>
        <v>93</v>
      </c>
      <c r="Q73" s="42">
        <f>IF(OR($B73-Q$5&gt;74, $B73-Q$5=73, $B73-Q$5=1, $B73-Q$5&lt;0),"",ROUND(($B73-Q$5)*'점수 계산기'!$C$27+Q$5*'점수 계산기'!$C$30+'점수 계산기'!$C$33,0))</f>
        <v>93</v>
      </c>
      <c r="R73" s="42">
        <f>IF(OR($B73-R$5&gt;74, $B73-R$5=73, $B73-R$5=1, $B73-R$5&lt;0),"",ROUND(($B73-R$5)*'점수 계산기'!$C$27+R$5*'점수 계산기'!$C$30+'점수 계산기'!$C$33,0))</f>
        <v>93</v>
      </c>
      <c r="S73" s="42">
        <f>IF(OR($B73-S$5&gt;74, $B73-S$5=73, $B73-S$5=1, $B73-S$5&lt;0),"",ROUND(($B73-S$5)*'점수 계산기'!$C$27+S$5*'점수 계산기'!$C$30+'점수 계산기'!$C$33,0))</f>
        <v>93</v>
      </c>
      <c r="T73" s="42">
        <f>IF(OR($B73-T$5&gt;74, $B73-T$5=73, $B73-T$5=1, $B73-T$5&lt;0),"",ROUND(($B73-T$5)*'점수 계산기'!$C$27+T$5*'점수 계산기'!$C$30+'점수 계산기'!$C$33,0))</f>
        <v>93</v>
      </c>
      <c r="U73" s="42">
        <f>IF(OR($B73-U$5&gt;74, $B73-U$5=73, $B73-U$5=1, $B73-U$5&lt;0),"",ROUND(($B73-U$5)*'점수 계산기'!$C$27+U$5*'점수 계산기'!$C$30+'점수 계산기'!$C$33,0))</f>
        <v>93</v>
      </c>
      <c r="V73" s="42">
        <f>IF(OR($B73-V$5&gt;74, $B73-V$5=73, $B73-V$5=1, $B73-V$5&lt;0),"",ROUND(($B73-V$5)*'점수 계산기'!$C$27+V$5*'점수 계산기'!$C$30+'점수 계산기'!$C$33,0))</f>
        <v>93</v>
      </c>
      <c r="W73" s="42">
        <f>IF(OR($B73-W$5&gt;74, $B73-W$5=73, $B73-W$5=1, $B73-W$5&lt;0),"",ROUND(($B73-W$5)*'점수 계산기'!$C$27+W$5*'점수 계산기'!$C$30+'점수 계산기'!$C$33,0))</f>
        <v>93</v>
      </c>
      <c r="X73" s="42">
        <f>IF(OR($B73-X$5&gt;74, $B73-X$5=73, $B73-X$5=1, $B73-X$5&lt;0),"",ROUND(($B73-X$5)*'점수 계산기'!$C$27+X$5*'점수 계산기'!$C$30+'점수 계산기'!$C$33,0))</f>
        <v>93</v>
      </c>
      <c r="Y73" s="42">
        <f>IF(OR($B73-Y$5&gt;74, $B73-Y$5=73, $B73-Y$5=1, $B73-Y$5&lt;0),"",ROUND(($B73-Y$5)*'점수 계산기'!$C$27+Y$5*'점수 계산기'!$C$30+'점수 계산기'!$C$33,0))</f>
        <v>93</v>
      </c>
      <c r="Z73" s="42">
        <f>IF(OR($B73-Z$5&gt;74, $B73-Z$5=73, $B73-Z$5=1, $B73-Z$5&lt;0),"",ROUND(($B73-Z$5)*'점수 계산기'!$C$27+Z$5*'점수 계산기'!$C$30+'점수 계산기'!$C$33,0))</f>
        <v>93</v>
      </c>
      <c r="AA73" s="49">
        <f>IF(OR($B73-AA$5&gt;74, $B73-AA$5=73, $B73-AA$5=1, $B73-AA$5&lt;0),"",ROUND(($B73-AA$5)*'점수 계산기'!$C$27+AA$5*'점수 계산기'!$C$30+'점수 계산기'!$C$33,0))</f>
        <v>93</v>
      </c>
      <c r="AC73" s="195">
        <v>34</v>
      </c>
      <c r="AD73" s="195">
        <f t="shared" si="2"/>
        <v>93</v>
      </c>
      <c r="AE73" s="195" cm="1">
        <f t="array" ref="AE73">INDEX($AF$6:$AF$106, AC73, 1)</f>
        <v>121</v>
      </c>
      <c r="AF73" s="195">
        <f t="shared" si="3"/>
        <v>93</v>
      </c>
      <c r="AG73" s="195">
        <v>33</v>
      </c>
      <c r="AH73" s="195">
        <v>67</v>
      </c>
    </row>
    <row r="74" spans="1:34" ht="21" customHeight="1">
      <c r="A74" s="4"/>
      <c r="B74" s="68">
        <v>32</v>
      </c>
      <c r="C74" s="55">
        <f>IF(OR($B74-C$5&gt;74, $B74-C$5=73, $B74-C$5=1, $B74-C$5&lt;0),"",ROUND(($B74-C$5)*'점수 계산기'!$C$27+C$5*'점수 계산기'!$C$30+'점수 계산기'!$C$33,0))</f>
        <v>92</v>
      </c>
      <c r="D74" s="43">
        <f>IF(OR($B74-D$5&gt;74, $B74-D$5=73, $B74-D$5=1, $B74-D$5&lt;0),"",ROUND(($B74-D$5)*'점수 계산기'!$C$27+D$5*'점수 계산기'!$C$30+'점수 계산기'!$C$33,0))</f>
        <v>92</v>
      </c>
      <c r="E74" s="43">
        <f>IF(OR($B74-E$5&gt;74, $B74-E$5=73, $B74-E$5=1, $B74-E$5&lt;0),"",ROUND(($B74-E$5)*'점수 계산기'!$C$27+E$5*'점수 계산기'!$C$30+'점수 계산기'!$C$33,0))</f>
        <v>92</v>
      </c>
      <c r="F74" s="43">
        <f>IF(OR($B74-F$5&gt;74, $B74-F$5=73, $B74-F$5=1, $B74-F$5&lt;0),"",ROUND(($B74-F$5)*'점수 계산기'!$C$27+F$5*'점수 계산기'!$C$30+'점수 계산기'!$C$33,0))</f>
        <v>92</v>
      </c>
      <c r="G74" s="43">
        <f>IF(OR($B74-G$5&gt;74, $B74-G$5=73, $B74-G$5=1, $B74-G$5&lt;0),"",ROUND(($B74-G$5)*'점수 계산기'!$C$27+G$5*'점수 계산기'!$C$30+'점수 계산기'!$C$33,0))</f>
        <v>92</v>
      </c>
      <c r="H74" s="43">
        <f>IF(OR($B74-H$5&gt;74, $B74-H$5=73, $B74-H$5=1, $B74-H$5&lt;0),"",ROUND(($B74-H$5)*'점수 계산기'!$C$27+H$5*'점수 계산기'!$C$30+'점수 계산기'!$C$33,0))</f>
        <v>92</v>
      </c>
      <c r="I74" s="43">
        <f>IF(OR($B74-I$5&gt;74, $B74-I$5=73, $B74-I$5=1, $B74-I$5&lt;0),"",ROUND(($B74-I$5)*'점수 계산기'!$C$27+I$5*'점수 계산기'!$C$30+'점수 계산기'!$C$33,0))</f>
        <v>92</v>
      </c>
      <c r="J74" s="43">
        <f>IF(OR($B74-J$5&gt;74, $B74-J$5=73, $B74-J$5=1, $B74-J$5&lt;0),"",ROUND(($B74-J$5)*'점수 계산기'!$C$27+J$5*'점수 계산기'!$C$30+'점수 계산기'!$C$33,0))</f>
        <v>92</v>
      </c>
      <c r="K74" s="43">
        <f>IF(OR($B74-K$5&gt;74, $B74-K$5=73, $B74-K$5=1, $B74-K$5&lt;0),"",ROUND(($B74-K$5)*'점수 계산기'!$C$27+K$5*'점수 계산기'!$C$30+'점수 계산기'!$C$33,0))</f>
        <v>92</v>
      </c>
      <c r="L74" s="43">
        <f>IF(OR($B74-L$5&gt;74, $B74-L$5=73, $B74-L$5=1, $B74-L$5&lt;0),"",ROUND(($B74-L$5)*'점수 계산기'!$C$27+L$5*'점수 계산기'!$C$30+'점수 계산기'!$C$33,0))</f>
        <v>92</v>
      </c>
      <c r="M74" s="43">
        <f>IF(OR($B74-M$5&gt;74, $B74-M$5=73, $B74-M$5=1, $B74-M$5&lt;0),"",ROUND(($B74-M$5)*'점수 계산기'!$C$27+M$5*'점수 계산기'!$C$30+'점수 계산기'!$C$33,0))</f>
        <v>92</v>
      </c>
      <c r="N74" s="43">
        <f>IF(OR($B74-N$5&gt;74, $B74-N$5=73, $B74-N$5=1, $B74-N$5&lt;0),"",ROUND(($B74-N$5)*'점수 계산기'!$C$27+N$5*'점수 계산기'!$C$30+'점수 계산기'!$C$33,0))</f>
        <v>92</v>
      </c>
      <c r="O74" s="43">
        <f>IF(OR($B74-O$5&gt;74, $B74-O$5=73, $B74-O$5=1, $B74-O$5&lt;0),"",ROUND(($B74-O$5)*'점수 계산기'!$C$27+O$5*'점수 계산기'!$C$30+'점수 계산기'!$C$33,0))</f>
        <v>92</v>
      </c>
      <c r="P74" s="43">
        <f>IF(OR($B74-P$5&gt;74, $B74-P$5=73, $B74-P$5=1, $B74-P$5&lt;0),"",ROUND(($B74-P$5)*'점수 계산기'!$C$27+P$5*'점수 계산기'!$C$30+'점수 계산기'!$C$33,0))</f>
        <v>92</v>
      </c>
      <c r="Q74" s="43">
        <f>IF(OR($B74-Q$5&gt;74, $B74-Q$5=73, $B74-Q$5=1, $B74-Q$5&lt;0),"",ROUND(($B74-Q$5)*'점수 계산기'!$C$27+Q$5*'점수 계산기'!$C$30+'점수 계산기'!$C$33,0))</f>
        <v>92</v>
      </c>
      <c r="R74" s="43">
        <f>IF(OR($B74-R$5&gt;74, $B74-R$5=73, $B74-R$5=1, $B74-R$5&lt;0),"",ROUND(($B74-R$5)*'점수 계산기'!$C$27+R$5*'점수 계산기'!$C$30+'점수 계산기'!$C$33,0))</f>
        <v>92</v>
      </c>
      <c r="S74" s="43">
        <f>IF(OR($B74-S$5&gt;74, $B74-S$5=73, $B74-S$5=1, $B74-S$5&lt;0),"",ROUND(($B74-S$5)*'점수 계산기'!$C$27+S$5*'점수 계산기'!$C$30+'점수 계산기'!$C$33,0))</f>
        <v>92</v>
      </c>
      <c r="T74" s="43">
        <f>IF(OR($B74-T$5&gt;74, $B74-T$5=73, $B74-T$5=1, $B74-T$5&lt;0),"",ROUND(($B74-T$5)*'점수 계산기'!$C$27+T$5*'점수 계산기'!$C$30+'점수 계산기'!$C$33,0))</f>
        <v>92</v>
      </c>
      <c r="U74" s="43">
        <f>IF(OR($B74-U$5&gt;74, $B74-U$5=73, $B74-U$5=1, $B74-U$5&lt;0),"",ROUND(($B74-U$5)*'점수 계산기'!$C$27+U$5*'점수 계산기'!$C$30+'점수 계산기'!$C$33,0))</f>
        <v>92</v>
      </c>
      <c r="V74" s="43">
        <f>IF(OR($B74-V$5&gt;74, $B74-V$5=73, $B74-V$5=1, $B74-V$5&lt;0),"",ROUND(($B74-V$5)*'점수 계산기'!$C$27+V$5*'점수 계산기'!$C$30+'점수 계산기'!$C$33,0))</f>
        <v>92</v>
      </c>
      <c r="W74" s="43">
        <f>IF(OR($B74-W$5&gt;74, $B74-W$5=73, $B74-W$5=1, $B74-W$5&lt;0),"",ROUND(($B74-W$5)*'점수 계산기'!$C$27+W$5*'점수 계산기'!$C$30+'점수 계산기'!$C$33,0))</f>
        <v>92</v>
      </c>
      <c r="X74" s="43">
        <f>IF(OR($B74-X$5&gt;74, $B74-X$5=73, $B74-X$5=1, $B74-X$5&lt;0),"",ROUND(($B74-X$5)*'점수 계산기'!$C$27+X$5*'점수 계산기'!$C$30+'점수 계산기'!$C$33,0))</f>
        <v>92</v>
      </c>
      <c r="Y74" s="43">
        <f>IF(OR($B74-Y$5&gt;74, $B74-Y$5=73, $B74-Y$5=1, $B74-Y$5&lt;0),"",ROUND(($B74-Y$5)*'점수 계산기'!$C$27+Y$5*'점수 계산기'!$C$30+'점수 계산기'!$C$33,0))</f>
        <v>92</v>
      </c>
      <c r="Z74" s="43">
        <f>IF(OR($B74-Z$5&gt;74, $B74-Z$5=73, $B74-Z$5=1, $B74-Z$5&lt;0),"",ROUND(($B74-Z$5)*'점수 계산기'!$C$27+Z$5*'점수 계산기'!$C$30+'점수 계산기'!$C$33,0))</f>
        <v>92</v>
      </c>
      <c r="AA74" s="50">
        <f>IF(OR($B74-AA$5&gt;74, $B74-AA$5=73, $B74-AA$5=1, $B74-AA$5&lt;0),"",ROUND(($B74-AA$5)*'점수 계산기'!$C$27+AA$5*'점수 계산기'!$C$30+'점수 계산기'!$C$33,0))</f>
        <v>92</v>
      </c>
      <c r="AC74" s="195">
        <v>33</v>
      </c>
      <c r="AD74" s="195">
        <f t="shared" si="2"/>
        <v>92</v>
      </c>
      <c r="AE74" s="195" cm="1">
        <f t="array" ref="AE74">INDEX($AF$6:$AF$106, AC74, 1)</f>
        <v>122</v>
      </c>
      <c r="AF74" s="195">
        <f t="shared" si="3"/>
        <v>92</v>
      </c>
      <c r="AG74" s="195">
        <v>32</v>
      </c>
      <c r="AH74" s="195">
        <v>68</v>
      </c>
    </row>
    <row r="75" spans="1:34" ht="21" customHeight="1">
      <c r="A75" s="4"/>
      <c r="B75" s="68">
        <v>31</v>
      </c>
      <c r="C75" s="55">
        <f>IF(OR($B75-C$5&gt;74, $B75-C$5=73, $B75-C$5=1, $B75-C$5&lt;0),"",ROUND(($B75-C$5)*'점수 계산기'!$C$27+C$5*'점수 계산기'!$C$30+'점수 계산기'!$C$33,0))</f>
        <v>91</v>
      </c>
      <c r="D75" s="43">
        <f>IF(OR($B75-D$5&gt;74, $B75-D$5=73, $B75-D$5=1, $B75-D$5&lt;0),"",ROUND(($B75-D$5)*'점수 계산기'!$C$27+D$5*'점수 계산기'!$C$30+'점수 계산기'!$C$33,0))</f>
        <v>91</v>
      </c>
      <c r="E75" s="43">
        <f>IF(OR($B75-E$5&gt;74, $B75-E$5=73, $B75-E$5=1, $B75-E$5&lt;0),"",ROUND(($B75-E$5)*'점수 계산기'!$C$27+E$5*'점수 계산기'!$C$30+'점수 계산기'!$C$33,0))</f>
        <v>91</v>
      </c>
      <c r="F75" s="43">
        <f>IF(OR($B75-F$5&gt;74, $B75-F$5=73, $B75-F$5=1, $B75-F$5&lt;0),"",ROUND(($B75-F$5)*'점수 계산기'!$C$27+F$5*'점수 계산기'!$C$30+'점수 계산기'!$C$33,0))</f>
        <v>91</v>
      </c>
      <c r="G75" s="43">
        <f>IF(OR($B75-G$5&gt;74, $B75-G$5=73, $B75-G$5=1, $B75-G$5&lt;0),"",ROUND(($B75-G$5)*'점수 계산기'!$C$27+G$5*'점수 계산기'!$C$30+'점수 계산기'!$C$33,0))</f>
        <v>91</v>
      </c>
      <c r="H75" s="43">
        <f>IF(OR($B75-H$5&gt;74, $B75-H$5=73, $B75-H$5=1, $B75-H$5&lt;0),"",ROUND(($B75-H$5)*'점수 계산기'!$C$27+H$5*'점수 계산기'!$C$30+'점수 계산기'!$C$33,0))</f>
        <v>91</v>
      </c>
      <c r="I75" s="43">
        <f>IF(OR($B75-I$5&gt;74, $B75-I$5=73, $B75-I$5=1, $B75-I$5&lt;0),"",ROUND(($B75-I$5)*'점수 계산기'!$C$27+I$5*'점수 계산기'!$C$30+'점수 계산기'!$C$33,0))</f>
        <v>91</v>
      </c>
      <c r="J75" s="43">
        <f>IF(OR($B75-J$5&gt;74, $B75-J$5=73, $B75-J$5=1, $B75-J$5&lt;0),"",ROUND(($B75-J$5)*'점수 계산기'!$C$27+J$5*'점수 계산기'!$C$30+'점수 계산기'!$C$33,0))</f>
        <v>91</v>
      </c>
      <c r="K75" s="43">
        <f>IF(OR($B75-K$5&gt;74, $B75-K$5=73, $B75-K$5=1, $B75-K$5&lt;0),"",ROUND(($B75-K$5)*'점수 계산기'!$C$27+K$5*'점수 계산기'!$C$30+'점수 계산기'!$C$33,0))</f>
        <v>91</v>
      </c>
      <c r="L75" s="43">
        <f>IF(OR($B75-L$5&gt;74, $B75-L$5=73, $B75-L$5=1, $B75-L$5&lt;0),"",ROUND(($B75-L$5)*'점수 계산기'!$C$27+L$5*'점수 계산기'!$C$30+'점수 계산기'!$C$33,0))</f>
        <v>91</v>
      </c>
      <c r="M75" s="43">
        <f>IF(OR($B75-M$5&gt;74, $B75-M$5=73, $B75-M$5=1, $B75-M$5&lt;0),"",ROUND(($B75-M$5)*'점수 계산기'!$C$27+M$5*'점수 계산기'!$C$30+'점수 계산기'!$C$33,0))</f>
        <v>91</v>
      </c>
      <c r="N75" s="43">
        <f>IF(OR($B75-N$5&gt;74, $B75-N$5=73, $B75-N$5=1, $B75-N$5&lt;0),"",ROUND(($B75-N$5)*'점수 계산기'!$C$27+N$5*'점수 계산기'!$C$30+'점수 계산기'!$C$33,0))</f>
        <v>91</v>
      </c>
      <c r="O75" s="43">
        <f>IF(OR($B75-O$5&gt;74, $B75-O$5=73, $B75-O$5=1, $B75-O$5&lt;0),"",ROUND(($B75-O$5)*'점수 계산기'!$C$27+O$5*'점수 계산기'!$C$30+'점수 계산기'!$C$33,0))</f>
        <v>91</v>
      </c>
      <c r="P75" s="43">
        <f>IF(OR($B75-P$5&gt;74, $B75-P$5=73, $B75-P$5=1, $B75-P$5&lt;0),"",ROUND(($B75-P$5)*'점수 계산기'!$C$27+P$5*'점수 계산기'!$C$30+'점수 계산기'!$C$33,0))</f>
        <v>91</v>
      </c>
      <c r="Q75" s="43">
        <f>IF(OR($B75-Q$5&gt;74, $B75-Q$5=73, $B75-Q$5=1, $B75-Q$5&lt;0),"",ROUND(($B75-Q$5)*'점수 계산기'!$C$27+Q$5*'점수 계산기'!$C$30+'점수 계산기'!$C$33,0))</f>
        <v>91</v>
      </c>
      <c r="R75" s="43">
        <f>IF(OR($B75-R$5&gt;74, $B75-R$5=73, $B75-R$5=1, $B75-R$5&lt;0),"",ROUND(($B75-R$5)*'점수 계산기'!$C$27+R$5*'점수 계산기'!$C$30+'점수 계산기'!$C$33,0))</f>
        <v>91</v>
      </c>
      <c r="S75" s="43">
        <f>IF(OR($B75-S$5&gt;74, $B75-S$5=73, $B75-S$5=1, $B75-S$5&lt;0),"",ROUND(($B75-S$5)*'점수 계산기'!$C$27+S$5*'점수 계산기'!$C$30+'점수 계산기'!$C$33,0))</f>
        <v>91</v>
      </c>
      <c r="T75" s="43">
        <f>IF(OR($B75-T$5&gt;74, $B75-T$5=73, $B75-T$5=1, $B75-T$5&lt;0),"",ROUND(($B75-T$5)*'점수 계산기'!$C$27+T$5*'점수 계산기'!$C$30+'점수 계산기'!$C$33,0))</f>
        <v>92</v>
      </c>
      <c r="U75" s="43">
        <f>IF(OR($B75-U$5&gt;74, $B75-U$5=73, $B75-U$5=1, $B75-U$5&lt;0),"",ROUND(($B75-U$5)*'점수 계산기'!$C$27+U$5*'점수 계산기'!$C$30+'점수 계산기'!$C$33,0))</f>
        <v>92</v>
      </c>
      <c r="V75" s="43">
        <f>IF(OR($B75-V$5&gt;74, $B75-V$5=73, $B75-V$5=1, $B75-V$5&lt;0),"",ROUND(($B75-V$5)*'점수 계산기'!$C$27+V$5*'점수 계산기'!$C$30+'점수 계산기'!$C$33,0))</f>
        <v>92</v>
      </c>
      <c r="W75" s="43">
        <f>IF(OR($B75-W$5&gt;74, $B75-W$5=73, $B75-W$5=1, $B75-W$5&lt;0),"",ROUND(($B75-W$5)*'점수 계산기'!$C$27+W$5*'점수 계산기'!$C$30+'점수 계산기'!$C$33,0))</f>
        <v>92</v>
      </c>
      <c r="X75" s="43">
        <f>IF(OR($B75-X$5&gt;74, $B75-X$5=73, $B75-X$5=1, $B75-X$5&lt;0),"",ROUND(($B75-X$5)*'점수 계산기'!$C$27+X$5*'점수 계산기'!$C$30+'점수 계산기'!$C$33,0))</f>
        <v>92</v>
      </c>
      <c r="Y75" s="43">
        <f>IF(OR($B75-Y$5&gt;74, $B75-Y$5=73, $B75-Y$5=1, $B75-Y$5&lt;0),"",ROUND(($B75-Y$5)*'점수 계산기'!$C$27+Y$5*'점수 계산기'!$C$30+'점수 계산기'!$C$33,0))</f>
        <v>92</v>
      </c>
      <c r="Z75" s="43">
        <f>IF(OR($B75-Z$5&gt;74, $B75-Z$5=73, $B75-Z$5=1, $B75-Z$5&lt;0),"",ROUND(($B75-Z$5)*'점수 계산기'!$C$27+Z$5*'점수 계산기'!$C$30+'점수 계산기'!$C$33,0))</f>
        <v>92</v>
      </c>
      <c r="AA75" s="50">
        <f>IF(OR($B75-AA$5&gt;74, $B75-AA$5=73, $B75-AA$5=1, $B75-AA$5&lt;0),"",ROUND(($B75-AA$5)*'점수 계산기'!$C$27+AA$5*'점수 계산기'!$C$30+'점수 계산기'!$C$33,0))</f>
        <v>92</v>
      </c>
      <c r="AC75" s="195">
        <v>32</v>
      </c>
      <c r="AD75" s="195">
        <f t="shared" si="2"/>
        <v>91</v>
      </c>
      <c r="AE75" s="195" cm="1">
        <f t="array" ref="AE75">INDEX($AF$6:$AF$106, AC75, 1)</f>
        <v>123</v>
      </c>
      <c r="AF75" s="195">
        <f t="shared" si="3"/>
        <v>92</v>
      </c>
      <c r="AG75" s="195">
        <v>31</v>
      </c>
      <c r="AH75" s="195">
        <v>69</v>
      </c>
    </row>
    <row r="76" spans="1:34" ht="21" customHeight="1">
      <c r="A76" s="4"/>
      <c r="B76" s="68">
        <v>30</v>
      </c>
      <c r="C76" s="55">
        <f>IF(OR($B76-C$5&gt;74, $B76-C$5=73, $B76-C$5=1, $B76-C$5&lt;0),"",ROUND(($B76-C$5)*'점수 계산기'!$C$27+C$5*'점수 계산기'!$C$30+'점수 계산기'!$C$33,0))</f>
        <v>91</v>
      </c>
      <c r="D76" s="43">
        <f>IF(OR($B76-D$5&gt;74, $B76-D$5=73, $B76-D$5=1, $B76-D$5&lt;0),"",ROUND(($B76-D$5)*'점수 계산기'!$C$27+D$5*'점수 계산기'!$C$30+'점수 계산기'!$C$33,0))</f>
        <v>91</v>
      </c>
      <c r="E76" s="43">
        <f>IF(OR($B76-E$5&gt;74, $B76-E$5=73, $B76-E$5=1, $B76-E$5&lt;0),"",ROUND(($B76-E$5)*'점수 계산기'!$C$27+E$5*'점수 계산기'!$C$30+'점수 계산기'!$C$33,0))</f>
        <v>91</v>
      </c>
      <c r="F76" s="43">
        <f>IF(OR($B76-F$5&gt;74, $B76-F$5=73, $B76-F$5=1, $B76-F$5&lt;0),"",ROUND(($B76-F$5)*'점수 계산기'!$C$27+F$5*'점수 계산기'!$C$30+'점수 계산기'!$C$33,0))</f>
        <v>91</v>
      </c>
      <c r="G76" s="43">
        <f>IF(OR($B76-G$5&gt;74, $B76-G$5=73, $B76-G$5=1, $B76-G$5&lt;0),"",ROUND(($B76-G$5)*'점수 계산기'!$C$27+G$5*'점수 계산기'!$C$30+'점수 계산기'!$C$33,0))</f>
        <v>91</v>
      </c>
      <c r="H76" s="43">
        <f>IF(OR($B76-H$5&gt;74, $B76-H$5=73, $B76-H$5=1, $B76-H$5&lt;0),"",ROUND(($B76-H$5)*'점수 계산기'!$C$27+H$5*'점수 계산기'!$C$30+'점수 계산기'!$C$33,0))</f>
        <v>91</v>
      </c>
      <c r="I76" s="43">
        <f>IF(OR($B76-I$5&gt;74, $B76-I$5=73, $B76-I$5=1, $B76-I$5&lt;0),"",ROUND(($B76-I$5)*'점수 계산기'!$C$27+I$5*'점수 계산기'!$C$30+'점수 계산기'!$C$33,0))</f>
        <v>91</v>
      </c>
      <c r="J76" s="43">
        <f>IF(OR($B76-J$5&gt;74, $B76-J$5=73, $B76-J$5=1, $B76-J$5&lt;0),"",ROUND(($B76-J$5)*'점수 계산기'!$C$27+J$5*'점수 계산기'!$C$30+'점수 계산기'!$C$33,0))</f>
        <v>91</v>
      </c>
      <c r="K76" s="43">
        <f>IF(OR($B76-K$5&gt;74, $B76-K$5=73, $B76-K$5=1, $B76-K$5&lt;0),"",ROUND(($B76-K$5)*'점수 계산기'!$C$27+K$5*'점수 계산기'!$C$30+'점수 계산기'!$C$33,0))</f>
        <v>91</v>
      </c>
      <c r="L76" s="43">
        <f>IF(OR($B76-L$5&gt;74, $B76-L$5=73, $B76-L$5=1, $B76-L$5&lt;0),"",ROUND(($B76-L$5)*'점수 계산기'!$C$27+L$5*'점수 계산기'!$C$30+'점수 계산기'!$C$33,0))</f>
        <v>91</v>
      </c>
      <c r="M76" s="43">
        <f>IF(OR($B76-M$5&gt;74, $B76-M$5=73, $B76-M$5=1, $B76-M$5&lt;0),"",ROUND(($B76-M$5)*'점수 계산기'!$C$27+M$5*'점수 계산기'!$C$30+'점수 계산기'!$C$33,0))</f>
        <v>91</v>
      </c>
      <c r="N76" s="43">
        <f>IF(OR($B76-N$5&gt;74, $B76-N$5=73, $B76-N$5=1, $B76-N$5&lt;0),"",ROUND(($B76-N$5)*'점수 계산기'!$C$27+N$5*'점수 계산기'!$C$30+'점수 계산기'!$C$33,0))</f>
        <v>91</v>
      </c>
      <c r="O76" s="43">
        <f>IF(OR($B76-O$5&gt;74, $B76-O$5=73, $B76-O$5=1, $B76-O$5&lt;0),"",ROUND(($B76-O$5)*'점수 계산기'!$C$27+O$5*'점수 계산기'!$C$30+'점수 계산기'!$C$33,0))</f>
        <v>91</v>
      </c>
      <c r="P76" s="43">
        <f>IF(OR($B76-P$5&gt;74, $B76-P$5=73, $B76-P$5=1, $B76-P$5&lt;0),"",ROUND(($B76-P$5)*'점수 계산기'!$C$27+P$5*'점수 계산기'!$C$30+'점수 계산기'!$C$33,0))</f>
        <v>91</v>
      </c>
      <c r="Q76" s="43">
        <f>IF(OR($B76-Q$5&gt;74, $B76-Q$5=73, $B76-Q$5=1, $B76-Q$5&lt;0),"",ROUND(($B76-Q$5)*'점수 계산기'!$C$27+Q$5*'점수 계산기'!$C$30+'점수 계산기'!$C$33,0))</f>
        <v>91</v>
      </c>
      <c r="R76" s="43">
        <f>IF(OR($B76-R$5&gt;74, $B76-R$5=73, $B76-R$5=1, $B76-R$5&lt;0),"",ROUND(($B76-R$5)*'점수 계산기'!$C$27+R$5*'점수 계산기'!$C$30+'점수 계산기'!$C$33,0))</f>
        <v>91</v>
      </c>
      <c r="S76" s="43">
        <f>IF(OR($B76-S$5&gt;74, $B76-S$5=73, $B76-S$5=1, $B76-S$5&lt;0),"",ROUND(($B76-S$5)*'점수 계산기'!$C$27+S$5*'점수 계산기'!$C$30+'점수 계산기'!$C$33,0))</f>
        <v>91</v>
      </c>
      <c r="T76" s="43">
        <f>IF(OR($B76-T$5&gt;74, $B76-T$5=73, $B76-T$5=1, $B76-T$5&lt;0),"",ROUND(($B76-T$5)*'점수 계산기'!$C$27+T$5*'점수 계산기'!$C$30+'점수 계산기'!$C$33,0))</f>
        <v>91</v>
      </c>
      <c r="U76" s="43">
        <f>IF(OR($B76-U$5&gt;74, $B76-U$5=73, $B76-U$5=1, $B76-U$5&lt;0),"",ROUND(($B76-U$5)*'점수 계산기'!$C$27+U$5*'점수 계산기'!$C$30+'점수 계산기'!$C$33,0))</f>
        <v>91</v>
      </c>
      <c r="V76" s="43">
        <f>IF(OR($B76-V$5&gt;74, $B76-V$5=73, $B76-V$5=1, $B76-V$5&lt;0),"",ROUND(($B76-V$5)*'점수 계산기'!$C$27+V$5*'점수 계산기'!$C$30+'점수 계산기'!$C$33,0))</f>
        <v>91</v>
      </c>
      <c r="W76" s="43">
        <f>IF(OR($B76-W$5&gt;74, $B76-W$5=73, $B76-W$5=1, $B76-W$5&lt;0),"",ROUND(($B76-W$5)*'점수 계산기'!$C$27+W$5*'점수 계산기'!$C$30+'점수 계산기'!$C$33,0))</f>
        <v>91</v>
      </c>
      <c r="X76" s="43">
        <f>IF(OR($B76-X$5&gt;74, $B76-X$5=73, $B76-X$5=1, $B76-X$5&lt;0),"",ROUND(($B76-X$5)*'점수 계산기'!$C$27+X$5*'점수 계산기'!$C$30+'점수 계산기'!$C$33,0))</f>
        <v>91</v>
      </c>
      <c r="Y76" s="43">
        <f>IF(OR($B76-Y$5&gt;74, $B76-Y$5=73, $B76-Y$5=1, $B76-Y$5&lt;0),"",ROUND(($B76-Y$5)*'점수 계산기'!$C$27+Y$5*'점수 계산기'!$C$30+'점수 계산기'!$C$33,0))</f>
        <v>91</v>
      </c>
      <c r="Z76" s="43">
        <f>IF(OR($B76-Z$5&gt;74, $B76-Z$5=73, $B76-Z$5=1, $B76-Z$5&lt;0),"",ROUND(($B76-Z$5)*'점수 계산기'!$C$27+Z$5*'점수 계산기'!$C$30+'점수 계산기'!$C$33,0))</f>
        <v>91</v>
      </c>
      <c r="AA76" s="50">
        <f>IF(OR($B76-AA$5&gt;74, $B76-AA$5=73, $B76-AA$5=1, $B76-AA$5&lt;0),"",ROUND(($B76-AA$5)*'점수 계산기'!$C$27+AA$5*'점수 계산기'!$C$30+'점수 계산기'!$C$33,0))</f>
        <v>91</v>
      </c>
      <c r="AC76" s="195">
        <v>31</v>
      </c>
      <c r="AD76" s="195">
        <f t="shared" si="2"/>
        <v>91</v>
      </c>
      <c r="AE76" s="195" cm="1">
        <f t="array" ref="AE76">INDEX($AF$6:$AF$106, AC76, 1)</f>
        <v>124</v>
      </c>
      <c r="AF76" s="195">
        <f t="shared" si="3"/>
        <v>91</v>
      </c>
      <c r="AG76" s="195">
        <v>30</v>
      </c>
      <c r="AH76" s="195">
        <v>70</v>
      </c>
    </row>
    <row r="77" spans="1:34" ht="21" customHeight="1">
      <c r="A77" s="4"/>
      <c r="B77" s="68">
        <v>29</v>
      </c>
      <c r="C77" s="55">
        <f>IF(OR($B77-C$5&gt;74, $B77-C$5=73, $B77-C$5=1, $B77-C$5&lt;0),"",ROUND(($B77-C$5)*'점수 계산기'!$C$27+C$5*'점수 계산기'!$C$30+'점수 계산기'!$C$33,0))</f>
        <v>90</v>
      </c>
      <c r="D77" s="43">
        <f>IF(OR($B77-D$5&gt;74, $B77-D$5=73, $B77-D$5=1, $B77-D$5&lt;0),"",ROUND(($B77-D$5)*'점수 계산기'!$C$27+D$5*'점수 계산기'!$C$30+'점수 계산기'!$C$33,0))</f>
        <v>90</v>
      </c>
      <c r="E77" s="43">
        <f>IF(OR($B77-E$5&gt;74, $B77-E$5=73, $B77-E$5=1, $B77-E$5&lt;0),"",ROUND(($B77-E$5)*'점수 계산기'!$C$27+E$5*'점수 계산기'!$C$30+'점수 계산기'!$C$33,0))</f>
        <v>90</v>
      </c>
      <c r="F77" s="43">
        <f>IF(OR($B77-F$5&gt;74, $B77-F$5=73, $B77-F$5=1, $B77-F$5&lt;0),"",ROUND(($B77-F$5)*'점수 계산기'!$C$27+F$5*'점수 계산기'!$C$30+'점수 계산기'!$C$33,0))</f>
        <v>90</v>
      </c>
      <c r="G77" s="43">
        <f>IF(OR($B77-G$5&gt;74, $B77-G$5=73, $B77-G$5=1, $B77-G$5&lt;0),"",ROUND(($B77-G$5)*'점수 계산기'!$C$27+G$5*'점수 계산기'!$C$30+'점수 계산기'!$C$33,0))</f>
        <v>90</v>
      </c>
      <c r="H77" s="43">
        <f>IF(OR($B77-H$5&gt;74, $B77-H$5=73, $B77-H$5=1, $B77-H$5&lt;0),"",ROUND(($B77-H$5)*'점수 계산기'!$C$27+H$5*'점수 계산기'!$C$30+'점수 계산기'!$C$33,0))</f>
        <v>90</v>
      </c>
      <c r="I77" s="43">
        <f>IF(OR($B77-I$5&gt;74, $B77-I$5=73, $B77-I$5=1, $B77-I$5&lt;0),"",ROUND(($B77-I$5)*'점수 계산기'!$C$27+I$5*'점수 계산기'!$C$30+'점수 계산기'!$C$33,0))</f>
        <v>90</v>
      </c>
      <c r="J77" s="43">
        <f>IF(OR($B77-J$5&gt;74, $B77-J$5=73, $B77-J$5=1, $B77-J$5&lt;0),"",ROUND(($B77-J$5)*'점수 계산기'!$C$27+J$5*'점수 계산기'!$C$30+'점수 계산기'!$C$33,0))</f>
        <v>90</v>
      </c>
      <c r="K77" s="43">
        <f>IF(OR($B77-K$5&gt;74, $B77-K$5=73, $B77-K$5=1, $B77-K$5&lt;0),"",ROUND(($B77-K$5)*'점수 계산기'!$C$27+K$5*'점수 계산기'!$C$30+'점수 계산기'!$C$33,0))</f>
        <v>90</v>
      </c>
      <c r="L77" s="43">
        <f>IF(OR($B77-L$5&gt;74, $B77-L$5=73, $B77-L$5=1, $B77-L$5&lt;0),"",ROUND(($B77-L$5)*'점수 계산기'!$C$27+L$5*'점수 계산기'!$C$30+'점수 계산기'!$C$33,0))</f>
        <v>90</v>
      </c>
      <c r="M77" s="43">
        <f>IF(OR($B77-M$5&gt;74, $B77-M$5=73, $B77-M$5=1, $B77-M$5&lt;0),"",ROUND(($B77-M$5)*'점수 계산기'!$C$27+M$5*'점수 계산기'!$C$30+'점수 계산기'!$C$33,0))</f>
        <v>90</v>
      </c>
      <c r="N77" s="43">
        <f>IF(OR($B77-N$5&gt;74, $B77-N$5=73, $B77-N$5=1, $B77-N$5&lt;0),"",ROUND(($B77-N$5)*'점수 계산기'!$C$27+N$5*'점수 계산기'!$C$30+'점수 계산기'!$C$33,0))</f>
        <v>90</v>
      </c>
      <c r="O77" s="43">
        <f>IF(OR($B77-O$5&gt;74, $B77-O$5=73, $B77-O$5=1, $B77-O$5&lt;0),"",ROUND(($B77-O$5)*'점수 계산기'!$C$27+O$5*'점수 계산기'!$C$30+'점수 계산기'!$C$33,0))</f>
        <v>90</v>
      </c>
      <c r="P77" s="43">
        <f>IF(OR($B77-P$5&gt;74, $B77-P$5=73, $B77-P$5=1, $B77-P$5&lt;0),"",ROUND(($B77-P$5)*'점수 계산기'!$C$27+P$5*'점수 계산기'!$C$30+'점수 계산기'!$C$33,0))</f>
        <v>90</v>
      </c>
      <c r="Q77" s="43">
        <f>IF(OR($B77-Q$5&gt;74, $B77-Q$5=73, $B77-Q$5=1, $B77-Q$5&lt;0),"",ROUND(($B77-Q$5)*'점수 계산기'!$C$27+Q$5*'점수 계산기'!$C$30+'점수 계산기'!$C$33,0))</f>
        <v>90</v>
      </c>
      <c r="R77" s="43">
        <f>IF(OR($B77-R$5&gt;74, $B77-R$5=73, $B77-R$5=1, $B77-R$5&lt;0),"",ROUND(($B77-R$5)*'점수 계산기'!$C$27+R$5*'점수 계산기'!$C$30+'점수 계산기'!$C$33,0))</f>
        <v>90</v>
      </c>
      <c r="S77" s="43">
        <f>IF(OR($B77-S$5&gt;74, $B77-S$5=73, $B77-S$5=1, $B77-S$5&lt;0),"",ROUND(($B77-S$5)*'점수 계산기'!$C$27+S$5*'점수 계산기'!$C$30+'점수 계산기'!$C$33,0))</f>
        <v>90</v>
      </c>
      <c r="T77" s="43">
        <f>IF(OR($B77-T$5&gt;74, $B77-T$5=73, $B77-T$5=1, $B77-T$5&lt;0),"",ROUND(($B77-T$5)*'점수 계산기'!$C$27+T$5*'점수 계산기'!$C$30+'점수 계산기'!$C$33,0))</f>
        <v>90</v>
      </c>
      <c r="U77" s="43">
        <f>IF(OR($B77-U$5&gt;74, $B77-U$5=73, $B77-U$5=1, $B77-U$5&lt;0),"",ROUND(($B77-U$5)*'점수 계산기'!$C$27+U$5*'점수 계산기'!$C$30+'점수 계산기'!$C$33,0))</f>
        <v>90</v>
      </c>
      <c r="V77" s="43">
        <f>IF(OR($B77-V$5&gt;74, $B77-V$5=73, $B77-V$5=1, $B77-V$5&lt;0),"",ROUND(($B77-V$5)*'점수 계산기'!$C$27+V$5*'점수 계산기'!$C$30+'점수 계산기'!$C$33,0))</f>
        <v>90</v>
      </c>
      <c r="W77" s="43">
        <f>IF(OR($B77-W$5&gt;74, $B77-W$5=73, $B77-W$5=1, $B77-W$5&lt;0),"",ROUND(($B77-W$5)*'점수 계산기'!$C$27+W$5*'점수 계산기'!$C$30+'점수 계산기'!$C$33,0))</f>
        <v>90</v>
      </c>
      <c r="X77" s="43">
        <f>IF(OR($B77-X$5&gt;74, $B77-X$5=73, $B77-X$5=1, $B77-X$5&lt;0),"",ROUND(($B77-X$5)*'점수 계산기'!$C$27+X$5*'점수 계산기'!$C$30+'점수 계산기'!$C$33,0))</f>
        <v>90</v>
      </c>
      <c r="Y77" s="43">
        <f>IF(OR($B77-Y$5&gt;74, $B77-Y$5=73, $B77-Y$5=1, $B77-Y$5&lt;0),"",ROUND(($B77-Y$5)*'점수 계산기'!$C$27+Y$5*'점수 계산기'!$C$30+'점수 계산기'!$C$33,0))</f>
        <v>90</v>
      </c>
      <c r="Z77" s="43">
        <f>IF(OR($B77-Z$5&gt;74, $B77-Z$5=73, $B77-Z$5=1, $B77-Z$5&lt;0),"",ROUND(($B77-Z$5)*'점수 계산기'!$C$27+Z$5*'점수 계산기'!$C$30+'점수 계산기'!$C$33,0))</f>
        <v>90</v>
      </c>
      <c r="AA77" s="50">
        <f>IF(OR($B77-AA$5&gt;74, $B77-AA$5=73, $B77-AA$5=1, $B77-AA$5&lt;0),"",ROUND(($B77-AA$5)*'점수 계산기'!$C$27+AA$5*'점수 계산기'!$C$30+'점수 계산기'!$C$33,0))</f>
        <v>90</v>
      </c>
      <c r="AC77" s="195">
        <v>30</v>
      </c>
      <c r="AD77" s="195">
        <f t="shared" si="2"/>
        <v>90</v>
      </c>
      <c r="AE77" s="195" cm="1">
        <f t="array" ref="AE77">INDEX($AF$6:$AF$106, AC77, 1)</f>
        <v>125</v>
      </c>
      <c r="AF77" s="195">
        <f t="shared" si="3"/>
        <v>90</v>
      </c>
      <c r="AG77" s="195">
        <v>29</v>
      </c>
      <c r="AH77" s="195">
        <v>71</v>
      </c>
    </row>
    <row r="78" spans="1:34" ht="21" customHeight="1">
      <c r="A78" s="4"/>
      <c r="B78" s="69">
        <v>28</v>
      </c>
      <c r="C78" s="56">
        <f>IF(OR($B78-C$5&gt;74, $B78-C$5=73, $B78-C$5=1, $B78-C$5&lt;0),"",ROUND(($B78-C$5)*'점수 계산기'!$C$27+C$5*'점수 계산기'!$C$30+'점수 계산기'!$C$33,0))</f>
        <v>89</v>
      </c>
      <c r="D78" s="44">
        <f>IF(OR($B78-D$5&gt;74, $B78-D$5=73, $B78-D$5=1, $B78-D$5&lt;0),"",ROUND(($B78-D$5)*'점수 계산기'!$C$27+D$5*'점수 계산기'!$C$30+'점수 계산기'!$C$33,0))</f>
        <v>89</v>
      </c>
      <c r="E78" s="44">
        <f>IF(OR($B78-E$5&gt;74, $B78-E$5=73, $B78-E$5=1, $B78-E$5&lt;0),"",ROUND(($B78-E$5)*'점수 계산기'!$C$27+E$5*'점수 계산기'!$C$30+'점수 계산기'!$C$33,0))</f>
        <v>89</v>
      </c>
      <c r="F78" s="44">
        <f>IF(OR($B78-F$5&gt;74, $B78-F$5=73, $B78-F$5=1, $B78-F$5&lt;0),"",ROUND(($B78-F$5)*'점수 계산기'!$C$27+F$5*'점수 계산기'!$C$30+'점수 계산기'!$C$33,0))</f>
        <v>89</v>
      </c>
      <c r="G78" s="44">
        <f>IF(OR($B78-G$5&gt;74, $B78-G$5=73, $B78-G$5=1, $B78-G$5&lt;0),"",ROUND(($B78-G$5)*'점수 계산기'!$C$27+G$5*'점수 계산기'!$C$30+'점수 계산기'!$C$33,0))</f>
        <v>89</v>
      </c>
      <c r="H78" s="44">
        <f>IF(OR($B78-H$5&gt;74, $B78-H$5=73, $B78-H$5=1, $B78-H$5&lt;0),"",ROUND(($B78-H$5)*'점수 계산기'!$C$27+H$5*'점수 계산기'!$C$30+'점수 계산기'!$C$33,0))</f>
        <v>89</v>
      </c>
      <c r="I78" s="44">
        <f>IF(OR($B78-I$5&gt;74, $B78-I$5=73, $B78-I$5=1, $B78-I$5&lt;0),"",ROUND(($B78-I$5)*'점수 계산기'!$C$27+I$5*'점수 계산기'!$C$30+'점수 계산기'!$C$33,0))</f>
        <v>89</v>
      </c>
      <c r="J78" s="44">
        <f>IF(OR($B78-J$5&gt;74, $B78-J$5=73, $B78-J$5=1, $B78-J$5&lt;0),"",ROUND(($B78-J$5)*'점수 계산기'!$C$27+J$5*'점수 계산기'!$C$30+'점수 계산기'!$C$33,0))</f>
        <v>89</v>
      </c>
      <c r="K78" s="44">
        <f>IF(OR($B78-K$5&gt;74, $B78-K$5=73, $B78-K$5=1, $B78-K$5&lt;0),"",ROUND(($B78-K$5)*'점수 계산기'!$C$27+K$5*'점수 계산기'!$C$30+'점수 계산기'!$C$33,0))</f>
        <v>89</v>
      </c>
      <c r="L78" s="44">
        <f>IF(OR($B78-L$5&gt;74, $B78-L$5=73, $B78-L$5=1, $B78-L$5&lt;0),"",ROUND(($B78-L$5)*'점수 계산기'!$C$27+L$5*'점수 계산기'!$C$30+'점수 계산기'!$C$33,0))</f>
        <v>89</v>
      </c>
      <c r="M78" s="44">
        <f>IF(OR($B78-M$5&gt;74, $B78-M$5=73, $B78-M$5=1, $B78-M$5&lt;0),"",ROUND(($B78-M$5)*'점수 계산기'!$C$27+M$5*'점수 계산기'!$C$30+'점수 계산기'!$C$33,0))</f>
        <v>89</v>
      </c>
      <c r="N78" s="44">
        <f>IF(OR($B78-N$5&gt;74, $B78-N$5=73, $B78-N$5=1, $B78-N$5&lt;0),"",ROUND(($B78-N$5)*'점수 계산기'!$C$27+N$5*'점수 계산기'!$C$30+'점수 계산기'!$C$33,0))</f>
        <v>89</v>
      </c>
      <c r="O78" s="44">
        <f>IF(OR($B78-O$5&gt;74, $B78-O$5=73, $B78-O$5=1, $B78-O$5&lt;0),"",ROUND(($B78-O$5)*'점수 계산기'!$C$27+O$5*'점수 계산기'!$C$30+'점수 계산기'!$C$33,0))</f>
        <v>89</v>
      </c>
      <c r="P78" s="44">
        <f>IF(OR($B78-P$5&gt;74, $B78-P$5=73, $B78-P$5=1, $B78-P$5&lt;0),"",ROUND(($B78-P$5)*'점수 계산기'!$C$27+P$5*'점수 계산기'!$C$30+'점수 계산기'!$C$33,0))</f>
        <v>89</v>
      </c>
      <c r="Q78" s="44">
        <f>IF(OR($B78-Q$5&gt;74, $B78-Q$5=73, $B78-Q$5=1, $B78-Q$5&lt;0),"",ROUND(($B78-Q$5)*'점수 계산기'!$C$27+Q$5*'점수 계산기'!$C$30+'점수 계산기'!$C$33,0))</f>
        <v>89</v>
      </c>
      <c r="R78" s="44">
        <f>IF(OR($B78-R$5&gt;74, $B78-R$5=73, $B78-R$5=1, $B78-R$5&lt;0),"",ROUND(($B78-R$5)*'점수 계산기'!$C$27+R$5*'점수 계산기'!$C$30+'점수 계산기'!$C$33,0))</f>
        <v>89</v>
      </c>
      <c r="S78" s="44">
        <f>IF(OR($B78-S$5&gt;74, $B78-S$5=73, $B78-S$5=1, $B78-S$5&lt;0),"",ROUND(($B78-S$5)*'점수 계산기'!$C$27+S$5*'점수 계산기'!$C$30+'점수 계산기'!$C$33,0))</f>
        <v>89</v>
      </c>
      <c r="T78" s="44">
        <f>IF(OR($B78-T$5&gt;74, $B78-T$5=73, $B78-T$5=1, $B78-T$5&lt;0),"",ROUND(($B78-T$5)*'점수 계산기'!$C$27+T$5*'점수 계산기'!$C$30+'점수 계산기'!$C$33,0))</f>
        <v>89</v>
      </c>
      <c r="U78" s="44">
        <f>IF(OR($B78-U$5&gt;74, $B78-U$5=73, $B78-U$5=1, $B78-U$5&lt;0),"",ROUND(($B78-U$5)*'점수 계산기'!$C$27+U$5*'점수 계산기'!$C$30+'점수 계산기'!$C$33,0))</f>
        <v>89</v>
      </c>
      <c r="V78" s="44">
        <f>IF(OR($B78-V$5&gt;74, $B78-V$5=73, $B78-V$5=1, $B78-V$5&lt;0),"",ROUND(($B78-V$5)*'점수 계산기'!$C$27+V$5*'점수 계산기'!$C$30+'점수 계산기'!$C$33,0))</f>
        <v>89</v>
      </c>
      <c r="W78" s="44">
        <f>IF(OR($B78-W$5&gt;74, $B78-W$5=73, $B78-W$5=1, $B78-W$5&lt;0),"",ROUND(($B78-W$5)*'점수 계산기'!$C$27+W$5*'점수 계산기'!$C$30+'점수 계산기'!$C$33,0))</f>
        <v>89</v>
      </c>
      <c r="X78" s="44">
        <f>IF(OR($B78-X$5&gt;74, $B78-X$5=73, $B78-X$5=1, $B78-X$5&lt;0),"",ROUND(($B78-X$5)*'점수 계산기'!$C$27+X$5*'점수 계산기'!$C$30+'점수 계산기'!$C$33,0))</f>
        <v>89</v>
      </c>
      <c r="Y78" s="44">
        <f>IF(OR($B78-Y$5&gt;74, $B78-Y$5=73, $B78-Y$5=1, $B78-Y$5&lt;0),"",ROUND(($B78-Y$5)*'점수 계산기'!$C$27+Y$5*'점수 계산기'!$C$30+'점수 계산기'!$C$33,0))</f>
        <v>89</v>
      </c>
      <c r="Z78" s="44">
        <f>IF(OR($B78-Z$5&gt;74, $B78-Z$5=73, $B78-Z$5=1, $B78-Z$5&lt;0),"",ROUND(($B78-Z$5)*'점수 계산기'!$C$27+Z$5*'점수 계산기'!$C$30+'점수 계산기'!$C$33,0))</f>
        <v>89</v>
      </c>
      <c r="AA78" s="51">
        <f>IF(OR($B78-AA$5&gt;74, $B78-AA$5=73, $B78-AA$5=1, $B78-AA$5&lt;0),"",ROUND(($B78-AA$5)*'점수 계산기'!$C$27+AA$5*'점수 계산기'!$C$30+'점수 계산기'!$C$33,0))</f>
        <v>89</v>
      </c>
      <c r="AC78" s="195">
        <v>29</v>
      </c>
      <c r="AD78" s="195">
        <f t="shared" si="2"/>
        <v>89</v>
      </c>
      <c r="AE78" s="195" cm="1">
        <f t="array" ref="AE78">INDEX($AF$6:$AF$106, AC78, 1)</f>
        <v>126</v>
      </c>
      <c r="AF78" s="195">
        <f t="shared" si="3"/>
        <v>89</v>
      </c>
      <c r="AG78" s="195">
        <v>28</v>
      </c>
      <c r="AH78" s="195">
        <v>72</v>
      </c>
    </row>
    <row r="79" spans="1:34" ht="21" customHeight="1">
      <c r="A79" s="4"/>
      <c r="B79" s="69">
        <v>27</v>
      </c>
      <c r="C79" s="56" t="str">
        <f>IF(OR($B79-C$5&gt;74, $B79-C$5=73, $B79-C$5=1, $B79-C$5&lt;0),"",ROUND(($B79-C$5)*'점수 계산기'!$C$27+C$5*'점수 계산기'!$C$30+'점수 계산기'!$C$33,0))</f>
        <v/>
      </c>
      <c r="D79" s="44">
        <f>IF(OR($B79-D$5&gt;74, $B79-D$5=73, $B79-D$5=1, $B79-D$5&lt;0),"",ROUND(($B79-D$5)*'점수 계산기'!$C$27+D$5*'점수 계산기'!$C$30+'점수 계산기'!$C$33,0))</f>
        <v>88</v>
      </c>
      <c r="E79" s="44">
        <f>IF(OR($B79-E$5&gt;74, $B79-E$5=73, $B79-E$5=1, $B79-E$5&lt;0),"",ROUND(($B79-E$5)*'점수 계산기'!$C$27+E$5*'점수 계산기'!$C$30+'점수 계산기'!$C$33,0))</f>
        <v>88</v>
      </c>
      <c r="F79" s="44">
        <f>IF(OR($B79-F$5&gt;74, $B79-F$5=73, $B79-F$5=1, $B79-F$5&lt;0),"",ROUND(($B79-F$5)*'점수 계산기'!$C$27+F$5*'점수 계산기'!$C$30+'점수 계산기'!$C$33,0))</f>
        <v>88</v>
      </c>
      <c r="G79" s="44">
        <f>IF(OR($B79-G$5&gt;74, $B79-G$5=73, $B79-G$5=1, $B79-G$5&lt;0),"",ROUND(($B79-G$5)*'점수 계산기'!$C$27+G$5*'점수 계산기'!$C$30+'점수 계산기'!$C$33,0))</f>
        <v>88</v>
      </c>
      <c r="H79" s="44">
        <f>IF(OR($B79-H$5&gt;74, $B79-H$5=73, $B79-H$5=1, $B79-H$5&lt;0),"",ROUND(($B79-H$5)*'점수 계산기'!$C$27+H$5*'점수 계산기'!$C$30+'점수 계산기'!$C$33,0))</f>
        <v>88</v>
      </c>
      <c r="I79" s="44">
        <f>IF(OR($B79-I$5&gt;74, $B79-I$5=73, $B79-I$5=1, $B79-I$5&lt;0),"",ROUND(($B79-I$5)*'점수 계산기'!$C$27+I$5*'점수 계산기'!$C$30+'점수 계산기'!$C$33,0))</f>
        <v>88</v>
      </c>
      <c r="J79" s="44">
        <f>IF(OR($B79-J$5&gt;74, $B79-J$5=73, $B79-J$5=1, $B79-J$5&lt;0),"",ROUND(($B79-J$5)*'점수 계산기'!$C$27+J$5*'점수 계산기'!$C$30+'점수 계산기'!$C$33,0))</f>
        <v>88</v>
      </c>
      <c r="K79" s="44">
        <f>IF(OR($B79-K$5&gt;74, $B79-K$5=73, $B79-K$5=1, $B79-K$5&lt;0),"",ROUND(($B79-K$5)*'점수 계산기'!$C$27+K$5*'점수 계산기'!$C$30+'점수 계산기'!$C$33,0))</f>
        <v>88</v>
      </c>
      <c r="L79" s="44">
        <f>IF(OR($B79-L$5&gt;74, $B79-L$5=73, $B79-L$5=1, $B79-L$5&lt;0),"",ROUND(($B79-L$5)*'점수 계산기'!$C$27+L$5*'점수 계산기'!$C$30+'점수 계산기'!$C$33,0))</f>
        <v>88</v>
      </c>
      <c r="M79" s="44">
        <f>IF(OR($B79-M$5&gt;74, $B79-M$5=73, $B79-M$5=1, $B79-M$5&lt;0),"",ROUND(($B79-M$5)*'점수 계산기'!$C$27+M$5*'점수 계산기'!$C$30+'점수 계산기'!$C$33,0))</f>
        <v>88</v>
      </c>
      <c r="N79" s="44">
        <f>IF(OR($B79-N$5&gt;74, $B79-N$5=73, $B79-N$5=1, $B79-N$5&lt;0),"",ROUND(($B79-N$5)*'점수 계산기'!$C$27+N$5*'점수 계산기'!$C$30+'점수 계산기'!$C$33,0))</f>
        <v>88</v>
      </c>
      <c r="O79" s="44">
        <f>IF(OR($B79-O$5&gt;74, $B79-O$5=73, $B79-O$5=1, $B79-O$5&lt;0),"",ROUND(($B79-O$5)*'점수 계산기'!$C$27+O$5*'점수 계산기'!$C$30+'점수 계산기'!$C$33,0))</f>
        <v>88</v>
      </c>
      <c r="P79" s="44">
        <f>IF(OR($B79-P$5&gt;74, $B79-P$5=73, $B79-P$5=1, $B79-P$5&lt;0),"",ROUND(($B79-P$5)*'점수 계산기'!$C$27+P$5*'점수 계산기'!$C$30+'점수 계산기'!$C$33,0))</f>
        <v>88</v>
      </c>
      <c r="Q79" s="44">
        <f>IF(OR($B79-Q$5&gt;74, $B79-Q$5=73, $B79-Q$5=1, $B79-Q$5&lt;0),"",ROUND(($B79-Q$5)*'점수 계산기'!$C$27+Q$5*'점수 계산기'!$C$30+'점수 계산기'!$C$33,0))</f>
        <v>88</v>
      </c>
      <c r="R79" s="44">
        <f>IF(OR($B79-R$5&gt;74, $B79-R$5=73, $B79-R$5=1, $B79-R$5&lt;0),"",ROUND(($B79-R$5)*'점수 계산기'!$C$27+R$5*'점수 계산기'!$C$30+'점수 계산기'!$C$33,0))</f>
        <v>88</v>
      </c>
      <c r="S79" s="44">
        <f>IF(OR($B79-S$5&gt;74, $B79-S$5=73, $B79-S$5=1, $B79-S$5&lt;0),"",ROUND(($B79-S$5)*'점수 계산기'!$C$27+S$5*'점수 계산기'!$C$30+'점수 계산기'!$C$33,0))</f>
        <v>88</v>
      </c>
      <c r="T79" s="44">
        <f>IF(OR($B79-T$5&gt;74, $B79-T$5=73, $B79-T$5=1, $B79-T$5&lt;0),"",ROUND(($B79-T$5)*'점수 계산기'!$C$27+T$5*'점수 계산기'!$C$30+'점수 계산기'!$C$33,0))</f>
        <v>88</v>
      </c>
      <c r="U79" s="44">
        <f>IF(OR($B79-U$5&gt;74, $B79-U$5=73, $B79-U$5=1, $B79-U$5&lt;0),"",ROUND(($B79-U$5)*'점수 계산기'!$C$27+U$5*'점수 계산기'!$C$30+'점수 계산기'!$C$33,0))</f>
        <v>88</v>
      </c>
      <c r="V79" s="44">
        <f>IF(OR($B79-V$5&gt;74, $B79-V$5=73, $B79-V$5=1, $B79-V$5&lt;0),"",ROUND(($B79-V$5)*'점수 계산기'!$C$27+V$5*'점수 계산기'!$C$30+'점수 계산기'!$C$33,0))</f>
        <v>88</v>
      </c>
      <c r="W79" s="44">
        <f>IF(OR($B79-W$5&gt;74, $B79-W$5=73, $B79-W$5=1, $B79-W$5&lt;0),"",ROUND(($B79-W$5)*'점수 계산기'!$C$27+W$5*'점수 계산기'!$C$30+'점수 계산기'!$C$33,0))</f>
        <v>88</v>
      </c>
      <c r="X79" s="44">
        <f>IF(OR($B79-X$5&gt;74, $B79-X$5=73, $B79-X$5=1, $B79-X$5&lt;0),"",ROUND(($B79-X$5)*'점수 계산기'!$C$27+X$5*'점수 계산기'!$C$30+'점수 계산기'!$C$33,0))</f>
        <v>88</v>
      </c>
      <c r="Y79" s="44">
        <f>IF(OR($B79-Y$5&gt;74, $B79-Y$5=73, $B79-Y$5=1, $B79-Y$5&lt;0),"",ROUND(($B79-Y$5)*'점수 계산기'!$C$27+Y$5*'점수 계산기'!$C$30+'점수 계산기'!$C$33,0))</f>
        <v>88</v>
      </c>
      <c r="Z79" s="44">
        <f>IF(OR($B79-Z$5&gt;74, $B79-Z$5=73, $B79-Z$5=1, $B79-Z$5&lt;0),"",ROUND(($B79-Z$5)*'점수 계산기'!$C$27+Z$5*'점수 계산기'!$C$30+'점수 계산기'!$C$33,0))</f>
        <v>88</v>
      </c>
      <c r="AA79" s="51">
        <f>IF(OR($B79-AA$5&gt;74, $B79-AA$5=73, $B79-AA$5=1, $B79-AA$5&lt;0),"",ROUND(($B79-AA$5)*'점수 계산기'!$C$27+AA$5*'점수 계산기'!$C$30+'점수 계산기'!$C$33,0))</f>
        <v>88</v>
      </c>
      <c r="AC79" s="195">
        <v>28</v>
      </c>
      <c r="AD79" s="195">
        <f t="shared" si="2"/>
        <v>88</v>
      </c>
      <c r="AE79" s="195" cm="1">
        <f t="array" ref="AE79">INDEX($AF$6:$AF$106, AC79, 1)</f>
        <v>126</v>
      </c>
      <c r="AF79" s="195">
        <f t="shared" si="3"/>
        <v>88</v>
      </c>
      <c r="AG79" s="195">
        <v>27</v>
      </c>
      <c r="AH79" s="195">
        <v>73</v>
      </c>
    </row>
    <row r="80" spans="1:34" ht="21" customHeight="1">
      <c r="A80" s="4"/>
      <c r="B80" s="69">
        <v>26</v>
      </c>
      <c r="C80" s="56">
        <f>IF(OR($B80-C$5&gt;74, $B80-C$5=73, $B80-C$5=1, $B80-C$5&lt;0),"",ROUND(($B80-C$5)*'점수 계산기'!$C$27+C$5*'점수 계산기'!$C$30+'점수 계산기'!$C$33,0))</f>
        <v>87</v>
      </c>
      <c r="D80" s="44">
        <f>IF(OR($B80-D$5&gt;74, $B80-D$5=73, $B80-D$5=1, $B80-D$5&lt;0),"",ROUND(($B80-D$5)*'점수 계산기'!$C$27+D$5*'점수 계산기'!$C$30+'점수 계산기'!$C$33,0))</f>
        <v>87</v>
      </c>
      <c r="E80" s="44">
        <f>IF(OR($B80-E$5&gt;74, $B80-E$5=73, $B80-E$5=1, $B80-E$5&lt;0),"",ROUND(($B80-E$5)*'점수 계산기'!$C$27+E$5*'점수 계산기'!$C$30+'점수 계산기'!$C$33,0))</f>
        <v>87</v>
      </c>
      <c r="F80" s="44">
        <f>IF(OR($B80-F$5&gt;74, $B80-F$5=73, $B80-F$5=1, $B80-F$5&lt;0),"",ROUND(($B80-F$5)*'점수 계산기'!$C$27+F$5*'점수 계산기'!$C$30+'점수 계산기'!$C$33,0))</f>
        <v>87</v>
      </c>
      <c r="G80" s="44">
        <f>IF(OR($B80-G$5&gt;74, $B80-G$5=73, $B80-G$5=1, $B80-G$5&lt;0),"",ROUND(($B80-G$5)*'점수 계산기'!$C$27+G$5*'점수 계산기'!$C$30+'점수 계산기'!$C$33,0))</f>
        <v>87</v>
      </c>
      <c r="H80" s="44">
        <f>IF(OR($B80-H$5&gt;74, $B80-H$5=73, $B80-H$5=1, $B80-H$5&lt;0),"",ROUND(($B80-H$5)*'점수 계산기'!$C$27+H$5*'점수 계산기'!$C$30+'점수 계산기'!$C$33,0))</f>
        <v>87</v>
      </c>
      <c r="I80" s="44">
        <f>IF(OR($B80-I$5&gt;74, $B80-I$5=73, $B80-I$5=1, $B80-I$5&lt;0),"",ROUND(($B80-I$5)*'점수 계산기'!$C$27+I$5*'점수 계산기'!$C$30+'점수 계산기'!$C$33,0))</f>
        <v>87</v>
      </c>
      <c r="J80" s="44">
        <f>IF(OR($B80-J$5&gt;74, $B80-J$5=73, $B80-J$5=1, $B80-J$5&lt;0),"",ROUND(($B80-J$5)*'점수 계산기'!$C$27+J$5*'점수 계산기'!$C$30+'점수 계산기'!$C$33,0))</f>
        <v>87</v>
      </c>
      <c r="K80" s="44">
        <f>IF(OR($B80-K$5&gt;74, $B80-K$5=73, $B80-K$5=1, $B80-K$5&lt;0),"",ROUND(($B80-K$5)*'점수 계산기'!$C$27+K$5*'점수 계산기'!$C$30+'점수 계산기'!$C$33,0))</f>
        <v>87</v>
      </c>
      <c r="L80" s="44">
        <f>IF(OR($B80-L$5&gt;74, $B80-L$5=73, $B80-L$5=1, $B80-L$5&lt;0),"",ROUND(($B80-L$5)*'점수 계산기'!$C$27+L$5*'점수 계산기'!$C$30+'점수 계산기'!$C$33,0))</f>
        <v>87</v>
      </c>
      <c r="M80" s="44">
        <f>IF(OR($B80-M$5&gt;74, $B80-M$5=73, $B80-M$5=1, $B80-M$5&lt;0),"",ROUND(($B80-M$5)*'점수 계산기'!$C$27+M$5*'점수 계산기'!$C$30+'점수 계산기'!$C$33,0))</f>
        <v>87</v>
      </c>
      <c r="N80" s="44">
        <f>IF(OR($B80-N$5&gt;74, $B80-N$5=73, $B80-N$5=1, $B80-N$5&lt;0),"",ROUND(($B80-N$5)*'점수 계산기'!$C$27+N$5*'점수 계산기'!$C$30+'점수 계산기'!$C$33,0))</f>
        <v>87</v>
      </c>
      <c r="O80" s="44">
        <f>IF(OR($B80-O$5&gt;74, $B80-O$5=73, $B80-O$5=1, $B80-O$5&lt;0),"",ROUND(($B80-O$5)*'점수 계산기'!$C$27+O$5*'점수 계산기'!$C$30+'점수 계산기'!$C$33,0))</f>
        <v>87</v>
      </c>
      <c r="P80" s="44">
        <f>IF(OR($B80-P$5&gt;74, $B80-P$5=73, $B80-P$5=1, $B80-P$5&lt;0),"",ROUND(($B80-P$5)*'점수 계산기'!$C$27+P$5*'점수 계산기'!$C$30+'점수 계산기'!$C$33,0))</f>
        <v>87</v>
      </c>
      <c r="Q80" s="44">
        <f>IF(OR($B80-Q$5&gt;74, $B80-Q$5=73, $B80-Q$5=1, $B80-Q$5&lt;0),"",ROUND(($B80-Q$5)*'점수 계산기'!$C$27+Q$5*'점수 계산기'!$C$30+'점수 계산기'!$C$33,0))</f>
        <v>87</v>
      </c>
      <c r="R80" s="44">
        <f>IF(OR($B80-R$5&gt;74, $B80-R$5=73, $B80-R$5=1, $B80-R$5&lt;0),"",ROUND(($B80-R$5)*'점수 계산기'!$C$27+R$5*'점수 계산기'!$C$30+'점수 계산기'!$C$33,0))</f>
        <v>87</v>
      </c>
      <c r="S80" s="44">
        <f>IF(OR($B80-S$5&gt;74, $B80-S$5=73, $B80-S$5=1, $B80-S$5&lt;0),"",ROUND(($B80-S$5)*'점수 계산기'!$C$27+S$5*'점수 계산기'!$C$30+'점수 계산기'!$C$33,0))</f>
        <v>87</v>
      </c>
      <c r="T80" s="44">
        <f>IF(OR($B80-T$5&gt;74, $B80-T$5=73, $B80-T$5=1, $B80-T$5&lt;0),"",ROUND(($B80-T$5)*'점수 계산기'!$C$27+T$5*'점수 계산기'!$C$30+'점수 계산기'!$C$33,0))</f>
        <v>87</v>
      </c>
      <c r="U80" s="44">
        <f>IF(OR($B80-U$5&gt;74, $B80-U$5=73, $B80-U$5=1, $B80-U$5&lt;0),"",ROUND(($B80-U$5)*'점수 계산기'!$C$27+U$5*'점수 계산기'!$C$30+'점수 계산기'!$C$33,0))</f>
        <v>87</v>
      </c>
      <c r="V80" s="44">
        <f>IF(OR($B80-V$5&gt;74, $B80-V$5=73, $B80-V$5=1, $B80-V$5&lt;0),"",ROUND(($B80-V$5)*'점수 계산기'!$C$27+V$5*'점수 계산기'!$C$30+'점수 계산기'!$C$33,0))</f>
        <v>87</v>
      </c>
      <c r="W80" s="44">
        <f>IF(OR($B80-W$5&gt;74, $B80-W$5=73, $B80-W$5=1, $B80-W$5&lt;0),"",ROUND(($B80-W$5)*'점수 계산기'!$C$27+W$5*'점수 계산기'!$C$30+'점수 계산기'!$C$33,0))</f>
        <v>87</v>
      </c>
      <c r="X80" s="44">
        <f>IF(OR($B80-X$5&gt;74, $B80-X$5=73, $B80-X$5=1, $B80-X$5&lt;0),"",ROUND(($B80-X$5)*'점수 계산기'!$C$27+X$5*'점수 계산기'!$C$30+'점수 계산기'!$C$33,0))</f>
        <v>87</v>
      </c>
      <c r="Y80" s="44">
        <f>IF(OR($B80-Y$5&gt;74, $B80-Y$5=73, $B80-Y$5=1, $B80-Y$5&lt;0),"",ROUND(($B80-Y$5)*'점수 계산기'!$C$27+Y$5*'점수 계산기'!$C$30+'점수 계산기'!$C$33,0))</f>
        <v>87</v>
      </c>
      <c r="Z80" s="44">
        <f>IF(OR($B80-Z$5&gt;74, $B80-Z$5=73, $B80-Z$5=1, $B80-Z$5&lt;0),"",ROUND(($B80-Z$5)*'점수 계산기'!$C$27+Z$5*'점수 계산기'!$C$30+'점수 계산기'!$C$33,0))</f>
        <v>87</v>
      </c>
      <c r="AA80" s="51">
        <f>IF(OR($B80-AA$5&gt;74, $B80-AA$5=73, $B80-AA$5=1, $B80-AA$5&lt;0),"",ROUND(($B80-AA$5)*'점수 계산기'!$C$27+AA$5*'점수 계산기'!$C$30+'점수 계산기'!$C$33,0))</f>
        <v>87</v>
      </c>
      <c r="AC80" s="195">
        <v>27</v>
      </c>
      <c r="AD80" s="195">
        <f t="shared" si="2"/>
        <v>87</v>
      </c>
      <c r="AE80" s="195" cm="1">
        <f t="array" ref="AE80">INDEX($AF$6:$AF$106, AC80, 1)</f>
        <v>127</v>
      </c>
      <c r="AF80" s="195">
        <f t="shared" si="3"/>
        <v>87</v>
      </c>
      <c r="AG80" s="195">
        <v>26</v>
      </c>
      <c r="AH80" s="195">
        <v>74</v>
      </c>
    </row>
    <row r="81" spans="1:34" ht="21" customHeight="1">
      <c r="A81" s="4"/>
      <c r="B81" s="69">
        <v>25</v>
      </c>
      <c r="C81" s="56" t="str">
        <f>IF(OR($B81-C$5&gt;74, $B81-C$5=73, $B81-C$5=1, $B81-C$5&lt;0),"",ROUND(($B81-C$5)*'점수 계산기'!$C$27+C$5*'점수 계산기'!$C$30+'점수 계산기'!$C$33,0))</f>
        <v/>
      </c>
      <c r="D81" s="44" t="str">
        <f>IF(OR($B81-D$5&gt;74, $B81-D$5=73, $B81-D$5=1, $B81-D$5&lt;0),"",ROUND(($B81-D$5)*'점수 계산기'!$C$27+D$5*'점수 계산기'!$C$30+'점수 계산기'!$C$33,0))</f>
        <v/>
      </c>
      <c r="E81" s="44">
        <f>IF(OR($B81-E$5&gt;74, $B81-E$5=73, $B81-E$5=1, $B81-E$5&lt;0),"",ROUND(($B81-E$5)*'점수 계산기'!$C$27+E$5*'점수 계산기'!$C$30+'점수 계산기'!$C$33,0))</f>
        <v>86</v>
      </c>
      <c r="F81" s="44">
        <f>IF(OR($B81-F$5&gt;74, $B81-F$5=73, $B81-F$5=1, $B81-F$5&lt;0),"",ROUND(($B81-F$5)*'점수 계산기'!$C$27+F$5*'점수 계산기'!$C$30+'점수 계산기'!$C$33,0))</f>
        <v>86</v>
      </c>
      <c r="G81" s="44">
        <f>IF(OR($B81-G$5&gt;74, $B81-G$5=73, $B81-G$5=1, $B81-G$5&lt;0),"",ROUND(($B81-G$5)*'점수 계산기'!$C$27+G$5*'점수 계산기'!$C$30+'점수 계산기'!$C$33,0))</f>
        <v>86</v>
      </c>
      <c r="H81" s="44">
        <f>IF(OR($B81-H$5&gt;74, $B81-H$5=73, $B81-H$5=1, $B81-H$5&lt;0),"",ROUND(($B81-H$5)*'점수 계산기'!$C$27+H$5*'점수 계산기'!$C$30+'점수 계산기'!$C$33,0))</f>
        <v>86</v>
      </c>
      <c r="I81" s="44">
        <f>IF(OR($B81-I$5&gt;74, $B81-I$5=73, $B81-I$5=1, $B81-I$5&lt;0),"",ROUND(($B81-I$5)*'점수 계산기'!$C$27+I$5*'점수 계산기'!$C$30+'점수 계산기'!$C$33,0))</f>
        <v>86</v>
      </c>
      <c r="J81" s="44">
        <f>IF(OR($B81-J$5&gt;74, $B81-J$5=73, $B81-J$5=1, $B81-J$5&lt;0),"",ROUND(($B81-J$5)*'점수 계산기'!$C$27+J$5*'점수 계산기'!$C$30+'점수 계산기'!$C$33,0))</f>
        <v>86</v>
      </c>
      <c r="K81" s="44">
        <f>IF(OR($B81-K$5&gt;74, $B81-K$5=73, $B81-K$5=1, $B81-K$5&lt;0),"",ROUND(($B81-K$5)*'점수 계산기'!$C$27+K$5*'점수 계산기'!$C$30+'점수 계산기'!$C$33,0))</f>
        <v>86</v>
      </c>
      <c r="L81" s="44">
        <f>IF(OR($B81-L$5&gt;74, $B81-L$5=73, $B81-L$5=1, $B81-L$5&lt;0),"",ROUND(($B81-L$5)*'점수 계산기'!$C$27+L$5*'점수 계산기'!$C$30+'점수 계산기'!$C$33,0))</f>
        <v>86</v>
      </c>
      <c r="M81" s="44">
        <f>IF(OR($B81-M$5&gt;74, $B81-M$5=73, $B81-M$5=1, $B81-M$5&lt;0),"",ROUND(($B81-M$5)*'점수 계산기'!$C$27+M$5*'점수 계산기'!$C$30+'점수 계산기'!$C$33,0))</f>
        <v>86</v>
      </c>
      <c r="N81" s="44">
        <f>IF(OR($B81-N$5&gt;74, $B81-N$5=73, $B81-N$5=1, $B81-N$5&lt;0),"",ROUND(($B81-N$5)*'점수 계산기'!$C$27+N$5*'점수 계산기'!$C$30+'점수 계산기'!$C$33,0))</f>
        <v>86</v>
      </c>
      <c r="O81" s="44">
        <f>IF(OR($B81-O$5&gt;74, $B81-O$5=73, $B81-O$5=1, $B81-O$5&lt;0),"",ROUND(($B81-O$5)*'점수 계산기'!$C$27+O$5*'점수 계산기'!$C$30+'점수 계산기'!$C$33,0))</f>
        <v>86</v>
      </c>
      <c r="P81" s="44">
        <f>IF(OR($B81-P$5&gt;74, $B81-P$5=73, $B81-P$5=1, $B81-P$5&lt;0),"",ROUND(($B81-P$5)*'점수 계산기'!$C$27+P$5*'점수 계산기'!$C$30+'점수 계산기'!$C$33,0))</f>
        <v>86</v>
      </c>
      <c r="Q81" s="44">
        <f>IF(OR($B81-Q$5&gt;74, $B81-Q$5=73, $B81-Q$5=1, $B81-Q$5&lt;0),"",ROUND(($B81-Q$5)*'점수 계산기'!$C$27+Q$5*'점수 계산기'!$C$30+'점수 계산기'!$C$33,0))</f>
        <v>86</v>
      </c>
      <c r="R81" s="44">
        <f>IF(OR($B81-R$5&gt;74, $B81-R$5=73, $B81-R$5=1, $B81-R$5&lt;0),"",ROUND(($B81-R$5)*'점수 계산기'!$C$27+R$5*'점수 계산기'!$C$30+'점수 계산기'!$C$33,0))</f>
        <v>87</v>
      </c>
      <c r="S81" s="44">
        <f>IF(OR($B81-S$5&gt;74, $B81-S$5=73, $B81-S$5=1, $B81-S$5&lt;0),"",ROUND(($B81-S$5)*'점수 계산기'!$C$27+S$5*'점수 계산기'!$C$30+'점수 계산기'!$C$33,0))</f>
        <v>87</v>
      </c>
      <c r="T81" s="44">
        <f>IF(OR($B81-T$5&gt;74, $B81-T$5=73, $B81-T$5=1, $B81-T$5&lt;0),"",ROUND(($B81-T$5)*'점수 계산기'!$C$27+T$5*'점수 계산기'!$C$30+'점수 계산기'!$C$33,0))</f>
        <v>87</v>
      </c>
      <c r="U81" s="44">
        <f>IF(OR($B81-U$5&gt;74, $B81-U$5=73, $B81-U$5=1, $B81-U$5&lt;0),"",ROUND(($B81-U$5)*'점수 계산기'!$C$27+U$5*'점수 계산기'!$C$30+'점수 계산기'!$C$33,0))</f>
        <v>87</v>
      </c>
      <c r="V81" s="44">
        <f>IF(OR($B81-V$5&gt;74, $B81-V$5=73, $B81-V$5=1, $B81-V$5&lt;0),"",ROUND(($B81-V$5)*'점수 계산기'!$C$27+V$5*'점수 계산기'!$C$30+'점수 계산기'!$C$33,0))</f>
        <v>87</v>
      </c>
      <c r="W81" s="44">
        <f>IF(OR($B81-W$5&gt;74, $B81-W$5=73, $B81-W$5=1, $B81-W$5&lt;0),"",ROUND(($B81-W$5)*'점수 계산기'!$C$27+W$5*'점수 계산기'!$C$30+'점수 계산기'!$C$33,0))</f>
        <v>87</v>
      </c>
      <c r="X81" s="44">
        <f>IF(OR($B81-X$5&gt;74, $B81-X$5=73, $B81-X$5=1, $B81-X$5&lt;0),"",ROUND(($B81-X$5)*'점수 계산기'!$C$27+X$5*'점수 계산기'!$C$30+'점수 계산기'!$C$33,0))</f>
        <v>87</v>
      </c>
      <c r="Y81" s="44">
        <f>IF(OR($B81-Y$5&gt;74, $B81-Y$5=73, $B81-Y$5=1, $B81-Y$5&lt;0),"",ROUND(($B81-Y$5)*'점수 계산기'!$C$27+Y$5*'점수 계산기'!$C$30+'점수 계산기'!$C$33,0))</f>
        <v>87</v>
      </c>
      <c r="Z81" s="44">
        <f>IF(OR($B81-Z$5&gt;74, $B81-Z$5=73, $B81-Z$5=1, $B81-Z$5&lt;0),"",ROUND(($B81-Z$5)*'점수 계산기'!$C$27+Z$5*'점수 계산기'!$C$30+'점수 계산기'!$C$33,0))</f>
        <v>87</v>
      </c>
      <c r="AA81" s="51">
        <f>IF(OR($B81-AA$5&gt;74, $B81-AA$5=73, $B81-AA$5=1, $B81-AA$5&lt;0),"",ROUND(($B81-AA$5)*'점수 계산기'!$C$27+AA$5*'점수 계산기'!$C$30+'점수 계산기'!$C$33,0))</f>
        <v>87</v>
      </c>
      <c r="AC81" s="195">
        <v>26</v>
      </c>
      <c r="AD81" s="195">
        <f t="shared" si="2"/>
        <v>86</v>
      </c>
      <c r="AE81" s="195" cm="1">
        <f t="array" ref="AE81">INDEX($AF$6:$AF$106, AC81, 1)</f>
        <v>128</v>
      </c>
      <c r="AF81" s="195">
        <f t="shared" si="3"/>
        <v>87</v>
      </c>
      <c r="AG81" s="195">
        <v>25</v>
      </c>
      <c r="AH81" s="195">
        <v>75</v>
      </c>
    </row>
    <row r="82" spans="1:34" ht="21" customHeight="1">
      <c r="A82" s="4"/>
      <c r="B82" s="70">
        <v>24</v>
      </c>
      <c r="C82" s="57" t="str">
        <f>IF(OR($B82-C$5&gt;74, $B82-C$5=73, $B82-C$5=1, $B82-C$5&lt;0),"",ROUND(($B82-C$5)*'점수 계산기'!$C$27+C$5*'점수 계산기'!$C$30+'점수 계산기'!$C$33,0))</f>
        <v/>
      </c>
      <c r="D82" s="45">
        <f>IF(OR($B82-D$5&gt;74, $B82-D$5=73, $B82-D$5=1, $B82-D$5&lt;0),"",ROUND(($B82-D$5)*'점수 계산기'!$C$27+D$5*'점수 계산기'!$C$30+'점수 계산기'!$C$33,0))</f>
        <v>86</v>
      </c>
      <c r="E82" s="45" t="str">
        <f>IF(OR($B82-E$5&gt;74, $B82-E$5=73, $B82-E$5=1, $B82-E$5&lt;0),"",ROUND(($B82-E$5)*'점수 계산기'!$C$27+E$5*'점수 계산기'!$C$30+'점수 계산기'!$C$33,0))</f>
        <v/>
      </c>
      <c r="F82" s="45">
        <f>IF(OR($B82-F$5&gt;74, $B82-F$5=73, $B82-F$5=1, $B82-F$5&lt;0),"",ROUND(($B82-F$5)*'점수 계산기'!$C$27+F$5*'점수 계산기'!$C$30+'점수 계산기'!$C$33,0))</f>
        <v>86</v>
      </c>
      <c r="G82" s="45">
        <f>IF(OR($B82-G$5&gt;74, $B82-G$5=73, $B82-G$5=1, $B82-G$5&lt;0),"",ROUND(($B82-G$5)*'점수 계산기'!$C$27+G$5*'점수 계산기'!$C$30+'점수 계산기'!$C$33,0))</f>
        <v>86</v>
      </c>
      <c r="H82" s="45">
        <f>IF(OR($B82-H$5&gt;74, $B82-H$5=73, $B82-H$5=1, $B82-H$5&lt;0),"",ROUND(($B82-H$5)*'점수 계산기'!$C$27+H$5*'점수 계산기'!$C$30+'점수 계산기'!$C$33,0))</f>
        <v>86</v>
      </c>
      <c r="I82" s="45">
        <f>IF(OR($B82-I$5&gt;74, $B82-I$5=73, $B82-I$5=1, $B82-I$5&lt;0),"",ROUND(($B82-I$5)*'점수 계산기'!$C$27+I$5*'점수 계산기'!$C$30+'점수 계산기'!$C$33,0))</f>
        <v>86</v>
      </c>
      <c r="J82" s="45">
        <f>IF(OR($B82-J$5&gt;74, $B82-J$5=73, $B82-J$5=1, $B82-J$5&lt;0),"",ROUND(($B82-J$5)*'점수 계산기'!$C$27+J$5*'점수 계산기'!$C$30+'점수 계산기'!$C$33,0))</f>
        <v>86</v>
      </c>
      <c r="K82" s="45">
        <f>IF(OR($B82-K$5&gt;74, $B82-K$5=73, $B82-K$5=1, $B82-K$5&lt;0),"",ROUND(($B82-K$5)*'점수 계산기'!$C$27+K$5*'점수 계산기'!$C$30+'점수 계산기'!$C$33,0))</f>
        <v>86</v>
      </c>
      <c r="L82" s="45">
        <f>IF(OR($B82-L$5&gt;74, $B82-L$5=73, $B82-L$5=1, $B82-L$5&lt;0),"",ROUND(($B82-L$5)*'점수 계산기'!$C$27+L$5*'점수 계산기'!$C$30+'점수 계산기'!$C$33,0))</f>
        <v>86</v>
      </c>
      <c r="M82" s="45">
        <f>IF(OR($B82-M$5&gt;74, $B82-M$5=73, $B82-M$5=1, $B82-M$5&lt;0),"",ROUND(($B82-M$5)*'점수 계산기'!$C$27+M$5*'점수 계산기'!$C$30+'점수 계산기'!$C$33,0))</f>
        <v>86</v>
      </c>
      <c r="N82" s="45">
        <f>IF(OR($B82-N$5&gt;74, $B82-N$5=73, $B82-N$5=1, $B82-N$5&lt;0),"",ROUND(($B82-N$5)*'점수 계산기'!$C$27+N$5*'점수 계산기'!$C$30+'점수 계산기'!$C$33,0))</f>
        <v>86</v>
      </c>
      <c r="O82" s="45">
        <f>IF(OR($B82-O$5&gt;74, $B82-O$5=73, $B82-O$5=1, $B82-O$5&lt;0),"",ROUND(($B82-O$5)*'점수 계산기'!$C$27+O$5*'점수 계산기'!$C$30+'점수 계산기'!$C$33,0))</f>
        <v>86</v>
      </c>
      <c r="P82" s="45">
        <f>IF(OR($B82-P$5&gt;74, $B82-P$5=73, $B82-P$5=1, $B82-P$5&lt;0),"",ROUND(($B82-P$5)*'점수 계산기'!$C$27+P$5*'점수 계산기'!$C$30+'점수 계산기'!$C$33,0))</f>
        <v>86</v>
      </c>
      <c r="Q82" s="45">
        <f>IF(OR($B82-Q$5&gt;74, $B82-Q$5=73, $B82-Q$5=1, $B82-Q$5&lt;0),"",ROUND(($B82-Q$5)*'점수 계산기'!$C$27+Q$5*'점수 계산기'!$C$30+'점수 계산기'!$C$33,0))</f>
        <v>86</v>
      </c>
      <c r="R82" s="45">
        <f>IF(OR($B82-R$5&gt;74, $B82-R$5=73, $B82-R$5=1, $B82-R$5&lt;0),"",ROUND(($B82-R$5)*'점수 계산기'!$C$27+R$5*'점수 계산기'!$C$30+'점수 계산기'!$C$33,0))</f>
        <v>86</v>
      </c>
      <c r="S82" s="45">
        <f>IF(OR($B82-S$5&gt;74, $B82-S$5=73, $B82-S$5=1, $B82-S$5&lt;0),"",ROUND(($B82-S$5)*'점수 계산기'!$C$27+S$5*'점수 계산기'!$C$30+'점수 계산기'!$C$33,0))</f>
        <v>86</v>
      </c>
      <c r="T82" s="45">
        <f>IF(OR($B82-T$5&gt;74, $B82-T$5=73, $B82-T$5=1, $B82-T$5&lt;0),"",ROUND(($B82-T$5)*'점수 계산기'!$C$27+T$5*'점수 계산기'!$C$30+'점수 계산기'!$C$33,0))</f>
        <v>86</v>
      </c>
      <c r="U82" s="45">
        <f>IF(OR($B82-U$5&gt;74, $B82-U$5=73, $B82-U$5=1, $B82-U$5&lt;0),"",ROUND(($B82-U$5)*'점수 계산기'!$C$27+U$5*'점수 계산기'!$C$30+'점수 계산기'!$C$33,0))</f>
        <v>86</v>
      </c>
      <c r="V82" s="45">
        <f>IF(OR($B82-V$5&gt;74, $B82-V$5=73, $B82-V$5=1, $B82-V$5&lt;0),"",ROUND(($B82-V$5)*'점수 계산기'!$C$27+V$5*'점수 계산기'!$C$30+'점수 계산기'!$C$33,0))</f>
        <v>86</v>
      </c>
      <c r="W82" s="45">
        <f>IF(OR($B82-W$5&gt;74, $B82-W$5=73, $B82-W$5=1, $B82-W$5&lt;0),"",ROUND(($B82-W$5)*'점수 계산기'!$C$27+W$5*'점수 계산기'!$C$30+'점수 계산기'!$C$33,0))</f>
        <v>86</v>
      </c>
      <c r="X82" s="45">
        <f>IF(OR($B82-X$5&gt;74, $B82-X$5=73, $B82-X$5=1, $B82-X$5&lt;0),"",ROUND(($B82-X$5)*'점수 계산기'!$C$27+X$5*'점수 계산기'!$C$30+'점수 계산기'!$C$33,0))</f>
        <v>86</v>
      </c>
      <c r="Y82" s="45">
        <f>IF(OR($B82-Y$5&gt;74, $B82-Y$5=73, $B82-Y$5=1, $B82-Y$5&lt;0),"",ROUND(($B82-Y$5)*'점수 계산기'!$C$27+Y$5*'점수 계산기'!$C$30+'점수 계산기'!$C$33,0))</f>
        <v>86</v>
      </c>
      <c r="Z82" s="45">
        <f>IF(OR($B82-Z$5&gt;74, $B82-Z$5=73, $B82-Z$5=1, $B82-Z$5&lt;0),"",ROUND(($B82-Z$5)*'점수 계산기'!$C$27+Z$5*'점수 계산기'!$C$30+'점수 계산기'!$C$33,0))</f>
        <v>86</v>
      </c>
      <c r="AA82" s="52">
        <f>IF(OR($B82-AA$5&gt;74, $B82-AA$5=73, $B82-AA$5=1, $B82-AA$5&lt;0),"",ROUND(($B82-AA$5)*'점수 계산기'!$C$27+AA$5*'점수 계산기'!$C$30+'점수 계산기'!$C$33,0))</f>
        <v>86</v>
      </c>
      <c r="AC82" s="195">
        <v>25</v>
      </c>
      <c r="AD82" s="195">
        <f t="shared" si="2"/>
        <v>86</v>
      </c>
      <c r="AE82" s="195" cm="1">
        <f t="array" ref="AE82">INDEX($AF$6:$AF$106, AC82, 1)</f>
        <v>129</v>
      </c>
      <c r="AF82" s="195">
        <f t="shared" si="3"/>
        <v>86</v>
      </c>
      <c r="AG82" s="195">
        <v>24</v>
      </c>
      <c r="AH82" s="195">
        <v>76</v>
      </c>
    </row>
    <row r="83" spans="1:34" ht="21" customHeight="1">
      <c r="A83" s="4"/>
      <c r="B83" s="70">
        <v>23</v>
      </c>
      <c r="C83" s="57" t="str">
        <f>IF(OR($B83-C$5&gt;74, $B83-C$5=73, $B83-C$5=1, $B83-C$5&lt;0),"",ROUND(($B83-C$5)*'점수 계산기'!$C$27+C$5*'점수 계산기'!$C$30+'점수 계산기'!$C$33,0))</f>
        <v/>
      </c>
      <c r="D83" s="45" t="str">
        <f>IF(OR($B83-D$5&gt;74, $B83-D$5=73, $B83-D$5=1, $B83-D$5&lt;0),"",ROUND(($B83-D$5)*'점수 계산기'!$C$27+D$5*'점수 계산기'!$C$30+'점수 계산기'!$C$33,0))</f>
        <v/>
      </c>
      <c r="E83" s="45">
        <f>IF(OR($B83-E$5&gt;74, $B83-E$5=73, $B83-E$5=1, $B83-E$5&lt;0),"",ROUND(($B83-E$5)*'점수 계산기'!$C$27+E$5*'점수 계산기'!$C$30+'점수 계산기'!$C$33,0))</f>
        <v>85</v>
      </c>
      <c r="F83" s="45" t="str">
        <f>IF(OR($B83-F$5&gt;74, $B83-F$5=73, $B83-F$5=1, $B83-F$5&lt;0),"",ROUND(($B83-F$5)*'점수 계산기'!$C$27+F$5*'점수 계산기'!$C$30+'점수 계산기'!$C$33,0))</f>
        <v/>
      </c>
      <c r="G83" s="45">
        <f>IF(OR($B83-G$5&gt;74, $B83-G$5=73, $B83-G$5=1, $B83-G$5&lt;0),"",ROUND(($B83-G$5)*'점수 계산기'!$C$27+G$5*'점수 계산기'!$C$30+'점수 계산기'!$C$33,0))</f>
        <v>85</v>
      </c>
      <c r="H83" s="45">
        <f>IF(OR($B83-H$5&gt;74, $B83-H$5=73, $B83-H$5=1, $B83-H$5&lt;0),"",ROUND(($B83-H$5)*'점수 계산기'!$C$27+H$5*'점수 계산기'!$C$30+'점수 계산기'!$C$33,0))</f>
        <v>85</v>
      </c>
      <c r="I83" s="45">
        <f>IF(OR($B83-I$5&gt;74, $B83-I$5=73, $B83-I$5=1, $B83-I$5&lt;0),"",ROUND(($B83-I$5)*'점수 계산기'!$C$27+I$5*'점수 계산기'!$C$30+'점수 계산기'!$C$33,0))</f>
        <v>85</v>
      </c>
      <c r="J83" s="45">
        <f>IF(OR($B83-J$5&gt;74, $B83-J$5=73, $B83-J$5=1, $B83-J$5&lt;0),"",ROUND(($B83-J$5)*'점수 계산기'!$C$27+J$5*'점수 계산기'!$C$30+'점수 계산기'!$C$33,0))</f>
        <v>85</v>
      </c>
      <c r="K83" s="45">
        <f>IF(OR($B83-K$5&gt;74, $B83-K$5=73, $B83-K$5=1, $B83-K$5&lt;0),"",ROUND(($B83-K$5)*'점수 계산기'!$C$27+K$5*'점수 계산기'!$C$30+'점수 계산기'!$C$33,0))</f>
        <v>85</v>
      </c>
      <c r="L83" s="45">
        <f>IF(OR($B83-L$5&gt;74, $B83-L$5=73, $B83-L$5=1, $B83-L$5&lt;0),"",ROUND(($B83-L$5)*'점수 계산기'!$C$27+L$5*'점수 계산기'!$C$30+'점수 계산기'!$C$33,0))</f>
        <v>85</v>
      </c>
      <c r="M83" s="45">
        <f>IF(OR($B83-M$5&gt;74, $B83-M$5=73, $B83-M$5=1, $B83-M$5&lt;0),"",ROUND(($B83-M$5)*'점수 계산기'!$C$27+M$5*'점수 계산기'!$C$30+'점수 계산기'!$C$33,0))</f>
        <v>85</v>
      </c>
      <c r="N83" s="45">
        <f>IF(OR($B83-N$5&gt;74, $B83-N$5=73, $B83-N$5=1, $B83-N$5&lt;0),"",ROUND(($B83-N$5)*'점수 계산기'!$C$27+N$5*'점수 계산기'!$C$30+'점수 계산기'!$C$33,0))</f>
        <v>85</v>
      </c>
      <c r="O83" s="45">
        <f>IF(OR($B83-O$5&gt;74, $B83-O$5=73, $B83-O$5=1, $B83-O$5&lt;0),"",ROUND(($B83-O$5)*'점수 계산기'!$C$27+O$5*'점수 계산기'!$C$30+'점수 계산기'!$C$33,0))</f>
        <v>85</v>
      </c>
      <c r="P83" s="45">
        <f>IF(OR($B83-P$5&gt;74, $B83-P$5=73, $B83-P$5=1, $B83-P$5&lt;0),"",ROUND(($B83-P$5)*'점수 계산기'!$C$27+P$5*'점수 계산기'!$C$30+'점수 계산기'!$C$33,0))</f>
        <v>85</v>
      </c>
      <c r="Q83" s="45">
        <f>IF(OR($B83-Q$5&gt;74, $B83-Q$5=73, $B83-Q$5=1, $B83-Q$5&lt;0),"",ROUND(($B83-Q$5)*'점수 계산기'!$C$27+Q$5*'점수 계산기'!$C$30+'점수 계산기'!$C$33,0))</f>
        <v>85</v>
      </c>
      <c r="R83" s="45">
        <f>IF(OR($B83-R$5&gt;74, $B83-R$5=73, $B83-R$5=1, $B83-R$5&lt;0),"",ROUND(($B83-R$5)*'점수 계산기'!$C$27+R$5*'점수 계산기'!$C$30+'점수 계산기'!$C$33,0))</f>
        <v>85</v>
      </c>
      <c r="S83" s="45">
        <f>IF(OR($B83-S$5&gt;74, $B83-S$5=73, $B83-S$5=1, $B83-S$5&lt;0),"",ROUND(($B83-S$5)*'점수 계산기'!$C$27+S$5*'점수 계산기'!$C$30+'점수 계산기'!$C$33,0))</f>
        <v>85</v>
      </c>
      <c r="T83" s="45">
        <f>IF(OR($B83-T$5&gt;74, $B83-T$5=73, $B83-T$5=1, $B83-T$5&lt;0),"",ROUND(($B83-T$5)*'점수 계산기'!$C$27+T$5*'점수 계산기'!$C$30+'점수 계산기'!$C$33,0))</f>
        <v>85</v>
      </c>
      <c r="U83" s="45">
        <f>IF(OR($B83-U$5&gt;74, $B83-U$5=73, $B83-U$5=1, $B83-U$5&lt;0),"",ROUND(($B83-U$5)*'점수 계산기'!$C$27+U$5*'점수 계산기'!$C$30+'점수 계산기'!$C$33,0))</f>
        <v>85</v>
      </c>
      <c r="V83" s="45">
        <f>IF(OR($B83-V$5&gt;74, $B83-V$5=73, $B83-V$5=1, $B83-V$5&lt;0),"",ROUND(($B83-V$5)*'점수 계산기'!$C$27+V$5*'점수 계산기'!$C$30+'점수 계산기'!$C$33,0))</f>
        <v>85</v>
      </c>
      <c r="W83" s="45">
        <f>IF(OR($B83-W$5&gt;74, $B83-W$5=73, $B83-W$5=1, $B83-W$5&lt;0),"",ROUND(($B83-W$5)*'점수 계산기'!$C$27+W$5*'점수 계산기'!$C$30+'점수 계산기'!$C$33,0))</f>
        <v>85</v>
      </c>
      <c r="X83" s="45">
        <f>IF(OR($B83-X$5&gt;74, $B83-X$5=73, $B83-X$5=1, $B83-X$5&lt;0),"",ROUND(($B83-X$5)*'점수 계산기'!$C$27+X$5*'점수 계산기'!$C$30+'점수 계산기'!$C$33,0))</f>
        <v>85</v>
      </c>
      <c r="Y83" s="45">
        <f>IF(OR($B83-Y$5&gt;74, $B83-Y$5=73, $B83-Y$5=1, $B83-Y$5&lt;0),"",ROUND(($B83-Y$5)*'점수 계산기'!$C$27+Y$5*'점수 계산기'!$C$30+'점수 계산기'!$C$33,0))</f>
        <v>85</v>
      </c>
      <c r="Z83" s="45">
        <f>IF(OR($B83-Z$5&gt;74, $B83-Z$5=73, $B83-Z$5=1, $B83-Z$5&lt;0),"",ROUND(($B83-Z$5)*'점수 계산기'!$C$27+Z$5*'점수 계산기'!$C$30+'점수 계산기'!$C$33,0))</f>
        <v>85</v>
      </c>
      <c r="AA83" s="52">
        <f>IF(OR($B83-AA$5&gt;74, $B83-AA$5=73, $B83-AA$5=1, $B83-AA$5&lt;0),"",ROUND(($B83-AA$5)*'점수 계산기'!$C$27+AA$5*'점수 계산기'!$C$30+'점수 계산기'!$C$33,0))</f>
        <v>85</v>
      </c>
      <c r="AC83" s="195">
        <v>24</v>
      </c>
      <c r="AD83" s="195">
        <f t="shared" si="2"/>
        <v>85</v>
      </c>
      <c r="AE83" s="195" cm="1">
        <f t="array" ref="AE83">INDEX($AF$6:$AF$106, AC83, 1)</f>
        <v>130</v>
      </c>
      <c r="AF83" s="195">
        <f t="shared" si="3"/>
        <v>85</v>
      </c>
      <c r="AG83" s="195">
        <v>23</v>
      </c>
      <c r="AH83" s="195">
        <v>77</v>
      </c>
    </row>
    <row r="84" spans="1:34" ht="21" customHeight="1">
      <c r="A84" s="4"/>
      <c r="B84" s="70">
        <v>22</v>
      </c>
      <c r="C84" s="57" t="str">
        <f>IF(OR($B84-C$5&gt;74, $B84-C$5=73, $B84-C$5=1, $B84-C$5&lt;0),"",ROUND(($B84-C$5)*'점수 계산기'!$C$27+C$5*'점수 계산기'!$C$30+'점수 계산기'!$C$33,0))</f>
        <v/>
      </c>
      <c r="D84" s="45" t="str">
        <f>IF(OR($B84-D$5&gt;74, $B84-D$5=73, $B84-D$5=1, $B84-D$5&lt;0),"",ROUND(($B84-D$5)*'점수 계산기'!$C$27+D$5*'점수 계산기'!$C$30+'점수 계산기'!$C$33,0))</f>
        <v/>
      </c>
      <c r="E84" s="45" t="str">
        <f>IF(OR($B84-E$5&gt;74, $B84-E$5=73, $B84-E$5=1, $B84-E$5&lt;0),"",ROUND(($B84-E$5)*'점수 계산기'!$C$27+E$5*'점수 계산기'!$C$30+'점수 계산기'!$C$33,0))</f>
        <v/>
      </c>
      <c r="F84" s="45">
        <f>IF(OR($B84-F$5&gt;74, $B84-F$5=73, $B84-F$5=1, $B84-F$5&lt;0),"",ROUND(($B84-F$5)*'점수 계산기'!$C$27+F$5*'점수 계산기'!$C$30+'점수 계산기'!$C$33,0))</f>
        <v>84</v>
      </c>
      <c r="G84" s="45" t="str">
        <f>IF(OR($B84-G$5&gt;74, $B84-G$5=73, $B84-G$5=1, $B84-G$5&lt;0),"",ROUND(($B84-G$5)*'점수 계산기'!$C$27+G$5*'점수 계산기'!$C$30+'점수 계산기'!$C$33,0))</f>
        <v/>
      </c>
      <c r="H84" s="45">
        <f>IF(OR($B84-H$5&gt;74, $B84-H$5=73, $B84-H$5=1, $B84-H$5&lt;0),"",ROUND(($B84-H$5)*'점수 계산기'!$C$27+H$5*'점수 계산기'!$C$30+'점수 계산기'!$C$33,0))</f>
        <v>84</v>
      </c>
      <c r="I84" s="45">
        <f>IF(OR($B84-I$5&gt;74, $B84-I$5=73, $B84-I$5=1, $B84-I$5&lt;0),"",ROUND(($B84-I$5)*'점수 계산기'!$C$27+I$5*'점수 계산기'!$C$30+'점수 계산기'!$C$33,0))</f>
        <v>84</v>
      </c>
      <c r="J84" s="45">
        <f>IF(OR($B84-J$5&gt;74, $B84-J$5=73, $B84-J$5=1, $B84-J$5&lt;0),"",ROUND(($B84-J$5)*'점수 계산기'!$C$27+J$5*'점수 계산기'!$C$30+'점수 계산기'!$C$33,0))</f>
        <v>84</v>
      </c>
      <c r="K84" s="45">
        <f>IF(OR($B84-K$5&gt;74, $B84-K$5=73, $B84-K$5=1, $B84-K$5&lt;0),"",ROUND(($B84-K$5)*'점수 계산기'!$C$27+K$5*'점수 계산기'!$C$30+'점수 계산기'!$C$33,0))</f>
        <v>84</v>
      </c>
      <c r="L84" s="45">
        <f>IF(OR($B84-L$5&gt;74, $B84-L$5=73, $B84-L$5=1, $B84-L$5&lt;0),"",ROUND(($B84-L$5)*'점수 계산기'!$C$27+L$5*'점수 계산기'!$C$30+'점수 계산기'!$C$33,0))</f>
        <v>84</v>
      </c>
      <c r="M84" s="45">
        <f>IF(OR($B84-M$5&gt;74, $B84-M$5=73, $B84-M$5=1, $B84-M$5&lt;0),"",ROUND(($B84-M$5)*'점수 계산기'!$C$27+M$5*'점수 계산기'!$C$30+'점수 계산기'!$C$33,0))</f>
        <v>84</v>
      </c>
      <c r="N84" s="45">
        <f>IF(OR($B84-N$5&gt;74, $B84-N$5=73, $B84-N$5=1, $B84-N$5&lt;0),"",ROUND(($B84-N$5)*'점수 계산기'!$C$27+N$5*'점수 계산기'!$C$30+'점수 계산기'!$C$33,0))</f>
        <v>84</v>
      </c>
      <c r="O84" s="45">
        <f>IF(OR($B84-O$5&gt;74, $B84-O$5=73, $B84-O$5=1, $B84-O$5&lt;0),"",ROUND(($B84-O$5)*'점수 계산기'!$C$27+O$5*'점수 계산기'!$C$30+'점수 계산기'!$C$33,0))</f>
        <v>84</v>
      </c>
      <c r="P84" s="45">
        <f>IF(OR($B84-P$5&gt;74, $B84-P$5=73, $B84-P$5=1, $B84-P$5&lt;0),"",ROUND(($B84-P$5)*'점수 계산기'!$C$27+P$5*'점수 계산기'!$C$30+'점수 계산기'!$C$33,0))</f>
        <v>84</v>
      </c>
      <c r="Q84" s="45">
        <f>IF(OR($B84-Q$5&gt;74, $B84-Q$5=73, $B84-Q$5=1, $B84-Q$5&lt;0),"",ROUND(($B84-Q$5)*'점수 계산기'!$C$27+Q$5*'점수 계산기'!$C$30+'점수 계산기'!$C$33,0))</f>
        <v>84</v>
      </c>
      <c r="R84" s="45">
        <f>IF(OR($B84-R$5&gt;74, $B84-R$5=73, $B84-R$5=1, $B84-R$5&lt;0),"",ROUND(($B84-R$5)*'점수 계산기'!$C$27+R$5*'점수 계산기'!$C$30+'점수 계산기'!$C$33,0))</f>
        <v>84</v>
      </c>
      <c r="S84" s="45">
        <f>IF(OR($B84-S$5&gt;74, $B84-S$5=73, $B84-S$5=1, $B84-S$5&lt;0),"",ROUND(($B84-S$5)*'점수 계산기'!$C$27+S$5*'점수 계산기'!$C$30+'점수 계산기'!$C$33,0))</f>
        <v>84</v>
      </c>
      <c r="T84" s="45">
        <f>IF(OR($B84-T$5&gt;74, $B84-T$5=73, $B84-T$5=1, $B84-T$5&lt;0),"",ROUND(($B84-T$5)*'점수 계산기'!$C$27+T$5*'점수 계산기'!$C$30+'점수 계산기'!$C$33,0))</f>
        <v>84</v>
      </c>
      <c r="U84" s="45">
        <f>IF(OR($B84-U$5&gt;74, $B84-U$5=73, $B84-U$5=1, $B84-U$5&lt;0),"",ROUND(($B84-U$5)*'점수 계산기'!$C$27+U$5*'점수 계산기'!$C$30+'점수 계산기'!$C$33,0))</f>
        <v>84</v>
      </c>
      <c r="V84" s="45">
        <f>IF(OR($B84-V$5&gt;74, $B84-V$5=73, $B84-V$5=1, $B84-V$5&lt;0),"",ROUND(($B84-V$5)*'점수 계산기'!$C$27+V$5*'점수 계산기'!$C$30+'점수 계산기'!$C$33,0))</f>
        <v>84</v>
      </c>
      <c r="W84" s="45">
        <f>IF(OR($B84-W$5&gt;74, $B84-W$5=73, $B84-W$5=1, $B84-W$5&lt;0),"",ROUND(($B84-W$5)*'점수 계산기'!$C$27+W$5*'점수 계산기'!$C$30+'점수 계산기'!$C$33,0))</f>
        <v>84</v>
      </c>
      <c r="X84" s="45">
        <f>IF(OR($B84-X$5&gt;74, $B84-X$5=73, $B84-X$5=1, $B84-X$5&lt;0),"",ROUND(($B84-X$5)*'점수 계산기'!$C$27+X$5*'점수 계산기'!$C$30+'점수 계산기'!$C$33,0))</f>
        <v>84</v>
      </c>
      <c r="Y84" s="45">
        <f>IF(OR($B84-Y$5&gt;74, $B84-Y$5=73, $B84-Y$5=1, $B84-Y$5&lt;0),"",ROUND(($B84-Y$5)*'점수 계산기'!$C$27+Y$5*'점수 계산기'!$C$30+'점수 계산기'!$C$33,0))</f>
        <v>84</v>
      </c>
      <c r="Z84" s="45">
        <f>IF(OR($B84-Z$5&gt;74, $B84-Z$5=73, $B84-Z$5=1, $B84-Z$5&lt;0),"",ROUND(($B84-Z$5)*'점수 계산기'!$C$27+Z$5*'점수 계산기'!$C$30+'점수 계산기'!$C$33,0))</f>
        <v>84</v>
      </c>
      <c r="AA84" s="52">
        <f>IF(OR($B84-AA$5&gt;74, $B84-AA$5=73, $B84-AA$5=1, $B84-AA$5&lt;0),"",ROUND(($B84-AA$5)*'점수 계산기'!$C$27+AA$5*'점수 계산기'!$C$30+'점수 계산기'!$C$33,0))</f>
        <v>84</v>
      </c>
      <c r="AC84" s="195">
        <v>23</v>
      </c>
      <c r="AD84" s="195">
        <f t="shared" si="2"/>
        <v>84</v>
      </c>
      <c r="AE84" s="195" cm="1">
        <f t="array" ref="AE84">INDEX($AF$6:$AF$106, AC84, 1)</f>
        <v>131</v>
      </c>
      <c r="AF84" s="195">
        <f t="shared" si="3"/>
        <v>84</v>
      </c>
      <c r="AG84" s="195">
        <v>22</v>
      </c>
      <c r="AH84" s="195">
        <v>78</v>
      </c>
    </row>
    <row r="85" spans="1:34" ht="21" customHeight="1">
      <c r="A85" s="4"/>
      <c r="B85" s="70">
        <v>21</v>
      </c>
      <c r="C85" s="57" t="str">
        <f>IF(OR($B85-C$5&gt;74, $B85-C$5=73, $B85-C$5=1, $B85-C$5&lt;0),"",ROUND(($B85-C$5)*'점수 계산기'!$C$27+C$5*'점수 계산기'!$C$30+'점수 계산기'!$C$33,0))</f>
        <v/>
      </c>
      <c r="D85" s="45" t="str">
        <f>IF(OR($B85-D$5&gt;74, $B85-D$5=73, $B85-D$5=1, $B85-D$5&lt;0),"",ROUND(($B85-D$5)*'점수 계산기'!$C$27+D$5*'점수 계산기'!$C$30+'점수 계산기'!$C$33,0))</f>
        <v/>
      </c>
      <c r="E85" s="45" t="str">
        <f>IF(OR($B85-E$5&gt;74, $B85-E$5=73, $B85-E$5=1, $B85-E$5&lt;0),"",ROUND(($B85-E$5)*'점수 계산기'!$C$27+E$5*'점수 계산기'!$C$30+'점수 계산기'!$C$33,0))</f>
        <v/>
      </c>
      <c r="F85" s="45" t="str">
        <f>IF(OR($B85-F$5&gt;74, $B85-F$5=73, $B85-F$5=1, $B85-F$5&lt;0),"",ROUND(($B85-F$5)*'점수 계산기'!$C$27+F$5*'점수 계산기'!$C$30+'점수 계산기'!$C$33,0))</f>
        <v/>
      </c>
      <c r="G85" s="45">
        <f>IF(OR($B85-G$5&gt;74, $B85-G$5=73, $B85-G$5=1, $B85-G$5&lt;0),"",ROUND(($B85-G$5)*'점수 계산기'!$C$27+G$5*'점수 계산기'!$C$30+'점수 계산기'!$C$33,0))</f>
        <v>83</v>
      </c>
      <c r="H85" s="45" t="str">
        <f>IF(OR($B85-H$5&gt;74, $B85-H$5=73, $B85-H$5=1, $B85-H$5&lt;0),"",ROUND(($B85-H$5)*'점수 계산기'!$C$27+H$5*'점수 계산기'!$C$30+'점수 계산기'!$C$33,0))</f>
        <v/>
      </c>
      <c r="I85" s="45">
        <f>IF(OR($B85-I$5&gt;74, $B85-I$5=73, $B85-I$5=1, $B85-I$5&lt;0),"",ROUND(($B85-I$5)*'점수 계산기'!$C$27+I$5*'점수 계산기'!$C$30+'점수 계산기'!$C$33,0))</f>
        <v>83</v>
      </c>
      <c r="J85" s="45">
        <f>IF(OR($B85-J$5&gt;74, $B85-J$5=73, $B85-J$5=1, $B85-J$5&lt;0),"",ROUND(($B85-J$5)*'점수 계산기'!$C$27+J$5*'점수 계산기'!$C$30+'점수 계산기'!$C$33,0))</f>
        <v>83</v>
      </c>
      <c r="K85" s="45">
        <f>IF(OR($B85-K$5&gt;74, $B85-K$5=73, $B85-K$5=1, $B85-K$5&lt;0),"",ROUND(($B85-K$5)*'점수 계산기'!$C$27+K$5*'점수 계산기'!$C$30+'점수 계산기'!$C$33,0))</f>
        <v>83</v>
      </c>
      <c r="L85" s="45">
        <f>IF(OR($B85-L$5&gt;74, $B85-L$5=73, $B85-L$5=1, $B85-L$5&lt;0),"",ROUND(($B85-L$5)*'점수 계산기'!$C$27+L$5*'점수 계산기'!$C$30+'점수 계산기'!$C$33,0))</f>
        <v>83</v>
      </c>
      <c r="M85" s="45">
        <f>IF(OR($B85-M$5&gt;74, $B85-M$5=73, $B85-M$5=1, $B85-M$5&lt;0),"",ROUND(($B85-M$5)*'점수 계산기'!$C$27+M$5*'점수 계산기'!$C$30+'점수 계산기'!$C$33,0))</f>
        <v>83</v>
      </c>
      <c r="N85" s="45">
        <f>IF(OR($B85-N$5&gt;74, $B85-N$5=73, $B85-N$5=1, $B85-N$5&lt;0),"",ROUND(($B85-N$5)*'점수 계산기'!$C$27+N$5*'점수 계산기'!$C$30+'점수 계산기'!$C$33,0))</f>
        <v>83</v>
      </c>
      <c r="O85" s="45">
        <f>IF(OR($B85-O$5&gt;74, $B85-O$5=73, $B85-O$5=1, $B85-O$5&lt;0),"",ROUND(($B85-O$5)*'점수 계산기'!$C$27+O$5*'점수 계산기'!$C$30+'점수 계산기'!$C$33,0))</f>
        <v>83</v>
      </c>
      <c r="P85" s="45">
        <f>IF(OR($B85-P$5&gt;74, $B85-P$5=73, $B85-P$5=1, $B85-P$5&lt;0),"",ROUND(($B85-P$5)*'점수 계산기'!$C$27+P$5*'점수 계산기'!$C$30+'점수 계산기'!$C$33,0))</f>
        <v>83</v>
      </c>
      <c r="Q85" s="45">
        <f>IF(OR($B85-Q$5&gt;74, $B85-Q$5=73, $B85-Q$5=1, $B85-Q$5&lt;0),"",ROUND(($B85-Q$5)*'점수 계산기'!$C$27+Q$5*'점수 계산기'!$C$30+'점수 계산기'!$C$33,0))</f>
        <v>83</v>
      </c>
      <c r="R85" s="45">
        <f>IF(OR($B85-R$5&gt;74, $B85-R$5=73, $B85-R$5=1, $B85-R$5&lt;0),"",ROUND(($B85-R$5)*'점수 계산기'!$C$27+R$5*'점수 계산기'!$C$30+'점수 계산기'!$C$33,0))</f>
        <v>83</v>
      </c>
      <c r="S85" s="45">
        <f>IF(OR($B85-S$5&gt;74, $B85-S$5=73, $B85-S$5=1, $B85-S$5&lt;0),"",ROUND(($B85-S$5)*'점수 계산기'!$C$27+S$5*'점수 계산기'!$C$30+'점수 계산기'!$C$33,0))</f>
        <v>83</v>
      </c>
      <c r="T85" s="45">
        <f>IF(OR($B85-T$5&gt;74, $B85-T$5=73, $B85-T$5=1, $B85-T$5&lt;0),"",ROUND(($B85-T$5)*'점수 계산기'!$C$27+T$5*'점수 계산기'!$C$30+'점수 계산기'!$C$33,0))</f>
        <v>83</v>
      </c>
      <c r="U85" s="45">
        <f>IF(OR($B85-U$5&gt;74, $B85-U$5=73, $B85-U$5=1, $B85-U$5&lt;0),"",ROUND(($B85-U$5)*'점수 계산기'!$C$27+U$5*'점수 계산기'!$C$30+'점수 계산기'!$C$33,0))</f>
        <v>83</v>
      </c>
      <c r="V85" s="45">
        <f>IF(OR($B85-V$5&gt;74, $B85-V$5=73, $B85-V$5=1, $B85-V$5&lt;0),"",ROUND(($B85-V$5)*'점수 계산기'!$C$27+V$5*'점수 계산기'!$C$30+'점수 계산기'!$C$33,0))</f>
        <v>83</v>
      </c>
      <c r="W85" s="45">
        <f>IF(OR($B85-W$5&gt;74, $B85-W$5=73, $B85-W$5=1, $B85-W$5&lt;0),"",ROUND(($B85-W$5)*'점수 계산기'!$C$27+W$5*'점수 계산기'!$C$30+'점수 계산기'!$C$33,0))</f>
        <v>83</v>
      </c>
      <c r="X85" s="45">
        <f>IF(OR($B85-X$5&gt;74, $B85-X$5=73, $B85-X$5=1, $B85-X$5&lt;0),"",ROUND(($B85-X$5)*'점수 계산기'!$C$27+X$5*'점수 계산기'!$C$30+'점수 계산기'!$C$33,0))</f>
        <v>83</v>
      </c>
      <c r="Y85" s="45">
        <f>IF(OR($B85-Y$5&gt;74, $B85-Y$5=73, $B85-Y$5=1, $B85-Y$5&lt;0),"",ROUND(($B85-Y$5)*'점수 계산기'!$C$27+Y$5*'점수 계산기'!$C$30+'점수 계산기'!$C$33,0))</f>
        <v>83</v>
      </c>
      <c r="Z85" s="45">
        <f>IF(OR($B85-Z$5&gt;74, $B85-Z$5=73, $B85-Z$5=1, $B85-Z$5&lt;0),"",ROUND(($B85-Z$5)*'점수 계산기'!$C$27+Z$5*'점수 계산기'!$C$30+'점수 계산기'!$C$33,0))</f>
        <v>83</v>
      </c>
      <c r="AA85" s="52">
        <f>IF(OR($B85-AA$5&gt;74, $B85-AA$5=73, $B85-AA$5=1, $B85-AA$5&lt;0),"",ROUND(($B85-AA$5)*'점수 계산기'!$C$27+AA$5*'점수 계산기'!$C$30+'점수 계산기'!$C$33,0))</f>
        <v>83</v>
      </c>
      <c r="AC85" s="195">
        <v>22</v>
      </c>
      <c r="AD85" s="195">
        <f t="shared" si="2"/>
        <v>83</v>
      </c>
      <c r="AE85" s="195" cm="1">
        <f t="array" ref="AE85">INDEX($AF$6:$AF$106, AC85, 1)</f>
        <v>131</v>
      </c>
      <c r="AF85" s="195">
        <f t="shared" si="3"/>
        <v>83</v>
      </c>
      <c r="AG85" s="195">
        <v>21</v>
      </c>
      <c r="AH85" s="195">
        <v>79</v>
      </c>
    </row>
    <row r="86" spans="1:34" ht="21" customHeight="1">
      <c r="A86" s="4"/>
      <c r="B86" s="66">
        <v>20</v>
      </c>
      <c r="C86" s="53" t="str">
        <f>IF(OR($B86-C$5&gt;74, $B86-C$5=73, $B86-C$5=1, $B86-C$5&lt;0),"",ROUND(($B86-C$5)*'점수 계산기'!$C$27+C$5*'점수 계산기'!$C$30+'점수 계산기'!$C$33,0))</f>
        <v/>
      </c>
      <c r="D86" s="41" t="str">
        <f>IF(OR($B86-D$5&gt;74, $B86-D$5=73, $B86-D$5=1, $B86-D$5&lt;0),"",ROUND(($B86-D$5)*'점수 계산기'!$C$27+D$5*'점수 계산기'!$C$30+'점수 계산기'!$C$33,0))</f>
        <v/>
      </c>
      <c r="E86" s="41" t="str">
        <f>IF(OR($B86-E$5&gt;74, $B86-E$5=73, $B86-E$5=1, $B86-E$5&lt;0),"",ROUND(($B86-E$5)*'점수 계산기'!$C$27+E$5*'점수 계산기'!$C$30+'점수 계산기'!$C$33,0))</f>
        <v/>
      </c>
      <c r="F86" s="41" t="str">
        <f>IF(OR($B86-F$5&gt;74, $B86-F$5=73, $B86-F$5=1, $B86-F$5&lt;0),"",ROUND(($B86-F$5)*'점수 계산기'!$C$27+F$5*'점수 계산기'!$C$30+'점수 계산기'!$C$33,0))</f>
        <v/>
      </c>
      <c r="G86" s="41" t="str">
        <f>IF(OR($B86-G$5&gt;74, $B86-G$5=73, $B86-G$5=1, $B86-G$5&lt;0),"",ROUND(($B86-G$5)*'점수 계산기'!$C$27+G$5*'점수 계산기'!$C$30+'점수 계산기'!$C$33,0))</f>
        <v/>
      </c>
      <c r="H86" s="41">
        <f>IF(OR($B86-H$5&gt;74, $B86-H$5=73, $B86-H$5=1, $B86-H$5&lt;0),"",ROUND(($B86-H$5)*'점수 계산기'!$C$27+H$5*'점수 계산기'!$C$30+'점수 계산기'!$C$33,0))</f>
        <v>82</v>
      </c>
      <c r="I86" s="41" t="str">
        <f>IF(OR($B86-I$5&gt;74, $B86-I$5=73, $B86-I$5=1, $B86-I$5&lt;0),"",ROUND(($B86-I$5)*'점수 계산기'!$C$27+I$5*'점수 계산기'!$C$30+'점수 계산기'!$C$33,0))</f>
        <v/>
      </c>
      <c r="J86" s="41">
        <f>IF(OR($B86-J$5&gt;74, $B86-J$5=73, $B86-J$5=1, $B86-J$5&lt;0),"",ROUND(($B86-J$5)*'점수 계산기'!$C$27+J$5*'점수 계산기'!$C$30+'점수 계산기'!$C$33,0))</f>
        <v>82</v>
      </c>
      <c r="K86" s="41">
        <f>IF(OR($B86-K$5&gt;74, $B86-K$5=73, $B86-K$5=1, $B86-K$5&lt;0),"",ROUND(($B86-K$5)*'점수 계산기'!$C$27+K$5*'점수 계산기'!$C$30+'점수 계산기'!$C$33,0))</f>
        <v>82</v>
      </c>
      <c r="L86" s="41">
        <f>IF(OR($B86-L$5&gt;74, $B86-L$5=73, $B86-L$5=1, $B86-L$5&lt;0),"",ROUND(($B86-L$5)*'점수 계산기'!$C$27+L$5*'점수 계산기'!$C$30+'점수 계산기'!$C$33,0))</f>
        <v>82</v>
      </c>
      <c r="M86" s="41">
        <f>IF(OR($B86-M$5&gt;74, $B86-M$5=73, $B86-M$5=1, $B86-M$5&lt;0),"",ROUND(($B86-M$5)*'점수 계산기'!$C$27+M$5*'점수 계산기'!$C$30+'점수 계산기'!$C$33,0))</f>
        <v>82</v>
      </c>
      <c r="N86" s="41">
        <f>IF(OR($B86-N$5&gt;74, $B86-N$5=73, $B86-N$5=1, $B86-N$5&lt;0),"",ROUND(($B86-N$5)*'점수 계산기'!$C$27+N$5*'점수 계산기'!$C$30+'점수 계산기'!$C$33,0))</f>
        <v>82</v>
      </c>
      <c r="O86" s="41">
        <f>IF(OR($B86-O$5&gt;74, $B86-O$5=73, $B86-O$5=1, $B86-O$5&lt;0),"",ROUND(($B86-O$5)*'점수 계산기'!$C$27+O$5*'점수 계산기'!$C$30+'점수 계산기'!$C$33,0))</f>
        <v>82</v>
      </c>
      <c r="P86" s="41">
        <f>IF(OR($B86-P$5&gt;74, $B86-P$5=73, $B86-P$5=1, $B86-P$5&lt;0),"",ROUND(($B86-P$5)*'점수 계산기'!$C$27+P$5*'점수 계산기'!$C$30+'점수 계산기'!$C$33,0))</f>
        <v>82</v>
      </c>
      <c r="Q86" s="41">
        <f>IF(OR($B86-Q$5&gt;74, $B86-Q$5=73, $B86-Q$5=1, $B86-Q$5&lt;0),"",ROUND(($B86-Q$5)*'점수 계산기'!$C$27+Q$5*'점수 계산기'!$C$30+'점수 계산기'!$C$33,0))</f>
        <v>82</v>
      </c>
      <c r="R86" s="41">
        <f>IF(OR($B86-R$5&gt;74, $B86-R$5=73, $B86-R$5=1, $B86-R$5&lt;0),"",ROUND(($B86-R$5)*'점수 계산기'!$C$27+R$5*'점수 계산기'!$C$30+'점수 계산기'!$C$33,0))</f>
        <v>82</v>
      </c>
      <c r="S86" s="41">
        <f>IF(OR($B86-S$5&gt;74, $B86-S$5=73, $B86-S$5=1, $B86-S$5&lt;0),"",ROUND(($B86-S$5)*'점수 계산기'!$C$27+S$5*'점수 계산기'!$C$30+'점수 계산기'!$C$33,0))</f>
        <v>82</v>
      </c>
      <c r="T86" s="41">
        <f>IF(OR($B86-T$5&gt;74, $B86-T$5=73, $B86-T$5=1, $B86-T$5&lt;0),"",ROUND(($B86-T$5)*'점수 계산기'!$C$27+T$5*'점수 계산기'!$C$30+'점수 계산기'!$C$33,0))</f>
        <v>82</v>
      </c>
      <c r="U86" s="41">
        <f>IF(OR($B86-U$5&gt;74, $B86-U$5=73, $B86-U$5=1, $B86-U$5&lt;0),"",ROUND(($B86-U$5)*'점수 계산기'!$C$27+U$5*'점수 계산기'!$C$30+'점수 계산기'!$C$33,0))</f>
        <v>82</v>
      </c>
      <c r="V86" s="41">
        <f>IF(OR($B86-V$5&gt;74, $B86-V$5=73, $B86-V$5=1, $B86-V$5&lt;0),"",ROUND(($B86-V$5)*'점수 계산기'!$C$27+V$5*'점수 계산기'!$C$30+'점수 계산기'!$C$33,0))</f>
        <v>82</v>
      </c>
      <c r="W86" s="41">
        <f>IF(OR($B86-W$5&gt;74, $B86-W$5=73, $B86-W$5=1, $B86-W$5&lt;0),"",ROUND(($B86-W$5)*'점수 계산기'!$C$27+W$5*'점수 계산기'!$C$30+'점수 계산기'!$C$33,0))</f>
        <v>82</v>
      </c>
      <c r="X86" s="41">
        <f>IF(OR($B86-X$5&gt;74, $B86-X$5=73, $B86-X$5=1, $B86-X$5&lt;0),"",ROUND(($B86-X$5)*'점수 계산기'!$C$27+X$5*'점수 계산기'!$C$30+'점수 계산기'!$C$33,0))</f>
        <v>82</v>
      </c>
      <c r="Y86" s="41">
        <f>IF(OR($B86-Y$5&gt;74, $B86-Y$5=73, $B86-Y$5=1, $B86-Y$5&lt;0),"",ROUND(($B86-Y$5)*'점수 계산기'!$C$27+Y$5*'점수 계산기'!$C$30+'점수 계산기'!$C$33,0))</f>
        <v>82</v>
      </c>
      <c r="Z86" s="41">
        <f>IF(OR($B86-Z$5&gt;74, $B86-Z$5=73, $B86-Z$5=1, $B86-Z$5&lt;0),"",ROUND(($B86-Z$5)*'점수 계산기'!$C$27+Z$5*'점수 계산기'!$C$30+'점수 계산기'!$C$33,0))</f>
        <v>82</v>
      </c>
      <c r="AA86" s="48">
        <f>IF(OR($B86-AA$5&gt;74, $B86-AA$5=73, $B86-AA$5=1, $B86-AA$5&lt;0),"",ROUND(($B86-AA$5)*'점수 계산기'!$C$27+AA$5*'점수 계산기'!$C$30+'점수 계산기'!$C$33,0))</f>
        <v>82</v>
      </c>
      <c r="AC86" s="195">
        <v>21</v>
      </c>
      <c r="AD86" s="195">
        <f t="shared" si="2"/>
        <v>82</v>
      </c>
      <c r="AE86" s="195" cm="1">
        <f t="array" ref="AE86">INDEX($AF$6:$AF$106, AC86, 1)</f>
        <v>132</v>
      </c>
      <c r="AF86" s="195">
        <f t="shared" si="3"/>
        <v>82</v>
      </c>
      <c r="AG86" s="195">
        <v>20</v>
      </c>
      <c r="AH86" s="195">
        <v>80</v>
      </c>
    </row>
    <row r="87" spans="1:34" ht="21" customHeight="1">
      <c r="A87" s="4"/>
      <c r="B87" s="66">
        <v>19</v>
      </c>
      <c r="C87" s="53" t="str">
        <f>IF(OR($B87-C$5&gt;74, $B87-C$5=73, $B87-C$5=1, $B87-C$5&lt;0),"",ROUND(($B87-C$5)*'점수 계산기'!$C$27+C$5*'점수 계산기'!$C$30+'점수 계산기'!$C$33,0))</f>
        <v/>
      </c>
      <c r="D87" s="41" t="str">
        <f>IF(OR($B87-D$5&gt;74, $B87-D$5=73, $B87-D$5=1, $B87-D$5&lt;0),"",ROUND(($B87-D$5)*'점수 계산기'!$C$27+D$5*'점수 계산기'!$C$30+'점수 계산기'!$C$33,0))</f>
        <v/>
      </c>
      <c r="E87" s="41" t="str">
        <f>IF(OR($B87-E$5&gt;74, $B87-E$5=73, $B87-E$5=1, $B87-E$5&lt;0),"",ROUND(($B87-E$5)*'점수 계산기'!$C$27+E$5*'점수 계산기'!$C$30+'점수 계산기'!$C$33,0))</f>
        <v/>
      </c>
      <c r="F87" s="41" t="str">
        <f>IF(OR($B87-F$5&gt;74, $B87-F$5=73, $B87-F$5=1, $B87-F$5&lt;0),"",ROUND(($B87-F$5)*'점수 계산기'!$C$27+F$5*'점수 계산기'!$C$30+'점수 계산기'!$C$33,0))</f>
        <v/>
      </c>
      <c r="G87" s="41" t="str">
        <f>IF(OR($B87-G$5&gt;74, $B87-G$5=73, $B87-G$5=1, $B87-G$5&lt;0),"",ROUND(($B87-G$5)*'점수 계산기'!$C$27+G$5*'점수 계산기'!$C$30+'점수 계산기'!$C$33,0))</f>
        <v/>
      </c>
      <c r="H87" s="41" t="str">
        <f>IF(OR($B87-H$5&gt;74, $B87-H$5=73, $B87-H$5=1, $B87-H$5&lt;0),"",ROUND(($B87-H$5)*'점수 계산기'!$C$27+H$5*'점수 계산기'!$C$30+'점수 계산기'!$C$33,0))</f>
        <v/>
      </c>
      <c r="I87" s="41">
        <f>IF(OR($B87-I$5&gt;74, $B87-I$5=73, $B87-I$5=1, $B87-I$5&lt;0),"",ROUND(($B87-I$5)*'점수 계산기'!$C$27+I$5*'점수 계산기'!$C$30+'점수 계산기'!$C$33,0))</f>
        <v>81</v>
      </c>
      <c r="J87" s="41" t="str">
        <f>IF(OR($B87-J$5&gt;74, $B87-J$5=73, $B87-J$5=1, $B87-J$5&lt;0),"",ROUND(($B87-J$5)*'점수 계산기'!$C$27+J$5*'점수 계산기'!$C$30+'점수 계산기'!$C$33,0))</f>
        <v/>
      </c>
      <c r="K87" s="41">
        <f>IF(OR($B87-K$5&gt;74, $B87-K$5=73, $B87-K$5=1, $B87-K$5&lt;0),"",ROUND(($B87-K$5)*'점수 계산기'!$C$27+K$5*'점수 계산기'!$C$30+'점수 계산기'!$C$33,0))</f>
        <v>81</v>
      </c>
      <c r="L87" s="41">
        <f>IF(OR($B87-L$5&gt;74, $B87-L$5=73, $B87-L$5=1, $B87-L$5&lt;0),"",ROUND(($B87-L$5)*'점수 계산기'!$C$27+L$5*'점수 계산기'!$C$30+'점수 계산기'!$C$33,0))</f>
        <v>81</v>
      </c>
      <c r="M87" s="41">
        <f>IF(OR($B87-M$5&gt;74, $B87-M$5=73, $B87-M$5=1, $B87-M$5&lt;0),"",ROUND(($B87-M$5)*'점수 계산기'!$C$27+M$5*'점수 계산기'!$C$30+'점수 계산기'!$C$33,0))</f>
        <v>81</v>
      </c>
      <c r="N87" s="41">
        <f>IF(OR($B87-N$5&gt;74, $B87-N$5=73, $B87-N$5=1, $B87-N$5&lt;0),"",ROUND(($B87-N$5)*'점수 계산기'!$C$27+N$5*'점수 계산기'!$C$30+'점수 계산기'!$C$33,0))</f>
        <v>81</v>
      </c>
      <c r="O87" s="41">
        <f>IF(OR($B87-O$5&gt;74, $B87-O$5=73, $B87-O$5=1, $B87-O$5&lt;0),"",ROUND(($B87-O$5)*'점수 계산기'!$C$27+O$5*'점수 계산기'!$C$30+'점수 계산기'!$C$33,0))</f>
        <v>81</v>
      </c>
      <c r="P87" s="41">
        <f>IF(OR($B87-P$5&gt;74, $B87-P$5=73, $B87-P$5=1, $B87-P$5&lt;0),"",ROUND(($B87-P$5)*'점수 계산기'!$C$27+P$5*'점수 계산기'!$C$30+'점수 계산기'!$C$33,0))</f>
        <v>82</v>
      </c>
      <c r="Q87" s="41">
        <f>IF(OR($B87-Q$5&gt;74, $B87-Q$5=73, $B87-Q$5=1, $B87-Q$5&lt;0),"",ROUND(($B87-Q$5)*'점수 계산기'!$C$27+Q$5*'점수 계산기'!$C$30+'점수 계산기'!$C$33,0))</f>
        <v>82</v>
      </c>
      <c r="R87" s="41">
        <f>IF(OR($B87-R$5&gt;74, $B87-R$5=73, $B87-R$5=1, $B87-R$5&lt;0),"",ROUND(($B87-R$5)*'점수 계산기'!$C$27+R$5*'점수 계산기'!$C$30+'점수 계산기'!$C$33,0))</f>
        <v>82</v>
      </c>
      <c r="S87" s="41">
        <f>IF(OR($B87-S$5&gt;74, $B87-S$5=73, $B87-S$5=1, $B87-S$5&lt;0),"",ROUND(($B87-S$5)*'점수 계산기'!$C$27+S$5*'점수 계산기'!$C$30+'점수 계산기'!$C$33,0))</f>
        <v>82</v>
      </c>
      <c r="T87" s="41">
        <f>IF(OR($B87-T$5&gt;74, $B87-T$5=73, $B87-T$5=1, $B87-T$5&lt;0),"",ROUND(($B87-T$5)*'점수 계산기'!$C$27+T$5*'점수 계산기'!$C$30+'점수 계산기'!$C$33,0))</f>
        <v>82</v>
      </c>
      <c r="U87" s="41">
        <f>IF(OR($B87-U$5&gt;74, $B87-U$5=73, $B87-U$5=1, $B87-U$5&lt;0),"",ROUND(($B87-U$5)*'점수 계산기'!$C$27+U$5*'점수 계산기'!$C$30+'점수 계산기'!$C$33,0))</f>
        <v>82</v>
      </c>
      <c r="V87" s="41">
        <f>IF(OR($B87-V$5&gt;74, $B87-V$5=73, $B87-V$5=1, $B87-V$5&lt;0),"",ROUND(($B87-V$5)*'점수 계산기'!$C$27+V$5*'점수 계산기'!$C$30+'점수 계산기'!$C$33,0))</f>
        <v>82</v>
      </c>
      <c r="W87" s="41">
        <f>IF(OR($B87-W$5&gt;74, $B87-W$5=73, $B87-W$5=1, $B87-W$5&lt;0),"",ROUND(($B87-W$5)*'점수 계산기'!$C$27+W$5*'점수 계산기'!$C$30+'점수 계산기'!$C$33,0))</f>
        <v>82</v>
      </c>
      <c r="X87" s="41">
        <f>IF(OR($B87-X$5&gt;74, $B87-X$5=73, $B87-X$5=1, $B87-X$5&lt;0),"",ROUND(($B87-X$5)*'점수 계산기'!$C$27+X$5*'점수 계산기'!$C$30+'점수 계산기'!$C$33,0))</f>
        <v>82</v>
      </c>
      <c r="Y87" s="41">
        <f>IF(OR($B87-Y$5&gt;74, $B87-Y$5=73, $B87-Y$5=1, $B87-Y$5&lt;0),"",ROUND(($B87-Y$5)*'점수 계산기'!$C$27+Y$5*'점수 계산기'!$C$30+'점수 계산기'!$C$33,0))</f>
        <v>82</v>
      </c>
      <c r="Z87" s="41">
        <f>IF(OR($B87-Z$5&gt;74, $B87-Z$5=73, $B87-Z$5=1, $B87-Z$5&lt;0),"",ROUND(($B87-Z$5)*'점수 계산기'!$C$27+Z$5*'점수 계산기'!$C$30+'점수 계산기'!$C$33,0))</f>
        <v>82</v>
      </c>
      <c r="AA87" s="48">
        <f>IF(OR($B87-AA$5&gt;74, $B87-AA$5=73, $B87-AA$5=1, $B87-AA$5&lt;0),"",ROUND(($B87-AA$5)*'점수 계산기'!$C$27+AA$5*'점수 계산기'!$C$30+'점수 계산기'!$C$33,0))</f>
        <v>82</v>
      </c>
      <c r="AC87" s="195">
        <v>20</v>
      </c>
      <c r="AD87" s="195">
        <f t="shared" si="2"/>
        <v>81</v>
      </c>
      <c r="AE87" s="195" cm="1">
        <f t="array" ref="AE87">INDEX($AF$6:$AF$106, AC87, 1)</f>
        <v>133</v>
      </c>
      <c r="AF87" s="195">
        <f t="shared" si="3"/>
        <v>82</v>
      </c>
      <c r="AG87" s="195">
        <v>19</v>
      </c>
      <c r="AH87" s="195">
        <v>81</v>
      </c>
    </row>
    <row r="88" spans="1:34" ht="21" customHeight="1">
      <c r="A88" s="4"/>
      <c r="B88" s="66">
        <v>18</v>
      </c>
      <c r="C88" s="53" t="str">
        <f>IF(OR($B88-C$5&gt;74, $B88-C$5=73, $B88-C$5=1, $B88-C$5&lt;0),"",ROUND(($B88-C$5)*'점수 계산기'!$C$27+C$5*'점수 계산기'!$C$30+'점수 계산기'!$C$33,0))</f>
        <v/>
      </c>
      <c r="D88" s="41" t="str">
        <f>IF(OR($B88-D$5&gt;74, $B88-D$5=73, $B88-D$5=1, $B88-D$5&lt;0),"",ROUND(($B88-D$5)*'점수 계산기'!$C$27+D$5*'점수 계산기'!$C$30+'점수 계산기'!$C$33,0))</f>
        <v/>
      </c>
      <c r="E88" s="41" t="str">
        <f>IF(OR($B88-E$5&gt;74, $B88-E$5=73, $B88-E$5=1, $B88-E$5&lt;0),"",ROUND(($B88-E$5)*'점수 계산기'!$C$27+E$5*'점수 계산기'!$C$30+'점수 계산기'!$C$33,0))</f>
        <v/>
      </c>
      <c r="F88" s="41" t="str">
        <f>IF(OR($B88-F$5&gt;74, $B88-F$5=73, $B88-F$5=1, $B88-F$5&lt;0),"",ROUND(($B88-F$5)*'점수 계산기'!$C$27+F$5*'점수 계산기'!$C$30+'점수 계산기'!$C$33,0))</f>
        <v/>
      </c>
      <c r="G88" s="41" t="str">
        <f>IF(OR($B88-G$5&gt;74, $B88-G$5=73, $B88-G$5=1, $B88-G$5&lt;0),"",ROUND(($B88-G$5)*'점수 계산기'!$C$27+G$5*'점수 계산기'!$C$30+'점수 계산기'!$C$33,0))</f>
        <v/>
      </c>
      <c r="H88" s="41" t="str">
        <f>IF(OR($B88-H$5&gt;74, $B88-H$5=73, $B88-H$5=1, $B88-H$5&lt;0),"",ROUND(($B88-H$5)*'점수 계산기'!$C$27+H$5*'점수 계산기'!$C$30+'점수 계산기'!$C$33,0))</f>
        <v/>
      </c>
      <c r="I88" s="41" t="str">
        <f>IF(OR($B88-I$5&gt;74, $B88-I$5=73, $B88-I$5=1, $B88-I$5&lt;0),"",ROUND(($B88-I$5)*'점수 계산기'!$C$27+I$5*'점수 계산기'!$C$30+'점수 계산기'!$C$33,0))</f>
        <v/>
      </c>
      <c r="J88" s="41">
        <f>IF(OR($B88-J$5&gt;74, $B88-J$5=73, $B88-J$5=1, $B88-J$5&lt;0),"",ROUND(($B88-J$5)*'점수 계산기'!$C$27+J$5*'점수 계산기'!$C$30+'점수 계산기'!$C$33,0))</f>
        <v>81</v>
      </c>
      <c r="K88" s="41" t="str">
        <f>IF(OR($B88-K$5&gt;74, $B88-K$5=73, $B88-K$5=1, $B88-K$5&lt;0),"",ROUND(($B88-K$5)*'점수 계산기'!$C$27+K$5*'점수 계산기'!$C$30+'점수 계산기'!$C$33,0))</f>
        <v/>
      </c>
      <c r="L88" s="41">
        <f>IF(OR($B88-L$5&gt;74, $B88-L$5=73, $B88-L$5=1, $B88-L$5&lt;0),"",ROUND(($B88-L$5)*'점수 계산기'!$C$27+L$5*'점수 계산기'!$C$30+'점수 계산기'!$C$33,0))</f>
        <v>81</v>
      </c>
      <c r="M88" s="41">
        <f>IF(OR($B88-M$5&gt;74, $B88-M$5=73, $B88-M$5=1, $B88-M$5&lt;0),"",ROUND(($B88-M$5)*'점수 계산기'!$C$27+M$5*'점수 계산기'!$C$30+'점수 계산기'!$C$33,0))</f>
        <v>81</v>
      </c>
      <c r="N88" s="41">
        <f>IF(OR($B88-N$5&gt;74, $B88-N$5=73, $B88-N$5=1, $B88-N$5&lt;0),"",ROUND(($B88-N$5)*'점수 계산기'!$C$27+N$5*'점수 계산기'!$C$30+'점수 계산기'!$C$33,0))</f>
        <v>81</v>
      </c>
      <c r="O88" s="41">
        <f>IF(OR($B88-O$5&gt;74, $B88-O$5=73, $B88-O$5=1, $B88-O$5&lt;0),"",ROUND(($B88-O$5)*'점수 계산기'!$C$27+O$5*'점수 계산기'!$C$30+'점수 계산기'!$C$33,0))</f>
        <v>81</v>
      </c>
      <c r="P88" s="41">
        <f>IF(OR($B88-P$5&gt;74, $B88-P$5=73, $B88-P$5=1, $B88-P$5&lt;0),"",ROUND(($B88-P$5)*'점수 계산기'!$C$27+P$5*'점수 계산기'!$C$30+'점수 계산기'!$C$33,0))</f>
        <v>81</v>
      </c>
      <c r="Q88" s="41">
        <f>IF(OR($B88-Q$5&gt;74, $B88-Q$5=73, $B88-Q$5=1, $B88-Q$5&lt;0),"",ROUND(($B88-Q$5)*'점수 계산기'!$C$27+Q$5*'점수 계산기'!$C$30+'점수 계산기'!$C$33,0))</f>
        <v>81</v>
      </c>
      <c r="R88" s="41">
        <f>IF(OR($B88-R$5&gt;74, $B88-R$5=73, $B88-R$5=1, $B88-R$5&lt;0),"",ROUND(($B88-R$5)*'점수 계산기'!$C$27+R$5*'점수 계산기'!$C$30+'점수 계산기'!$C$33,0))</f>
        <v>81</v>
      </c>
      <c r="S88" s="41">
        <f>IF(OR($B88-S$5&gt;74, $B88-S$5=73, $B88-S$5=1, $B88-S$5&lt;0),"",ROUND(($B88-S$5)*'점수 계산기'!$C$27+S$5*'점수 계산기'!$C$30+'점수 계산기'!$C$33,0))</f>
        <v>81</v>
      </c>
      <c r="T88" s="41">
        <f>IF(OR($B88-T$5&gt;74, $B88-T$5=73, $B88-T$5=1, $B88-T$5&lt;0),"",ROUND(($B88-T$5)*'점수 계산기'!$C$27+T$5*'점수 계산기'!$C$30+'점수 계산기'!$C$33,0))</f>
        <v>81</v>
      </c>
      <c r="U88" s="41">
        <f>IF(OR($B88-U$5&gt;74, $B88-U$5=73, $B88-U$5=1, $B88-U$5&lt;0),"",ROUND(($B88-U$5)*'점수 계산기'!$C$27+U$5*'점수 계산기'!$C$30+'점수 계산기'!$C$33,0))</f>
        <v>81</v>
      </c>
      <c r="V88" s="41">
        <f>IF(OR($B88-V$5&gt;74, $B88-V$5=73, $B88-V$5=1, $B88-V$5&lt;0),"",ROUND(($B88-V$5)*'점수 계산기'!$C$27+V$5*'점수 계산기'!$C$30+'점수 계산기'!$C$33,0))</f>
        <v>81</v>
      </c>
      <c r="W88" s="41">
        <f>IF(OR($B88-W$5&gt;74, $B88-W$5=73, $B88-W$5=1, $B88-W$5&lt;0),"",ROUND(($B88-W$5)*'점수 계산기'!$C$27+W$5*'점수 계산기'!$C$30+'점수 계산기'!$C$33,0))</f>
        <v>81</v>
      </c>
      <c r="X88" s="41">
        <f>IF(OR($B88-X$5&gt;74, $B88-X$5=73, $B88-X$5=1, $B88-X$5&lt;0),"",ROUND(($B88-X$5)*'점수 계산기'!$C$27+X$5*'점수 계산기'!$C$30+'점수 계산기'!$C$33,0))</f>
        <v>81</v>
      </c>
      <c r="Y88" s="41">
        <f>IF(OR($B88-Y$5&gt;74, $B88-Y$5=73, $B88-Y$5=1, $B88-Y$5&lt;0),"",ROUND(($B88-Y$5)*'점수 계산기'!$C$27+Y$5*'점수 계산기'!$C$30+'점수 계산기'!$C$33,0))</f>
        <v>81</v>
      </c>
      <c r="Z88" s="41">
        <f>IF(OR($B88-Z$5&gt;74, $B88-Z$5=73, $B88-Z$5=1, $B88-Z$5&lt;0),"",ROUND(($B88-Z$5)*'점수 계산기'!$C$27+Z$5*'점수 계산기'!$C$30+'점수 계산기'!$C$33,0))</f>
        <v>81</v>
      </c>
      <c r="AA88" s="48">
        <f>IF(OR($B88-AA$5&gt;74, $B88-AA$5=73, $B88-AA$5=1, $B88-AA$5&lt;0),"",ROUND(($B88-AA$5)*'점수 계산기'!$C$27+AA$5*'점수 계산기'!$C$30+'점수 계산기'!$C$33,0))</f>
        <v>81</v>
      </c>
      <c r="AC88" s="195">
        <v>19</v>
      </c>
      <c r="AD88" s="195">
        <f t="shared" si="2"/>
        <v>81</v>
      </c>
      <c r="AE88" s="195" cm="1">
        <f t="array" ref="AE88">INDEX($AF$6:$AF$106, AC88, 1)</f>
        <v>134</v>
      </c>
      <c r="AF88" s="195">
        <f t="shared" si="3"/>
        <v>81</v>
      </c>
      <c r="AG88" s="195">
        <v>18</v>
      </c>
      <c r="AH88" s="195">
        <v>82</v>
      </c>
    </row>
    <row r="89" spans="1:34" ht="21" customHeight="1">
      <c r="A89" s="4"/>
      <c r="B89" s="66">
        <v>17</v>
      </c>
      <c r="C89" s="53" t="str">
        <f>IF(OR($B89-C$5&gt;74, $B89-C$5=73, $B89-C$5=1, $B89-C$5&lt;0),"",ROUND(($B89-C$5)*'점수 계산기'!$C$27+C$5*'점수 계산기'!$C$30+'점수 계산기'!$C$33,0))</f>
        <v/>
      </c>
      <c r="D89" s="41" t="str">
        <f>IF(OR($B89-D$5&gt;74, $B89-D$5=73, $B89-D$5=1, $B89-D$5&lt;0),"",ROUND(($B89-D$5)*'점수 계산기'!$C$27+D$5*'점수 계산기'!$C$30+'점수 계산기'!$C$33,0))</f>
        <v/>
      </c>
      <c r="E89" s="41" t="str">
        <f>IF(OR($B89-E$5&gt;74, $B89-E$5=73, $B89-E$5=1, $B89-E$5&lt;0),"",ROUND(($B89-E$5)*'점수 계산기'!$C$27+E$5*'점수 계산기'!$C$30+'점수 계산기'!$C$33,0))</f>
        <v/>
      </c>
      <c r="F89" s="41" t="str">
        <f>IF(OR($B89-F$5&gt;74, $B89-F$5=73, $B89-F$5=1, $B89-F$5&lt;0),"",ROUND(($B89-F$5)*'점수 계산기'!$C$27+F$5*'점수 계산기'!$C$30+'점수 계산기'!$C$33,0))</f>
        <v/>
      </c>
      <c r="G89" s="41" t="str">
        <f>IF(OR($B89-G$5&gt;74, $B89-G$5=73, $B89-G$5=1, $B89-G$5&lt;0),"",ROUND(($B89-G$5)*'점수 계산기'!$C$27+G$5*'점수 계산기'!$C$30+'점수 계산기'!$C$33,0))</f>
        <v/>
      </c>
      <c r="H89" s="41" t="str">
        <f>IF(OR($B89-H$5&gt;74, $B89-H$5=73, $B89-H$5=1, $B89-H$5&lt;0),"",ROUND(($B89-H$5)*'점수 계산기'!$C$27+H$5*'점수 계산기'!$C$30+'점수 계산기'!$C$33,0))</f>
        <v/>
      </c>
      <c r="I89" s="41" t="str">
        <f>IF(OR($B89-I$5&gt;74, $B89-I$5=73, $B89-I$5=1, $B89-I$5&lt;0),"",ROUND(($B89-I$5)*'점수 계산기'!$C$27+I$5*'점수 계산기'!$C$30+'점수 계산기'!$C$33,0))</f>
        <v/>
      </c>
      <c r="J89" s="41" t="str">
        <f>IF(OR($B89-J$5&gt;74, $B89-J$5=73, $B89-J$5=1, $B89-J$5&lt;0),"",ROUND(($B89-J$5)*'점수 계산기'!$C$27+J$5*'점수 계산기'!$C$30+'점수 계산기'!$C$33,0))</f>
        <v/>
      </c>
      <c r="K89" s="41">
        <f>IF(OR($B89-K$5&gt;74, $B89-K$5=73, $B89-K$5=1, $B89-K$5&lt;0),"",ROUND(($B89-K$5)*'점수 계산기'!$C$27+K$5*'점수 계산기'!$C$30+'점수 계산기'!$C$33,0))</f>
        <v>80</v>
      </c>
      <c r="L89" s="41" t="str">
        <f>IF(OR($B89-L$5&gt;74, $B89-L$5=73, $B89-L$5=1, $B89-L$5&lt;0),"",ROUND(($B89-L$5)*'점수 계산기'!$C$27+L$5*'점수 계산기'!$C$30+'점수 계산기'!$C$33,0))</f>
        <v/>
      </c>
      <c r="M89" s="41">
        <f>IF(OR($B89-M$5&gt;74, $B89-M$5=73, $B89-M$5=1, $B89-M$5&lt;0),"",ROUND(($B89-M$5)*'점수 계산기'!$C$27+M$5*'점수 계산기'!$C$30+'점수 계산기'!$C$33,0))</f>
        <v>80</v>
      </c>
      <c r="N89" s="41">
        <f>IF(OR($B89-N$5&gt;74, $B89-N$5=73, $B89-N$5=1, $B89-N$5&lt;0),"",ROUND(($B89-N$5)*'점수 계산기'!$C$27+N$5*'점수 계산기'!$C$30+'점수 계산기'!$C$33,0))</f>
        <v>80</v>
      </c>
      <c r="O89" s="41">
        <f>IF(OR($B89-O$5&gt;74, $B89-O$5=73, $B89-O$5=1, $B89-O$5&lt;0),"",ROUND(($B89-O$5)*'점수 계산기'!$C$27+O$5*'점수 계산기'!$C$30+'점수 계산기'!$C$33,0))</f>
        <v>80</v>
      </c>
      <c r="P89" s="41">
        <f>IF(OR($B89-P$5&gt;74, $B89-P$5=73, $B89-P$5=1, $B89-P$5&lt;0),"",ROUND(($B89-P$5)*'점수 계산기'!$C$27+P$5*'점수 계산기'!$C$30+'점수 계산기'!$C$33,0))</f>
        <v>80</v>
      </c>
      <c r="Q89" s="41">
        <f>IF(OR($B89-Q$5&gt;74, $B89-Q$5=73, $B89-Q$5=1, $B89-Q$5&lt;0),"",ROUND(($B89-Q$5)*'점수 계산기'!$C$27+Q$5*'점수 계산기'!$C$30+'점수 계산기'!$C$33,0))</f>
        <v>80</v>
      </c>
      <c r="R89" s="41">
        <f>IF(OR($B89-R$5&gt;74, $B89-R$5=73, $B89-R$5=1, $B89-R$5&lt;0),"",ROUND(($B89-R$5)*'점수 계산기'!$C$27+R$5*'점수 계산기'!$C$30+'점수 계산기'!$C$33,0))</f>
        <v>80</v>
      </c>
      <c r="S89" s="41">
        <f>IF(OR($B89-S$5&gt;74, $B89-S$5=73, $B89-S$5=1, $B89-S$5&lt;0),"",ROUND(($B89-S$5)*'점수 계산기'!$C$27+S$5*'점수 계산기'!$C$30+'점수 계산기'!$C$33,0))</f>
        <v>80</v>
      </c>
      <c r="T89" s="41">
        <f>IF(OR($B89-T$5&gt;74, $B89-T$5=73, $B89-T$5=1, $B89-T$5&lt;0),"",ROUND(($B89-T$5)*'점수 계산기'!$C$27+T$5*'점수 계산기'!$C$30+'점수 계산기'!$C$33,0))</f>
        <v>80</v>
      </c>
      <c r="U89" s="41">
        <f>IF(OR($B89-U$5&gt;74, $B89-U$5=73, $B89-U$5=1, $B89-U$5&lt;0),"",ROUND(($B89-U$5)*'점수 계산기'!$C$27+U$5*'점수 계산기'!$C$30+'점수 계산기'!$C$33,0))</f>
        <v>80</v>
      </c>
      <c r="V89" s="41">
        <f>IF(OR($B89-V$5&gt;74, $B89-V$5=73, $B89-V$5=1, $B89-V$5&lt;0),"",ROUND(($B89-V$5)*'점수 계산기'!$C$27+V$5*'점수 계산기'!$C$30+'점수 계산기'!$C$33,0))</f>
        <v>80</v>
      </c>
      <c r="W89" s="41">
        <f>IF(OR($B89-W$5&gt;74, $B89-W$5=73, $B89-W$5=1, $B89-W$5&lt;0),"",ROUND(($B89-W$5)*'점수 계산기'!$C$27+W$5*'점수 계산기'!$C$30+'점수 계산기'!$C$33,0))</f>
        <v>80</v>
      </c>
      <c r="X89" s="41">
        <f>IF(OR($B89-X$5&gt;74, $B89-X$5=73, $B89-X$5=1, $B89-X$5&lt;0),"",ROUND(($B89-X$5)*'점수 계산기'!$C$27+X$5*'점수 계산기'!$C$30+'점수 계산기'!$C$33,0))</f>
        <v>80</v>
      </c>
      <c r="Y89" s="41">
        <f>IF(OR($B89-Y$5&gt;74, $B89-Y$5=73, $B89-Y$5=1, $B89-Y$5&lt;0),"",ROUND(($B89-Y$5)*'점수 계산기'!$C$27+Y$5*'점수 계산기'!$C$30+'점수 계산기'!$C$33,0))</f>
        <v>80</v>
      </c>
      <c r="Z89" s="41">
        <f>IF(OR($B89-Z$5&gt;74, $B89-Z$5=73, $B89-Z$5=1, $B89-Z$5&lt;0),"",ROUND(($B89-Z$5)*'점수 계산기'!$C$27+Z$5*'점수 계산기'!$C$30+'점수 계산기'!$C$33,0))</f>
        <v>80</v>
      </c>
      <c r="AA89" s="48">
        <f>IF(OR($B89-AA$5&gt;74, $B89-AA$5=73, $B89-AA$5=1, $B89-AA$5&lt;0),"",ROUND(($B89-AA$5)*'점수 계산기'!$C$27+AA$5*'점수 계산기'!$C$30+'점수 계산기'!$C$33,0))</f>
        <v>80</v>
      </c>
      <c r="AC89" s="195">
        <v>18</v>
      </c>
      <c r="AD89" s="195">
        <f t="shared" si="2"/>
        <v>80</v>
      </c>
      <c r="AE89" s="195" cm="1">
        <f t="array" ref="AE89">INDEX($AF$6:$AF$106, AC89, 1)</f>
        <v>135</v>
      </c>
      <c r="AF89" s="195">
        <f t="shared" si="3"/>
        <v>80</v>
      </c>
      <c r="AG89" s="195">
        <v>17</v>
      </c>
      <c r="AH89" s="195">
        <v>83</v>
      </c>
    </row>
    <row r="90" spans="1:34" ht="21" customHeight="1">
      <c r="A90" s="4"/>
      <c r="B90" s="67">
        <v>16</v>
      </c>
      <c r="C90" s="54" t="str">
        <f>IF(OR($B90-C$5&gt;74, $B90-C$5=73, $B90-C$5=1, $B90-C$5&lt;0),"",ROUND(($B90-C$5)*'점수 계산기'!$C$27+C$5*'점수 계산기'!$C$30+'점수 계산기'!$C$33,0))</f>
        <v/>
      </c>
      <c r="D90" s="42" t="str">
        <f>IF(OR($B90-D$5&gt;74, $B90-D$5=73, $B90-D$5=1, $B90-D$5&lt;0),"",ROUND(($B90-D$5)*'점수 계산기'!$C$27+D$5*'점수 계산기'!$C$30+'점수 계산기'!$C$33,0))</f>
        <v/>
      </c>
      <c r="E90" s="42" t="str">
        <f>IF(OR($B90-E$5&gt;74, $B90-E$5=73, $B90-E$5=1, $B90-E$5&lt;0),"",ROUND(($B90-E$5)*'점수 계산기'!$C$27+E$5*'점수 계산기'!$C$30+'점수 계산기'!$C$33,0))</f>
        <v/>
      </c>
      <c r="F90" s="42" t="str">
        <f>IF(OR($B90-F$5&gt;74, $B90-F$5=73, $B90-F$5=1, $B90-F$5&lt;0),"",ROUND(($B90-F$5)*'점수 계산기'!$C$27+F$5*'점수 계산기'!$C$30+'점수 계산기'!$C$33,0))</f>
        <v/>
      </c>
      <c r="G90" s="42" t="str">
        <f>IF(OR($B90-G$5&gt;74, $B90-G$5=73, $B90-G$5=1, $B90-G$5&lt;0),"",ROUND(($B90-G$5)*'점수 계산기'!$C$27+G$5*'점수 계산기'!$C$30+'점수 계산기'!$C$33,0))</f>
        <v/>
      </c>
      <c r="H90" s="42" t="str">
        <f>IF(OR($B90-H$5&gt;74, $B90-H$5=73, $B90-H$5=1, $B90-H$5&lt;0),"",ROUND(($B90-H$5)*'점수 계산기'!$C$27+H$5*'점수 계산기'!$C$30+'점수 계산기'!$C$33,0))</f>
        <v/>
      </c>
      <c r="I90" s="42" t="str">
        <f>IF(OR($B90-I$5&gt;74, $B90-I$5=73, $B90-I$5=1, $B90-I$5&lt;0),"",ROUND(($B90-I$5)*'점수 계산기'!$C$27+I$5*'점수 계산기'!$C$30+'점수 계산기'!$C$33,0))</f>
        <v/>
      </c>
      <c r="J90" s="42" t="str">
        <f>IF(OR($B90-J$5&gt;74, $B90-J$5=73, $B90-J$5=1, $B90-J$5&lt;0),"",ROUND(($B90-J$5)*'점수 계산기'!$C$27+J$5*'점수 계산기'!$C$30+'점수 계산기'!$C$33,0))</f>
        <v/>
      </c>
      <c r="K90" s="42" t="str">
        <f>IF(OR($B90-K$5&gt;74, $B90-K$5=73, $B90-K$5=1, $B90-K$5&lt;0),"",ROUND(($B90-K$5)*'점수 계산기'!$C$27+K$5*'점수 계산기'!$C$30+'점수 계산기'!$C$33,0))</f>
        <v/>
      </c>
      <c r="L90" s="42">
        <f>IF(OR($B90-L$5&gt;74, $B90-L$5=73, $B90-L$5=1, $B90-L$5&lt;0),"",ROUND(($B90-L$5)*'점수 계산기'!$C$27+L$5*'점수 계산기'!$C$30+'점수 계산기'!$C$33,0))</f>
        <v>79</v>
      </c>
      <c r="M90" s="42" t="str">
        <f>IF(OR($B90-M$5&gt;74, $B90-M$5=73, $B90-M$5=1, $B90-M$5&lt;0),"",ROUND(($B90-M$5)*'점수 계산기'!$C$27+M$5*'점수 계산기'!$C$30+'점수 계산기'!$C$33,0))</f>
        <v/>
      </c>
      <c r="N90" s="42">
        <f>IF(OR($B90-N$5&gt;74, $B90-N$5=73, $B90-N$5=1, $B90-N$5&lt;0),"",ROUND(($B90-N$5)*'점수 계산기'!$C$27+N$5*'점수 계산기'!$C$30+'점수 계산기'!$C$33,0))</f>
        <v>79</v>
      </c>
      <c r="O90" s="42">
        <f>IF(OR($B90-O$5&gt;74, $B90-O$5=73, $B90-O$5=1, $B90-O$5&lt;0),"",ROUND(($B90-O$5)*'점수 계산기'!$C$27+O$5*'점수 계산기'!$C$30+'점수 계산기'!$C$33,0))</f>
        <v>79</v>
      </c>
      <c r="P90" s="42">
        <f>IF(OR($B90-P$5&gt;74, $B90-P$5=73, $B90-P$5=1, $B90-P$5&lt;0),"",ROUND(($B90-P$5)*'점수 계산기'!$C$27+P$5*'점수 계산기'!$C$30+'점수 계산기'!$C$33,0))</f>
        <v>79</v>
      </c>
      <c r="Q90" s="42">
        <f>IF(OR($B90-Q$5&gt;74, $B90-Q$5=73, $B90-Q$5=1, $B90-Q$5&lt;0),"",ROUND(($B90-Q$5)*'점수 계산기'!$C$27+Q$5*'점수 계산기'!$C$30+'점수 계산기'!$C$33,0))</f>
        <v>79</v>
      </c>
      <c r="R90" s="42">
        <f>IF(OR($B90-R$5&gt;74, $B90-R$5=73, $B90-R$5=1, $B90-R$5&lt;0),"",ROUND(($B90-R$5)*'점수 계산기'!$C$27+R$5*'점수 계산기'!$C$30+'점수 계산기'!$C$33,0))</f>
        <v>79</v>
      </c>
      <c r="S90" s="42">
        <f>IF(OR($B90-S$5&gt;74, $B90-S$5=73, $B90-S$5=1, $B90-S$5&lt;0),"",ROUND(($B90-S$5)*'점수 계산기'!$C$27+S$5*'점수 계산기'!$C$30+'점수 계산기'!$C$33,0))</f>
        <v>79</v>
      </c>
      <c r="T90" s="42">
        <f>IF(OR($B90-T$5&gt;74, $B90-T$5=73, $B90-T$5=1, $B90-T$5&lt;0),"",ROUND(($B90-T$5)*'점수 계산기'!$C$27+T$5*'점수 계산기'!$C$30+'점수 계산기'!$C$33,0))</f>
        <v>79</v>
      </c>
      <c r="U90" s="42">
        <f>IF(OR($B90-U$5&gt;74, $B90-U$5=73, $B90-U$5=1, $B90-U$5&lt;0),"",ROUND(($B90-U$5)*'점수 계산기'!$C$27+U$5*'점수 계산기'!$C$30+'점수 계산기'!$C$33,0))</f>
        <v>79</v>
      </c>
      <c r="V90" s="42">
        <f>IF(OR($B90-V$5&gt;74, $B90-V$5=73, $B90-V$5=1, $B90-V$5&lt;0),"",ROUND(($B90-V$5)*'점수 계산기'!$C$27+V$5*'점수 계산기'!$C$30+'점수 계산기'!$C$33,0))</f>
        <v>79</v>
      </c>
      <c r="W90" s="42">
        <f>IF(OR($B90-W$5&gt;74, $B90-W$5=73, $B90-W$5=1, $B90-W$5&lt;0),"",ROUND(($B90-W$5)*'점수 계산기'!$C$27+W$5*'점수 계산기'!$C$30+'점수 계산기'!$C$33,0))</f>
        <v>79</v>
      </c>
      <c r="X90" s="42">
        <f>IF(OR($B90-X$5&gt;74, $B90-X$5=73, $B90-X$5=1, $B90-X$5&lt;0),"",ROUND(($B90-X$5)*'점수 계산기'!$C$27+X$5*'점수 계산기'!$C$30+'점수 계산기'!$C$33,0))</f>
        <v>79</v>
      </c>
      <c r="Y90" s="42">
        <f>IF(OR($B90-Y$5&gt;74, $B90-Y$5=73, $B90-Y$5=1, $B90-Y$5&lt;0),"",ROUND(($B90-Y$5)*'점수 계산기'!$C$27+Y$5*'점수 계산기'!$C$30+'점수 계산기'!$C$33,0))</f>
        <v>79</v>
      </c>
      <c r="Z90" s="42">
        <f>IF(OR($B90-Z$5&gt;74, $B90-Z$5=73, $B90-Z$5=1, $B90-Z$5&lt;0),"",ROUND(($B90-Z$5)*'점수 계산기'!$C$27+Z$5*'점수 계산기'!$C$30+'점수 계산기'!$C$33,0))</f>
        <v>79</v>
      </c>
      <c r="AA90" s="49">
        <f>IF(OR($B90-AA$5&gt;74, $B90-AA$5=73, $B90-AA$5=1, $B90-AA$5&lt;0),"",ROUND(($B90-AA$5)*'점수 계산기'!$C$27+AA$5*'점수 계산기'!$C$30+'점수 계산기'!$C$33,0))</f>
        <v>79</v>
      </c>
      <c r="AC90" s="195">
        <v>17</v>
      </c>
      <c r="AD90" s="195">
        <f t="shared" si="2"/>
        <v>79</v>
      </c>
      <c r="AE90" s="195" cm="1">
        <f t="array" ref="AE90">INDEX($AF$6:$AF$106, AC90, 1)</f>
        <v>136</v>
      </c>
      <c r="AF90" s="195">
        <f t="shared" si="3"/>
        <v>79</v>
      </c>
      <c r="AG90" s="195">
        <v>16</v>
      </c>
      <c r="AH90" s="195">
        <v>84</v>
      </c>
    </row>
    <row r="91" spans="1:34" ht="21" customHeight="1">
      <c r="A91" s="4"/>
      <c r="B91" s="67">
        <v>15</v>
      </c>
      <c r="C91" s="54" t="str">
        <f>IF(OR($B91-C$5&gt;74, $B91-C$5=73, $B91-C$5=1, $B91-C$5&lt;0),"",ROUND(($B91-C$5)*'점수 계산기'!$C$27+C$5*'점수 계산기'!$C$30+'점수 계산기'!$C$33,0))</f>
        <v/>
      </c>
      <c r="D91" s="42" t="str">
        <f>IF(OR($B91-D$5&gt;74, $B91-D$5=73, $B91-D$5=1, $B91-D$5&lt;0),"",ROUND(($B91-D$5)*'점수 계산기'!$C$27+D$5*'점수 계산기'!$C$30+'점수 계산기'!$C$33,0))</f>
        <v/>
      </c>
      <c r="E91" s="42" t="str">
        <f>IF(OR($B91-E$5&gt;74, $B91-E$5=73, $B91-E$5=1, $B91-E$5&lt;0),"",ROUND(($B91-E$5)*'점수 계산기'!$C$27+E$5*'점수 계산기'!$C$30+'점수 계산기'!$C$33,0))</f>
        <v/>
      </c>
      <c r="F91" s="42" t="str">
        <f>IF(OR($B91-F$5&gt;74, $B91-F$5=73, $B91-F$5=1, $B91-F$5&lt;0),"",ROUND(($B91-F$5)*'점수 계산기'!$C$27+F$5*'점수 계산기'!$C$30+'점수 계산기'!$C$33,0))</f>
        <v/>
      </c>
      <c r="G91" s="42" t="str">
        <f>IF(OR($B91-G$5&gt;74, $B91-G$5=73, $B91-G$5=1, $B91-G$5&lt;0),"",ROUND(($B91-G$5)*'점수 계산기'!$C$27+G$5*'점수 계산기'!$C$30+'점수 계산기'!$C$33,0))</f>
        <v/>
      </c>
      <c r="H91" s="42" t="str">
        <f>IF(OR($B91-H$5&gt;74, $B91-H$5=73, $B91-H$5=1, $B91-H$5&lt;0),"",ROUND(($B91-H$5)*'점수 계산기'!$C$27+H$5*'점수 계산기'!$C$30+'점수 계산기'!$C$33,0))</f>
        <v/>
      </c>
      <c r="I91" s="42" t="str">
        <f>IF(OR($B91-I$5&gt;74, $B91-I$5=73, $B91-I$5=1, $B91-I$5&lt;0),"",ROUND(($B91-I$5)*'점수 계산기'!$C$27+I$5*'점수 계산기'!$C$30+'점수 계산기'!$C$33,0))</f>
        <v/>
      </c>
      <c r="J91" s="42" t="str">
        <f>IF(OR($B91-J$5&gt;74, $B91-J$5=73, $B91-J$5=1, $B91-J$5&lt;0),"",ROUND(($B91-J$5)*'점수 계산기'!$C$27+J$5*'점수 계산기'!$C$30+'점수 계산기'!$C$33,0))</f>
        <v/>
      </c>
      <c r="K91" s="42" t="str">
        <f>IF(OR($B91-K$5&gt;74, $B91-K$5=73, $B91-K$5=1, $B91-K$5&lt;0),"",ROUND(($B91-K$5)*'점수 계산기'!$C$27+K$5*'점수 계산기'!$C$30+'점수 계산기'!$C$33,0))</f>
        <v/>
      </c>
      <c r="L91" s="42" t="str">
        <f>IF(OR($B91-L$5&gt;74, $B91-L$5=73, $B91-L$5=1, $B91-L$5&lt;0),"",ROUND(($B91-L$5)*'점수 계산기'!$C$27+L$5*'점수 계산기'!$C$30+'점수 계산기'!$C$33,0))</f>
        <v/>
      </c>
      <c r="M91" s="42">
        <f>IF(OR($B91-M$5&gt;74, $B91-M$5=73, $B91-M$5=1, $B91-M$5&lt;0),"",ROUND(($B91-M$5)*'점수 계산기'!$C$27+M$5*'점수 계산기'!$C$30+'점수 계산기'!$C$33,0))</f>
        <v>78</v>
      </c>
      <c r="N91" s="42" t="str">
        <f>IF(OR($B91-N$5&gt;74, $B91-N$5=73, $B91-N$5=1, $B91-N$5&lt;0),"",ROUND(($B91-N$5)*'점수 계산기'!$C$27+N$5*'점수 계산기'!$C$30+'점수 계산기'!$C$33,0))</f>
        <v/>
      </c>
      <c r="O91" s="42">
        <f>IF(OR($B91-O$5&gt;74, $B91-O$5=73, $B91-O$5=1, $B91-O$5&lt;0),"",ROUND(($B91-O$5)*'점수 계산기'!$C$27+O$5*'점수 계산기'!$C$30+'점수 계산기'!$C$33,0))</f>
        <v>78</v>
      </c>
      <c r="P91" s="42">
        <f>IF(OR($B91-P$5&gt;74, $B91-P$5=73, $B91-P$5=1, $B91-P$5&lt;0),"",ROUND(($B91-P$5)*'점수 계산기'!$C$27+P$5*'점수 계산기'!$C$30+'점수 계산기'!$C$33,0))</f>
        <v>78</v>
      </c>
      <c r="Q91" s="42">
        <f>IF(OR($B91-Q$5&gt;74, $B91-Q$5=73, $B91-Q$5=1, $B91-Q$5&lt;0),"",ROUND(($B91-Q$5)*'점수 계산기'!$C$27+Q$5*'점수 계산기'!$C$30+'점수 계산기'!$C$33,0))</f>
        <v>78</v>
      </c>
      <c r="R91" s="42">
        <f>IF(OR($B91-R$5&gt;74, $B91-R$5=73, $B91-R$5=1, $B91-R$5&lt;0),"",ROUND(($B91-R$5)*'점수 계산기'!$C$27+R$5*'점수 계산기'!$C$30+'점수 계산기'!$C$33,0))</f>
        <v>78</v>
      </c>
      <c r="S91" s="42">
        <f>IF(OR($B91-S$5&gt;74, $B91-S$5=73, $B91-S$5=1, $B91-S$5&lt;0),"",ROUND(($B91-S$5)*'점수 계산기'!$C$27+S$5*'점수 계산기'!$C$30+'점수 계산기'!$C$33,0))</f>
        <v>78</v>
      </c>
      <c r="T91" s="42">
        <f>IF(OR($B91-T$5&gt;74, $B91-T$5=73, $B91-T$5=1, $B91-T$5&lt;0),"",ROUND(($B91-T$5)*'점수 계산기'!$C$27+T$5*'점수 계산기'!$C$30+'점수 계산기'!$C$33,0))</f>
        <v>78</v>
      </c>
      <c r="U91" s="42">
        <f>IF(OR($B91-U$5&gt;74, $B91-U$5=73, $B91-U$5=1, $B91-U$5&lt;0),"",ROUND(($B91-U$5)*'점수 계산기'!$C$27+U$5*'점수 계산기'!$C$30+'점수 계산기'!$C$33,0))</f>
        <v>78</v>
      </c>
      <c r="V91" s="42">
        <f>IF(OR($B91-V$5&gt;74, $B91-V$5=73, $B91-V$5=1, $B91-V$5&lt;0),"",ROUND(($B91-V$5)*'점수 계산기'!$C$27+V$5*'점수 계산기'!$C$30+'점수 계산기'!$C$33,0))</f>
        <v>78</v>
      </c>
      <c r="W91" s="42">
        <f>IF(OR($B91-W$5&gt;74, $B91-W$5=73, $B91-W$5=1, $B91-W$5&lt;0),"",ROUND(($B91-W$5)*'점수 계산기'!$C$27+W$5*'점수 계산기'!$C$30+'점수 계산기'!$C$33,0))</f>
        <v>78</v>
      </c>
      <c r="X91" s="42">
        <f>IF(OR($B91-X$5&gt;74, $B91-X$5=73, $B91-X$5=1, $B91-X$5&lt;0),"",ROUND(($B91-X$5)*'점수 계산기'!$C$27+X$5*'점수 계산기'!$C$30+'점수 계산기'!$C$33,0))</f>
        <v>78</v>
      </c>
      <c r="Y91" s="42">
        <f>IF(OR($B91-Y$5&gt;74, $B91-Y$5=73, $B91-Y$5=1, $B91-Y$5&lt;0),"",ROUND(($B91-Y$5)*'점수 계산기'!$C$27+Y$5*'점수 계산기'!$C$30+'점수 계산기'!$C$33,0))</f>
        <v>78</v>
      </c>
      <c r="Z91" s="42">
        <f>IF(OR($B91-Z$5&gt;74, $B91-Z$5=73, $B91-Z$5=1, $B91-Z$5&lt;0),"",ROUND(($B91-Z$5)*'점수 계산기'!$C$27+Z$5*'점수 계산기'!$C$30+'점수 계산기'!$C$33,0))</f>
        <v>78</v>
      </c>
      <c r="AA91" s="49">
        <f>IF(OR($B91-AA$5&gt;74, $B91-AA$5=73, $B91-AA$5=1, $B91-AA$5&lt;0),"",ROUND(($B91-AA$5)*'점수 계산기'!$C$27+AA$5*'점수 계산기'!$C$30+'점수 계산기'!$C$33,0))</f>
        <v>78</v>
      </c>
      <c r="AC91" s="195">
        <v>16</v>
      </c>
      <c r="AD91" s="195">
        <f t="shared" si="2"/>
        <v>78</v>
      </c>
      <c r="AE91" s="195" cm="1">
        <f t="array" ref="AE91">INDEX($AF$6:$AF$106, AC91, 1)</f>
        <v>136</v>
      </c>
      <c r="AF91" s="195">
        <f t="shared" si="3"/>
        <v>78</v>
      </c>
      <c r="AG91" s="195">
        <v>15</v>
      </c>
      <c r="AH91" s="195">
        <v>85</v>
      </c>
    </row>
    <row r="92" spans="1:34" ht="21" customHeight="1">
      <c r="A92" s="4"/>
      <c r="B92" s="67">
        <v>14</v>
      </c>
      <c r="C92" s="54" t="str">
        <f>IF(OR($B92-C$5&gt;74, $B92-C$5=73, $B92-C$5=1, $B92-C$5&lt;0),"",ROUND(($B92-C$5)*'점수 계산기'!$C$27+C$5*'점수 계산기'!$C$30+'점수 계산기'!$C$33,0))</f>
        <v/>
      </c>
      <c r="D92" s="42" t="str">
        <f>IF(OR($B92-D$5&gt;74, $B92-D$5=73, $B92-D$5=1, $B92-D$5&lt;0),"",ROUND(($B92-D$5)*'점수 계산기'!$C$27+D$5*'점수 계산기'!$C$30+'점수 계산기'!$C$33,0))</f>
        <v/>
      </c>
      <c r="E92" s="42" t="str">
        <f>IF(OR($B92-E$5&gt;74, $B92-E$5=73, $B92-E$5=1, $B92-E$5&lt;0),"",ROUND(($B92-E$5)*'점수 계산기'!$C$27+E$5*'점수 계산기'!$C$30+'점수 계산기'!$C$33,0))</f>
        <v/>
      </c>
      <c r="F92" s="42" t="str">
        <f>IF(OR($B92-F$5&gt;74, $B92-F$5=73, $B92-F$5=1, $B92-F$5&lt;0),"",ROUND(($B92-F$5)*'점수 계산기'!$C$27+F$5*'점수 계산기'!$C$30+'점수 계산기'!$C$33,0))</f>
        <v/>
      </c>
      <c r="G92" s="42" t="str">
        <f>IF(OR($B92-G$5&gt;74, $B92-G$5=73, $B92-G$5=1, $B92-G$5&lt;0),"",ROUND(($B92-G$5)*'점수 계산기'!$C$27+G$5*'점수 계산기'!$C$30+'점수 계산기'!$C$33,0))</f>
        <v/>
      </c>
      <c r="H92" s="42" t="str">
        <f>IF(OR($B92-H$5&gt;74, $B92-H$5=73, $B92-H$5=1, $B92-H$5&lt;0),"",ROUND(($B92-H$5)*'점수 계산기'!$C$27+H$5*'점수 계산기'!$C$30+'점수 계산기'!$C$33,0))</f>
        <v/>
      </c>
      <c r="I92" s="42" t="str">
        <f>IF(OR($B92-I$5&gt;74, $B92-I$5=73, $B92-I$5=1, $B92-I$5&lt;0),"",ROUND(($B92-I$5)*'점수 계산기'!$C$27+I$5*'점수 계산기'!$C$30+'점수 계산기'!$C$33,0))</f>
        <v/>
      </c>
      <c r="J92" s="42" t="str">
        <f>IF(OR($B92-J$5&gt;74, $B92-J$5=73, $B92-J$5=1, $B92-J$5&lt;0),"",ROUND(($B92-J$5)*'점수 계산기'!$C$27+J$5*'점수 계산기'!$C$30+'점수 계산기'!$C$33,0))</f>
        <v/>
      </c>
      <c r="K92" s="42" t="str">
        <f>IF(OR($B92-K$5&gt;74, $B92-K$5=73, $B92-K$5=1, $B92-K$5&lt;0),"",ROUND(($B92-K$5)*'점수 계산기'!$C$27+K$5*'점수 계산기'!$C$30+'점수 계산기'!$C$33,0))</f>
        <v/>
      </c>
      <c r="L92" s="42" t="str">
        <f>IF(OR($B92-L$5&gt;74, $B92-L$5=73, $B92-L$5=1, $B92-L$5&lt;0),"",ROUND(($B92-L$5)*'점수 계산기'!$C$27+L$5*'점수 계산기'!$C$30+'점수 계산기'!$C$33,0))</f>
        <v/>
      </c>
      <c r="M92" s="42" t="str">
        <f>IF(OR($B92-M$5&gt;74, $B92-M$5=73, $B92-M$5=1, $B92-M$5&lt;0),"",ROUND(($B92-M$5)*'점수 계산기'!$C$27+M$5*'점수 계산기'!$C$30+'점수 계산기'!$C$33,0))</f>
        <v/>
      </c>
      <c r="N92" s="42">
        <f>IF(OR($B92-N$5&gt;74, $B92-N$5=73, $B92-N$5=1, $B92-N$5&lt;0),"",ROUND(($B92-N$5)*'점수 계산기'!$C$27+N$5*'점수 계산기'!$C$30+'점수 계산기'!$C$33,0))</f>
        <v>77</v>
      </c>
      <c r="O92" s="42" t="str">
        <f>IF(OR($B92-O$5&gt;74, $B92-O$5=73, $B92-O$5=1, $B92-O$5&lt;0),"",ROUND(($B92-O$5)*'점수 계산기'!$C$27+O$5*'점수 계산기'!$C$30+'점수 계산기'!$C$33,0))</f>
        <v/>
      </c>
      <c r="P92" s="42">
        <f>IF(OR($B92-P$5&gt;74, $B92-P$5=73, $B92-P$5=1, $B92-P$5&lt;0),"",ROUND(($B92-P$5)*'점수 계산기'!$C$27+P$5*'점수 계산기'!$C$30+'점수 계산기'!$C$33,0))</f>
        <v>77</v>
      </c>
      <c r="Q92" s="42">
        <f>IF(OR($B92-Q$5&gt;74, $B92-Q$5=73, $B92-Q$5=1, $B92-Q$5&lt;0),"",ROUND(($B92-Q$5)*'점수 계산기'!$C$27+Q$5*'점수 계산기'!$C$30+'점수 계산기'!$C$33,0))</f>
        <v>77</v>
      </c>
      <c r="R92" s="42">
        <f>IF(OR($B92-R$5&gt;74, $B92-R$5=73, $B92-R$5=1, $B92-R$5&lt;0),"",ROUND(($B92-R$5)*'점수 계산기'!$C$27+R$5*'점수 계산기'!$C$30+'점수 계산기'!$C$33,0))</f>
        <v>77</v>
      </c>
      <c r="S92" s="42">
        <f>IF(OR($B92-S$5&gt;74, $B92-S$5=73, $B92-S$5=1, $B92-S$5&lt;0),"",ROUND(($B92-S$5)*'점수 계산기'!$C$27+S$5*'점수 계산기'!$C$30+'점수 계산기'!$C$33,0))</f>
        <v>77</v>
      </c>
      <c r="T92" s="42">
        <f>IF(OR($B92-T$5&gt;74, $B92-T$5=73, $B92-T$5=1, $B92-T$5&lt;0),"",ROUND(($B92-T$5)*'점수 계산기'!$C$27+T$5*'점수 계산기'!$C$30+'점수 계산기'!$C$33,0))</f>
        <v>77</v>
      </c>
      <c r="U92" s="42">
        <f>IF(OR($B92-U$5&gt;74, $B92-U$5=73, $B92-U$5=1, $B92-U$5&lt;0),"",ROUND(($B92-U$5)*'점수 계산기'!$C$27+U$5*'점수 계산기'!$C$30+'점수 계산기'!$C$33,0))</f>
        <v>77</v>
      </c>
      <c r="V92" s="42">
        <f>IF(OR($B92-V$5&gt;74, $B92-V$5=73, $B92-V$5=1, $B92-V$5&lt;0),"",ROUND(($B92-V$5)*'점수 계산기'!$C$27+V$5*'점수 계산기'!$C$30+'점수 계산기'!$C$33,0))</f>
        <v>77</v>
      </c>
      <c r="W92" s="42">
        <f>IF(OR($B92-W$5&gt;74, $B92-W$5=73, $B92-W$5=1, $B92-W$5&lt;0),"",ROUND(($B92-W$5)*'점수 계산기'!$C$27+W$5*'점수 계산기'!$C$30+'점수 계산기'!$C$33,0))</f>
        <v>77</v>
      </c>
      <c r="X92" s="42">
        <f>IF(OR($B92-X$5&gt;74, $B92-X$5=73, $B92-X$5=1, $B92-X$5&lt;0),"",ROUND(($B92-X$5)*'점수 계산기'!$C$27+X$5*'점수 계산기'!$C$30+'점수 계산기'!$C$33,0))</f>
        <v>77</v>
      </c>
      <c r="Y92" s="42">
        <f>IF(OR($B92-Y$5&gt;74, $B92-Y$5=73, $B92-Y$5=1, $B92-Y$5&lt;0),"",ROUND(($B92-Y$5)*'점수 계산기'!$C$27+Y$5*'점수 계산기'!$C$30+'점수 계산기'!$C$33,0))</f>
        <v>77</v>
      </c>
      <c r="Z92" s="42">
        <f>IF(OR($B92-Z$5&gt;74, $B92-Z$5=73, $B92-Z$5=1, $B92-Z$5&lt;0),"",ROUND(($B92-Z$5)*'점수 계산기'!$C$27+Z$5*'점수 계산기'!$C$30+'점수 계산기'!$C$33,0))</f>
        <v>77</v>
      </c>
      <c r="AA92" s="49">
        <f>IF(OR($B92-AA$5&gt;74, $B92-AA$5=73, $B92-AA$5=1, $B92-AA$5&lt;0),"",ROUND(($B92-AA$5)*'점수 계산기'!$C$27+AA$5*'점수 계산기'!$C$30+'점수 계산기'!$C$33,0))</f>
        <v>77</v>
      </c>
      <c r="AC92" s="195">
        <v>15</v>
      </c>
      <c r="AD92" s="195">
        <f t="shared" si="2"/>
        <v>77</v>
      </c>
      <c r="AE92" s="195" cm="1">
        <f t="array" ref="AE92">INDEX($AF$6:$AF$106, AC92, 1)</f>
        <v>137</v>
      </c>
      <c r="AF92" s="195">
        <f t="shared" si="3"/>
        <v>77</v>
      </c>
      <c r="AG92" s="195">
        <v>14</v>
      </c>
      <c r="AH92" s="195">
        <v>86</v>
      </c>
    </row>
    <row r="93" spans="1:34" ht="21" customHeight="1">
      <c r="A93" s="4"/>
      <c r="B93" s="67">
        <v>13</v>
      </c>
      <c r="C93" s="54" t="str">
        <f>IF(OR($B93-C$5&gt;74, $B93-C$5=73, $B93-C$5=1, $B93-C$5&lt;0),"",ROUND(($B93-C$5)*'점수 계산기'!$C$27+C$5*'점수 계산기'!$C$30+'점수 계산기'!$C$33,0))</f>
        <v/>
      </c>
      <c r="D93" s="42" t="str">
        <f>IF(OR($B93-D$5&gt;74, $B93-D$5=73, $B93-D$5=1, $B93-D$5&lt;0),"",ROUND(($B93-D$5)*'점수 계산기'!$C$27+D$5*'점수 계산기'!$C$30+'점수 계산기'!$C$33,0))</f>
        <v/>
      </c>
      <c r="E93" s="42" t="str">
        <f>IF(OR($B93-E$5&gt;74, $B93-E$5=73, $B93-E$5=1, $B93-E$5&lt;0),"",ROUND(($B93-E$5)*'점수 계산기'!$C$27+E$5*'점수 계산기'!$C$30+'점수 계산기'!$C$33,0))</f>
        <v/>
      </c>
      <c r="F93" s="42" t="str">
        <f>IF(OR($B93-F$5&gt;74, $B93-F$5=73, $B93-F$5=1, $B93-F$5&lt;0),"",ROUND(($B93-F$5)*'점수 계산기'!$C$27+F$5*'점수 계산기'!$C$30+'점수 계산기'!$C$33,0))</f>
        <v/>
      </c>
      <c r="G93" s="42" t="str">
        <f>IF(OR($B93-G$5&gt;74, $B93-G$5=73, $B93-G$5=1, $B93-G$5&lt;0),"",ROUND(($B93-G$5)*'점수 계산기'!$C$27+G$5*'점수 계산기'!$C$30+'점수 계산기'!$C$33,0))</f>
        <v/>
      </c>
      <c r="H93" s="42" t="str">
        <f>IF(OR($B93-H$5&gt;74, $B93-H$5=73, $B93-H$5=1, $B93-H$5&lt;0),"",ROUND(($B93-H$5)*'점수 계산기'!$C$27+H$5*'점수 계산기'!$C$30+'점수 계산기'!$C$33,0))</f>
        <v/>
      </c>
      <c r="I93" s="42" t="str">
        <f>IF(OR($B93-I$5&gt;74, $B93-I$5=73, $B93-I$5=1, $B93-I$5&lt;0),"",ROUND(($B93-I$5)*'점수 계산기'!$C$27+I$5*'점수 계산기'!$C$30+'점수 계산기'!$C$33,0))</f>
        <v/>
      </c>
      <c r="J93" s="42" t="str">
        <f>IF(OR($B93-J$5&gt;74, $B93-J$5=73, $B93-J$5=1, $B93-J$5&lt;0),"",ROUND(($B93-J$5)*'점수 계산기'!$C$27+J$5*'점수 계산기'!$C$30+'점수 계산기'!$C$33,0))</f>
        <v/>
      </c>
      <c r="K93" s="42" t="str">
        <f>IF(OR($B93-K$5&gt;74, $B93-K$5=73, $B93-K$5=1, $B93-K$5&lt;0),"",ROUND(($B93-K$5)*'점수 계산기'!$C$27+K$5*'점수 계산기'!$C$30+'점수 계산기'!$C$33,0))</f>
        <v/>
      </c>
      <c r="L93" s="42" t="str">
        <f>IF(OR($B93-L$5&gt;74, $B93-L$5=73, $B93-L$5=1, $B93-L$5&lt;0),"",ROUND(($B93-L$5)*'점수 계산기'!$C$27+L$5*'점수 계산기'!$C$30+'점수 계산기'!$C$33,0))</f>
        <v/>
      </c>
      <c r="M93" s="42" t="str">
        <f>IF(OR($B93-M$5&gt;74, $B93-M$5=73, $B93-M$5=1, $B93-M$5&lt;0),"",ROUND(($B93-M$5)*'점수 계산기'!$C$27+M$5*'점수 계산기'!$C$30+'점수 계산기'!$C$33,0))</f>
        <v/>
      </c>
      <c r="N93" s="42" t="str">
        <f>IF(OR($B93-N$5&gt;74, $B93-N$5=73, $B93-N$5=1, $B93-N$5&lt;0),"",ROUND(($B93-N$5)*'점수 계산기'!$C$27+N$5*'점수 계산기'!$C$30+'점수 계산기'!$C$33,0))</f>
        <v/>
      </c>
      <c r="O93" s="42">
        <f>IF(OR($B93-O$5&gt;74, $B93-O$5=73, $B93-O$5=1, $B93-O$5&lt;0),"",ROUND(($B93-O$5)*'점수 계산기'!$C$27+O$5*'점수 계산기'!$C$30+'점수 계산기'!$C$33,0))</f>
        <v>77</v>
      </c>
      <c r="P93" s="42" t="str">
        <f>IF(OR($B93-P$5&gt;74, $B93-P$5=73, $B93-P$5=1, $B93-P$5&lt;0),"",ROUND(($B93-P$5)*'점수 계산기'!$C$27+P$5*'점수 계산기'!$C$30+'점수 계산기'!$C$33,0))</f>
        <v/>
      </c>
      <c r="Q93" s="42">
        <f>IF(OR($B93-Q$5&gt;74, $B93-Q$5=73, $B93-Q$5=1, $B93-Q$5&lt;0),"",ROUND(($B93-Q$5)*'점수 계산기'!$C$27+Q$5*'점수 계산기'!$C$30+'점수 계산기'!$C$33,0))</f>
        <v>77</v>
      </c>
      <c r="R93" s="42">
        <f>IF(OR($B93-R$5&gt;74, $B93-R$5=73, $B93-R$5=1, $B93-R$5&lt;0),"",ROUND(($B93-R$5)*'점수 계산기'!$C$27+R$5*'점수 계산기'!$C$30+'점수 계산기'!$C$33,0))</f>
        <v>77</v>
      </c>
      <c r="S93" s="42">
        <f>IF(OR($B93-S$5&gt;74, $B93-S$5=73, $B93-S$5=1, $B93-S$5&lt;0),"",ROUND(($B93-S$5)*'점수 계산기'!$C$27+S$5*'점수 계산기'!$C$30+'점수 계산기'!$C$33,0))</f>
        <v>77</v>
      </c>
      <c r="T93" s="42">
        <f>IF(OR($B93-T$5&gt;74, $B93-T$5=73, $B93-T$5=1, $B93-T$5&lt;0),"",ROUND(($B93-T$5)*'점수 계산기'!$C$27+T$5*'점수 계산기'!$C$30+'점수 계산기'!$C$33,0))</f>
        <v>77</v>
      </c>
      <c r="U93" s="42">
        <f>IF(OR($B93-U$5&gt;74, $B93-U$5=73, $B93-U$5=1, $B93-U$5&lt;0),"",ROUND(($B93-U$5)*'점수 계산기'!$C$27+U$5*'점수 계산기'!$C$30+'점수 계산기'!$C$33,0))</f>
        <v>77</v>
      </c>
      <c r="V93" s="42">
        <f>IF(OR($B93-V$5&gt;74, $B93-V$5=73, $B93-V$5=1, $B93-V$5&lt;0),"",ROUND(($B93-V$5)*'점수 계산기'!$C$27+V$5*'점수 계산기'!$C$30+'점수 계산기'!$C$33,0))</f>
        <v>77</v>
      </c>
      <c r="W93" s="42">
        <f>IF(OR($B93-W$5&gt;74, $B93-W$5=73, $B93-W$5=1, $B93-W$5&lt;0),"",ROUND(($B93-W$5)*'점수 계산기'!$C$27+W$5*'점수 계산기'!$C$30+'점수 계산기'!$C$33,0))</f>
        <v>77</v>
      </c>
      <c r="X93" s="42">
        <f>IF(OR($B93-X$5&gt;74, $B93-X$5=73, $B93-X$5=1, $B93-X$5&lt;0),"",ROUND(($B93-X$5)*'점수 계산기'!$C$27+X$5*'점수 계산기'!$C$30+'점수 계산기'!$C$33,0))</f>
        <v>77</v>
      </c>
      <c r="Y93" s="42">
        <f>IF(OR($B93-Y$5&gt;74, $B93-Y$5=73, $B93-Y$5=1, $B93-Y$5&lt;0),"",ROUND(($B93-Y$5)*'점수 계산기'!$C$27+Y$5*'점수 계산기'!$C$30+'점수 계산기'!$C$33,0))</f>
        <v>77</v>
      </c>
      <c r="Z93" s="42">
        <f>IF(OR($B93-Z$5&gt;74, $B93-Z$5=73, $B93-Z$5=1, $B93-Z$5&lt;0),"",ROUND(($B93-Z$5)*'점수 계산기'!$C$27+Z$5*'점수 계산기'!$C$30+'점수 계산기'!$C$33,0))</f>
        <v>77</v>
      </c>
      <c r="AA93" s="49">
        <f>IF(OR($B93-AA$5&gt;74, $B93-AA$5=73, $B93-AA$5=1, $B93-AA$5&lt;0),"",ROUND(($B93-AA$5)*'점수 계산기'!$C$27+AA$5*'점수 계산기'!$C$30+'점수 계산기'!$C$33,0))</f>
        <v>77</v>
      </c>
      <c r="AC93" s="195">
        <v>14</v>
      </c>
      <c r="AD93" s="195">
        <f t="shared" si="2"/>
        <v>77</v>
      </c>
      <c r="AE93" s="195" cm="1">
        <f t="array" ref="AE93">INDEX($AF$6:$AF$106, AC93, 1)</f>
        <v>138</v>
      </c>
      <c r="AF93" s="195">
        <f t="shared" si="3"/>
        <v>77</v>
      </c>
      <c r="AG93" s="195">
        <v>13</v>
      </c>
      <c r="AH93" s="195">
        <v>87</v>
      </c>
    </row>
    <row r="94" spans="1:34" ht="21" customHeight="1">
      <c r="A94" s="4"/>
      <c r="B94" s="68">
        <v>12</v>
      </c>
      <c r="C94" s="55" t="str">
        <f>IF(OR($B94-C$5&gt;74, $B94-C$5=73, $B94-C$5=1, $B94-C$5&lt;0),"",ROUND(($B94-C$5)*'점수 계산기'!$C$27+C$5*'점수 계산기'!$C$30+'점수 계산기'!$C$33,0))</f>
        <v/>
      </c>
      <c r="D94" s="43" t="str">
        <f>IF(OR($B94-D$5&gt;74, $B94-D$5=73, $B94-D$5=1, $B94-D$5&lt;0),"",ROUND(($B94-D$5)*'점수 계산기'!$C$27+D$5*'점수 계산기'!$C$30+'점수 계산기'!$C$33,0))</f>
        <v/>
      </c>
      <c r="E94" s="43" t="str">
        <f>IF(OR($B94-E$5&gt;74, $B94-E$5=73, $B94-E$5=1, $B94-E$5&lt;0),"",ROUND(($B94-E$5)*'점수 계산기'!$C$27+E$5*'점수 계산기'!$C$30+'점수 계산기'!$C$33,0))</f>
        <v/>
      </c>
      <c r="F94" s="43" t="str">
        <f>IF(OR($B94-F$5&gt;74, $B94-F$5=73, $B94-F$5=1, $B94-F$5&lt;0),"",ROUND(($B94-F$5)*'점수 계산기'!$C$27+F$5*'점수 계산기'!$C$30+'점수 계산기'!$C$33,0))</f>
        <v/>
      </c>
      <c r="G94" s="43" t="str">
        <f>IF(OR($B94-G$5&gt;74, $B94-G$5=73, $B94-G$5=1, $B94-G$5&lt;0),"",ROUND(($B94-G$5)*'점수 계산기'!$C$27+G$5*'점수 계산기'!$C$30+'점수 계산기'!$C$33,0))</f>
        <v/>
      </c>
      <c r="H94" s="43" t="str">
        <f>IF(OR($B94-H$5&gt;74, $B94-H$5=73, $B94-H$5=1, $B94-H$5&lt;0),"",ROUND(($B94-H$5)*'점수 계산기'!$C$27+H$5*'점수 계산기'!$C$30+'점수 계산기'!$C$33,0))</f>
        <v/>
      </c>
      <c r="I94" s="43" t="str">
        <f>IF(OR($B94-I$5&gt;74, $B94-I$5=73, $B94-I$5=1, $B94-I$5&lt;0),"",ROUND(($B94-I$5)*'점수 계산기'!$C$27+I$5*'점수 계산기'!$C$30+'점수 계산기'!$C$33,0))</f>
        <v/>
      </c>
      <c r="J94" s="43" t="str">
        <f>IF(OR($B94-J$5&gt;74, $B94-J$5=73, $B94-J$5=1, $B94-J$5&lt;0),"",ROUND(($B94-J$5)*'점수 계산기'!$C$27+J$5*'점수 계산기'!$C$30+'점수 계산기'!$C$33,0))</f>
        <v/>
      </c>
      <c r="K94" s="43" t="str">
        <f>IF(OR($B94-K$5&gt;74, $B94-K$5=73, $B94-K$5=1, $B94-K$5&lt;0),"",ROUND(($B94-K$5)*'점수 계산기'!$C$27+K$5*'점수 계산기'!$C$30+'점수 계산기'!$C$33,0))</f>
        <v/>
      </c>
      <c r="L94" s="43" t="str">
        <f>IF(OR($B94-L$5&gt;74, $B94-L$5=73, $B94-L$5=1, $B94-L$5&lt;0),"",ROUND(($B94-L$5)*'점수 계산기'!$C$27+L$5*'점수 계산기'!$C$30+'점수 계산기'!$C$33,0))</f>
        <v/>
      </c>
      <c r="M94" s="43" t="str">
        <f>IF(OR($B94-M$5&gt;74, $B94-M$5=73, $B94-M$5=1, $B94-M$5&lt;0),"",ROUND(($B94-M$5)*'점수 계산기'!$C$27+M$5*'점수 계산기'!$C$30+'점수 계산기'!$C$33,0))</f>
        <v/>
      </c>
      <c r="N94" s="43" t="str">
        <f>IF(OR($B94-N$5&gt;74, $B94-N$5=73, $B94-N$5=1, $B94-N$5&lt;0),"",ROUND(($B94-N$5)*'점수 계산기'!$C$27+N$5*'점수 계산기'!$C$30+'점수 계산기'!$C$33,0))</f>
        <v/>
      </c>
      <c r="O94" s="43" t="str">
        <f>IF(OR($B94-O$5&gt;74, $B94-O$5=73, $B94-O$5=1, $B94-O$5&lt;0),"",ROUND(($B94-O$5)*'점수 계산기'!$C$27+O$5*'점수 계산기'!$C$30+'점수 계산기'!$C$33,0))</f>
        <v/>
      </c>
      <c r="P94" s="43">
        <f>IF(OR($B94-P$5&gt;74, $B94-P$5=73, $B94-P$5=1, $B94-P$5&lt;0),"",ROUND(($B94-P$5)*'점수 계산기'!$C$27+P$5*'점수 계산기'!$C$30+'점수 계산기'!$C$33,0))</f>
        <v>76</v>
      </c>
      <c r="Q94" s="43" t="str">
        <f>IF(OR($B94-Q$5&gt;74, $B94-Q$5=73, $B94-Q$5=1, $B94-Q$5&lt;0),"",ROUND(($B94-Q$5)*'점수 계산기'!$C$27+Q$5*'점수 계산기'!$C$30+'점수 계산기'!$C$33,0))</f>
        <v/>
      </c>
      <c r="R94" s="43">
        <f>IF(OR($B94-R$5&gt;74, $B94-R$5=73, $B94-R$5=1, $B94-R$5&lt;0),"",ROUND(($B94-R$5)*'점수 계산기'!$C$27+R$5*'점수 계산기'!$C$30+'점수 계산기'!$C$33,0))</f>
        <v>76</v>
      </c>
      <c r="S94" s="43">
        <f>IF(OR($B94-S$5&gt;74, $B94-S$5=73, $B94-S$5=1, $B94-S$5&lt;0),"",ROUND(($B94-S$5)*'점수 계산기'!$C$27+S$5*'점수 계산기'!$C$30+'점수 계산기'!$C$33,0))</f>
        <v>76</v>
      </c>
      <c r="T94" s="43">
        <f>IF(OR($B94-T$5&gt;74, $B94-T$5=73, $B94-T$5=1, $B94-T$5&lt;0),"",ROUND(($B94-T$5)*'점수 계산기'!$C$27+T$5*'점수 계산기'!$C$30+'점수 계산기'!$C$33,0))</f>
        <v>76</v>
      </c>
      <c r="U94" s="43">
        <f>IF(OR($B94-U$5&gt;74, $B94-U$5=73, $B94-U$5=1, $B94-U$5&lt;0),"",ROUND(($B94-U$5)*'점수 계산기'!$C$27+U$5*'점수 계산기'!$C$30+'점수 계산기'!$C$33,0))</f>
        <v>76</v>
      </c>
      <c r="V94" s="43">
        <f>IF(OR($B94-V$5&gt;74, $B94-V$5=73, $B94-V$5=1, $B94-V$5&lt;0),"",ROUND(($B94-V$5)*'점수 계산기'!$C$27+V$5*'점수 계산기'!$C$30+'점수 계산기'!$C$33,0))</f>
        <v>76</v>
      </c>
      <c r="W94" s="43">
        <f>IF(OR($B94-W$5&gt;74, $B94-W$5=73, $B94-W$5=1, $B94-W$5&lt;0),"",ROUND(($B94-W$5)*'점수 계산기'!$C$27+W$5*'점수 계산기'!$C$30+'점수 계산기'!$C$33,0))</f>
        <v>76</v>
      </c>
      <c r="X94" s="43">
        <f>IF(OR($B94-X$5&gt;74, $B94-X$5=73, $B94-X$5=1, $B94-X$5&lt;0),"",ROUND(($B94-X$5)*'점수 계산기'!$C$27+X$5*'점수 계산기'!$C$30+'점수 계산기'!$C$33,0))</f>
        <v>76</v>
      </c>
      <c r="Y94" s="43">
        <f>IF(OR($B94-Y$5&gt;74, $B94-Y$5=73, $B94-Y$5=1, $B94-Y$5&lt;0),"",ROUND(($B94-Y$5)*'점수 계산기'!$C$27+Y$5*'점수 계산기'!$C$30+'점수 계산기'!$C$33,0))</f>
        <v>76</v>
      </c>
      <c r="Z94" s="43">
        <f>IF(OR($B94-Z$5&gt;74, $B94-Z$5=73, $B94-Z$5=1, $B94-Z$5&lt;0),"",ROUND(($B94-Z$5)*'점수 계산기'!$C$27+Z$5*'점수 계산기'!$C$30+'점수 계산기'!$C$33,0))</f>
        <v>76</v>
      </c>
      <c r="AA94" s="50">
        <f>IF(OR($B94-AA$5&gt;74, $B94-AA$5=73, $B94-AA$5=1, $B94-AA$5&lt;0),"",ROUND(($B94-AA$5)*'점수 계산기'!$C$27+AA$5*'점수 계산기'!$C$30+'점수 계산기'!$C$33,0))</f>
        <v>76</v>
      </c>
      <c r="AC94" s="195">
        <v>13</v>
      </c>
      <c r="AD94" s="195">
        <f t="shared" si="2"/>
        <v>76</v>
      </c>
      <c r="AE94" s="195" cm="1">
        <f t="array" ref="AE94">INDEX($AF$6:$AF$106, AC94, 1)</f>
        <v>139</v>
      </c>
      <c r="AF94" s="195">
        <f t="shared" si="3"/>
        <v>76</v>
      </c>
      <c r="AG94" s="195">
        <v>12</v>
      </c>
      <c r="AH94" s="195">
        <v>88</v>
      </c>
    </row>
    <row r="95" spans="1:34" ht="21" customHeight="1">
      <c r="A95" s="4"/>
      <c r="B95" s="68">
        <v>11</v>
      </c>
      <c r="C95" s="55" t="str">
        <f>IF(OR($B95-C$5&gt;74, $B95-C$5=73, $B95-C$5=1, $B95-C$5&lt;0),"",ROUND(($B95-C$5)*'점수 계산기'!$C$27+C$5*'점수 계산기'!$C$30+'점수 계산기'!$C$33,0))</f>
        <v/>
      </c>
      <c r="D95" s="43" t="str">
        <f>IF(OR($B95-D$5&gt;74, $B95-D$5=73, $B95-D$5=1, $B95-D$5&lt;0),"",ROUND(($B95-D$5)*'점수 계산기'!$C$27+D$5*'점수 계산기'!$C$30+'점수 계산기'!$C$33,0))</f>
        <v/>
      </c>
      <c r="E95" s="43" t="str">
        <f>IF(OR($B95-E$5&gt;74, $B95-E$5=73, $B95-E$5=1, $B95-E$5&lt;0),"",ROUND(($B95-E$5)*'점수 계산기'!$C$27+E$5*'점수 계산기'!$C$30+'점수 계산기'!$C$33,0))</f>
        <v/>
      </c>
      <c r="F95" s="43" t="str">
        <f>IF(OR($B95-F$5&gt;74, $B95-F$5=73, $B95-F$5=1, $B95-F$5&lt;0),"",ROUND(($B95-F$5)*'점수 계산기'!$C$27+F$5*'점수 계산기'!$C$30+'점수 계산기'!$C$33,0))</f>
        <v/>
      </c>
      <c r="G95" s="43" t="str">
        <f>IF(OR($B95-G$5&gt;74, $B95-G$5=73, $B95-G$5=1, $B95-G$5&lt;0),"",ROUND(($B95-G$5)*'점수 계산기'!$C$27+G$5*'점수 계산기'!$C$30+'점수 계산기'!$C$33,0))</f>
        <v/>
      </c>
      <c r="H95" s="43" t="str">
        <f>IF(OR($B95-H$5&gt;74, $B95-H$5=73, $B95-H$5=1, $B95-H$5&lt;0),"",ROUND(($B95-H$5)*'점수 계산기'!$C$27+H$5*'점수 계산기'!$C$30+'점수 계산기'!$C$33,0))</f>
        <v/>
      </c>
      <c r="I95" s="43" t="str">
        <f>IF(OR($B95-I$5&gt;74, $B95-I$5=73, $B95-I$5=1, $B95-I$5&lt;0),"",ROUND(($B95-I$5)*'점수 계산기'!$C$27+I$5*'점수 계산기'!$C$30+'점수 계산기'!$C$33,0))</f>
        <v/>
      </c>
      <c r="J95" s="43" t="str">
        <f>IF(OR($B95-J$5&gt;74, $B95-J$5=73, $B95-J$5=1, $B95-J$5&lt;0),"",ROUND(($B95-J$5)*'점수 계산기'!$C$27+J$5*'점수 계산기'!$C$30+'점수 계산기'!$C$33,0))</f>
        <v/>
      </c>
      <c r="K95" s="43" t="str">
        <f>IF(OR($B95-K$5&gt;74, $B95-K$5=73, $B95-K$5=1, $B95-K$5&lt;0),"",ROUND(($B95-K$5)*'점수 계산기'!$C$27+K$5*'점수 계산기'!$C$30+'점수 계산기'!$C$33,0))</f>
        <v/>
      </c>
      <c r="L95" s="43" t="str">
        <f>IF(OR($B95-L$5&gt;74, $B95-L$5=73, $B95-L$5=1, $B95-L$5&lt;0),"",ROUND(($B95-L$5)*'점수 계산기'!$C$27+L$5*'점수 계산기'!$C$30+'점수 계산기'!$C$33,0))</f>
        <v/>
      </c>
      <c r="M95" s="43" t="str">
        <f>IF(OR($B95-M$5&gt;74, $B95-M$5=73, $B95-M$5=1, $B95-M$5&lt;0),"",ROUND(($B95-M$5)*'점수 계산기'!$C$27+M$5*'점수 계산기'!$C$30+'점수 계산기'!$C$33,0))</f>
        <v/>
      </c>
      <c r="N95" s="43" t="str">
        <f>IF(OR($B95-N$5&gt;74, $B95-N$5=73, $B95-N$5=1, $B95-N$5&lt;0),"",ROUND(($B95-N$5)*'점수 계산기'!$C$27+N$5*'점수 계산기'!$C$30+'점수 계산기'!$C$33,0))</f>
        <v/>
      </c>
      <c r="O95" s="43" t="str">
        <f>IF(OR($B95-O$5&gt;74, $B95-O$5=73, $B95-O$5=1, $B95-O$5&lt;0),"",ROUND(($B95-O$5)*'점수 계산기'!$C$27+O$5*'점수 계산기'!$C$30+'점수 계산기'!$C$33,0))</f>
        <v/>
      </c>
      <c r="P95" s="43" t="str">
        <f>IF(OR($B95-P$5&gt;74, $B95-P$5=73, $B95-P$5=1, $B95-P$5&lt;0),"",ROUND(($B95-P$5)*'점수 계산기'!$C$27+P$5*'점수 계산기'!$C$30+'점수 계산기'!$C$33,0))</f>
        <v/>
      </c>
      <c r="Q95" s="43">
        <f>IF(OR($B95-Q$5&gt;74, $B95-Q$5=73, $B95-Q$5=1, $B95-Q$5&lt;0),"",ROUND(($B95-Q$5)*'점수 계산기'!$C$27+Q$5*'점수 계산기'!$C$30+'점수 계산기'!$C$33,0))</f>
        <v>75</v>
      </c>
      <c r="R95" s="43" t="str">
        <f>IF(OR($B95-R$5&gt;74, $B95-R$5=73, $B95-R$5=1, $B95-R$5&lt;0),"",ROUND(($B95-R$5)*'점수 계산기'!$C$27+R$5*'점수 계산기'!$C$30+'점수 계산기'!$C$33,0))</f>
        <v/>
      </c>
      <c r="S95" s="43">
        <f>IF(OR($B95-S$5&gt;74, $B95-S$5=73, $B95-S$5=1, $B95-S$5&lt;0),"",ROUND(($B95-S$5)*'점수 계산기'!$C$27+S$5*'점수 계산기'!$C$30+'점수 계산기'!$C$33,0))</f>
        <v>75</v>
      </c>
      <c r="T95" s="43">
        <f>IF(OR($B95-T$5&gt;74, $B95-T$5=73, $B95-T$5=1, $B95-T$5&lt;0),"",ROUND(($B95-T$5)*'점수 계산기'!$C$27+T$5*'점수 계산기'!$C$30+'점수 계산기'!$C$33,0))</f>
        <v>75</v>
      </c>
      <c r="U95" s="43">
        <f>IF(OR($B95-U$5&gt;74, $B95-U$5=73, $B95-U$5=1, $B95-U$5&lt;0),"",ROUND(($B95-U$5)*'점수 계산기'!$C$27+U$5*'점수 계산기'!$C$30+'점수 계산기'!$C$33,0))</f>
        <v>75</v>
      </c>
      <c r="V95" s="43">
        <f>IF(OR($B95-V$5&gt;74, $B95-V$5=73, $B95-V$5=1, $B95-V$5&lt;0),"",ROUND(($B95-V$5)*'점수 계산기'!$C$27+V$5*'점수 계산기'!$C$30+'점수 계산기'!$C$33,0))</f>
        <v>75</v>
      </c>
      <c r="W95" s="43">
        <f>IF(OR($B95-W$5&gt;74, $B95-W$5=73, $B95-W$5=1, $B95-W$5&lt;0),"",ROUND(($B95-W$5)*'점수 계산기'!$C$27+W$5*'점수 계산기'!$C$30+'점수 계산기'!$C$33,0))</f>
        <v>75</v>
      </c>
      <c r="X95" s="43">
        <f>IF(OR($B95-X$5&gt;74, $B95-X$5=73, $B95-X$5=1, $B95-X$5&lt;0),"",ROUND(($B95-X$5)*'점수 계산기'!$C$27+X$5*'점수 계산기'!$C$30+'점수 계산기'!$C$33,0))</f>
        <v>75</v>
      </c>
      <c r="Y95" s="43">
        <f>IF(OR($B95-Y$5&gt;74, $B95-Y$5=73, $B95-Y$5=1, $B95-Y$5&lt;0),"",ROUND(($B95-Y$5)*'점수 계산기'!$C$27+Y$5*'점수 계산기'!$C$30+'점수 계산기'!$C$33,0))</f>
        <v>75</v>
      </c>
      <c r="Z95" s="43">
        <f>IF(OR($B95-Z$5&gt;74, $B95-Z$5=73, $B95-Z$5=1, $B95-Z$5&lt;0),"",ROUND(($B95-Z$5)*'점수 계산기'!$C$27+Z$5*'점수 계산기'!$C$30+'점수 계산기'!$C$33,0))</f>
        <v>75</v>
      </c>
      <c r="AA95" s="50">
        <f>IF(OR($B95-AA$5&gt;74, $B95-AA$5=73, $B95-AA$5=1, $B95-AA$5&lt;0),"",ROUND(($B95-AA$5)*'점수 계산기'!$C$27+AA$5*'점수 계산기'!$C$30+'점수 계산기'!$C$33,0))</f>
        <v>75</v>
      </c>
      <c r="AC95" s="195">
        <v>12</v>
      </c>
      <c r="AD95" s="195">
        <f t="shared" si="2"/>
        <v>75</v>
      </c>
      <c r="AE95" s="195" cm="1">
        <f t="array" ref="AE95">INDEX($AF$6:$AF$106, AC95, 1)</f>
        <v>140</v>
      </c>
      <c r="AF95" s="195">
        <f t="shared" si="3"/>
        <v>75</v>
      </c>
      <c r="AG95" s="195">
        <v>11</v>
      </c>
      <c r="AH95" s="195">
        <v>89</v>
      </c>
    </row>
    <row r="96" spans="1:34" ht="21" customHeight="1">
      <c r="A96" s="4"/>
      <c r="B96" s="68">
        <v>10</v>
      </c>
      <c r="C96" s="55" t="str">
        <f>IF(OR($B96-C$5&gt;74, $B96-C$5=73, $B96-C$5=1, $B96-C$5&lt;0),"",ROUND(($B96-C$5)*'점수 계산기'!$C$27+C$5*'점수 계산기'!$C$30+'점수 계산기'!$C$33,0))</f>
        <v/>
      </c>
      <c r="D96" s="43" t="str">
        <f>IF(OR($B96-D$5&gt;74, $B96-D$5=73, $B96-D$5=1, $B96-D$5&lt;0),"",ROUND(($B96-D$5)*'점수 계산기'!$C$27+D$5*'점수 계산기'!$C$30+'점수 계산기'!$C$33,0))</f>
        <v/>
      </c>
      <c r="E96" s="43" t="str">
        <f>IF(OR($B96-E$5&gt;74, $B96-E$5=73, $B96-E$5=1, $B96-E$5&lt;0),"",ROUND(($B96-E$5)*'점수 계산기'!$C$27+E$5*'점수 계산기'!$C$30+'점수 계산기'!$C$33,0))</f>
        <v/>
      </c>
      <c r="F96" s="43" t="str">
        <f>IF(OR($B96-F$5&gt;74, $B96-F$5=73, $B96-F$5=1, $B96-F$5&lt;0),"",ROUND(($B96-F$5)*'점수 계산기'!$C$27+F$5*'점수 계산기'!$C$30+'점수 계산기'!$C$33,0))</f>
        <v/>
      </c>
      <c r="G96" s="43" t="str">
        <f>IF(OR($B96-G$5&gt;74, $B96-G$5=73, $B96-G$5=1, $B96-G$5&lt;0),"",ROUND(($B96-G$5)*'점수 계산기'!$C$27+G$5*'점수 계산기'!$C$30+'점수 계산기'!$C$33,0))</f>
        <v/>
      </c>
      <c r="H96" s="43" t="str">
        <f>IF(OR($B96-H$5&gt;74, $B96-H$5=73, $B96-H$5=1, $B96-H$5&lt;0),"",ROUND(($B96-H$5)*'점수 계산기'!$C$27+H$5*'점수 계산기'!$C$30+'점수 계산기'!$C$33,0))</f>
        <v/>
      </c>
      <c r="I96" s="43" t="str">
        <f>IF(OR($B96-I$5&gt;74, $B96-I$5=73, $B96-I$5=1, $B96-I$5&lt;0),"",ROUND(($B96-I$5)*'점수 계산기'!$C$27+I$5*'점수 계산기'!$C$30+'점수 계산기'!$C$33,0))</f>
        <v/>
      </c>
      <c r="J96" s="43" t="str">
        <f>IF(OR($B96-J$5&gt;74, $B96-J$5=73, $B96-J$5=1, $B96-J$5&lt;0),"",ROUND(($B96-J$5)*'점수 계산기'!$C$27+J$5*'점수 계산기'!$C$30+'점수 계산기'!$C$33,0))</f>
        <v/>
      </c>
      <c r="K96" s="43" t="str">
        <f>IF(OR($B96-K$5&gt;74, $B96-K$5=73, $B96-K$5=1, $B96-K$5&lt;0),"",ROUND(($B96-K$5)*'점수 계산기'!$C$27+K$5*'점수 계산기'!$C$30+'점수 계산기'!$C$33,0))</f>
        <v/>
      </c>
      <c r="L96" s="43" t="str">
        <f>IF(OR($B96-L$5&gt;74, $B96-L$5=73, $B96-L$5=1, $B96-L$5&lt;0),"",ROUND(($B96-L$5)*'점수 계산기'!$C$27+L$5*'점수 계산기'!$C$30+'점수 계산기'!$C$33,0))</f>
        <v/>
      </c>
      <c r="M96" s="43" t="str">
        <f>IF(OR($B96-M$5&gt;74, $B96-M$5=73, $B96-M$5=1, $B96-M$5&lt;0),"",ROUND(($B96-M$5)*'점수 계산기'!$C$27+M$5*'점수 계산기'!$C$30+'점수 계산기'!$C$33,0))</f>
        <v/>
      </c>
      <c r="N96" s="43" t="str">
        <f>IF(OR($B96-N$5&gt;74, $B96-N$5=73, $B96-N$5=1, $B96-N$5&lt;0),"",ROUND(($B96-N$5)*'점수 계산기'!$C$27+N$5*'점수 계산기'!$C$30+'점수 계산기'!$C$33,0))</f>
        <v/>
      </c>
      <c r="O96" s="43" t="str">
        <f>IF(OR($B96-O$5&gt;74, $B96-O$5=73, $B96-O$5=1, $B96-O$5&lt;0),"",ROUND(($B96-O$5)*'점수 계산기'!$C$27+O$5*'점수 계산기'!$C$30+'점수 계산기'!$C$33,0))</f>
        <v/>
      </c>
      <c r="P96" s="43" t="str">
        <f>IF(OR($B96-P$5&gt;74, $B96-P$5=73, $B96-P$5=1, $B96-P$5&lt;0),"",ROUND(($B96-P$5)*'점수 계산기'!$C$27+P$5*'점수 계산기'!$C$30+'점수 계산기'!$C$33,0))</f>
        <v/>
      </c>
      <c r="Q96" s="43" t="str">
        <f>IF(OR($B96-Q$5&gt;74, $B96-Q$5=73, $B96-Q$5=1, $B96-Q$5&lt;0),"",ROUND(($B96-Q$5)*'점수 계산기'!$C$27+Q$5*'점수 계산기'!$C$30+'점수 계산기'!$C$33,0))</f>
        <v/>
      </c>
      <c r="R96" s="43">
        <f>IF(OR($B96-R$5&gt;74, $B96-R$5=73, $B96-R$5=1, $B96-R$5&lt;0),"",ROUND(($B96-R$5)*'점수 계산기'!$C$27+R$5*'점수 계산기'!$C$30+'점수 계산기'!$C$33,0))</f>
        <v>74</v>
      </c>
      <c r="S96" s="43" t="str">
        <f>IF(OR($B96-S$5&gt;74, $B96-S$5=73, $B96-S$5=1, $B96-S$5&lt;0),"",ROUND(($B96-S$5)*'점수 계산기'!$C$27+S$5*'점수 계산기'!$C$30+'점수 계산기'!$C$33,0))</f>
        <v/>
      </c>
      <c r="T96" s="43">
        <f>IF(OR($B96-T$5&gt;74, $B96-T$5=73, $B96-T$5=1, $B96-T$5&lt;0),"",ROUND(($B96-T$5)*'점수 계산기'!$C$27+T$5*'점수 계산기'!$C$30+'점수 계산기'!$C$33,0))</f>
        <v>74</v>
      </c>
      <c r="U96" s="43">
        <f>IF(OR($B96-U$5&gt;74, $B96-U$5=73, $B96-U$5=1, $B96-U$5&lt;0),"",ROUND(($B96-U$5)*'점수 계산기'!$C$27+U$5*'점수 계산기'!$C$30+'점수 계산기'!$C$33,0))</f>
        <v>74</v>
      </c>
      <c r="V96" s="43">
        <f>IF(OR($B96-V$5&gt;74, $B96-V$5=73, $B96-V$5=1, $B96-V$5&lt;0),"",ROUND(($B96-V$5)*'점수 계산기'!$C$27+V$5*'점수 계산기'!$C$30+'점수 계산기'!$C$33,0))</f>
        <v>74</v>
      </c>
      <c r="W96" s="43">
        <f>IF(OR($B96-W$5&gt;74, $B96-W$5=73, $B96-W$5=1, $B96-W$5&lt;0),"",ROUND(($B96-W$5)*'점수 계산기'!$C$27+W$5*'점수 계산기'!$C$30+'점수 계산기'!$C$33,0))</f>
        <v>74</v>
      </c>
      <c r="X96" s="43">
        <f>IF(OR($B96-X$5&gt;74, $B96-X$5=73, $B96-X$5=1, $B96-X$5&lt;0),"",ROUND(($B96-X$5)*'점수 계산기'!$C$27+X$5*'점수 계산기'!$C$30+'점수 계산기'!$C$33,0))</f>
        <v>74</v>
      </c>
      <c r="Y96" s="43">
        <f>IF(OR($B96-Y$5&gt;74, $B96-Y$5=73, $B96-Y$5=1, $B96-Y$5&lt;0),"",ROUND(($B96-Y$5)*'점수 계산기'!$C$27+Y$5*'점수 계산기'!$C$30+'점수 계산기'!$C$33,0))</f>
        <v>74</v>
      </c>
      <c r="Z96" s="43">
        <f>IF(OR($B96-Z$5&gt;74, $B96-Z$5=73, $B96-Z$5=1, $B96-Z$5&lt;0),"",ROUND(($B96-Z$5)*'점수 계산기'!$C$27+Z$5*'점수 계산기'!$C$30+'점수 계산기'!$C$33,0))</f>
        <v>74</v>
      </c>
      <c r="AA96" s="50">
        <f>IF(OR($B96-AA$5&gt;74, $B96-AA$5=73, $B96-AA$5=1, $B96-AA$5&lt;0),"",ROUND(($B96-AA$5)*'점수 계산기'!$C$27+AA$5*'점수 계산기'!$C$30+'점수 계산기'!$C$33,0))</f>
        <v>74</v>
      </c>
      <c r="AC96" s="195">
        <v>11</v>
      </c>
      <c r="AD96" s="195">
        <f t="shared" si="2"/>
        <v>74</v>
      </c>
      <c r="AE96" s="195" cm="1">
        <f t="array" ref="AE96">INDEX($AF$6:$AF$106, AC96, 1)</f>
        <v>140</v>
      </c>
      <c r="AF96" s="195">
        <f t="shared" si="3"/>
        <v>74</v>
      </c>
      <c r="AG96" s="195">
        <v>10</v>
      </c>
      <c r="AH96" s="195">
        <v>90</v>
      </c>
    </row>
    <row r="97" spans="1:34" ht="21" customHeight="1">
      <c r="A97" s="4"/>
      <c r="B97" s="68">
        <v>9</v>
      </c>
      <c r="C97" s="55" t="str">
        <f>IF(OR($B97-C$5&gt;74, $B97-C$5=73, $B97-C$5=1, $B97-C$5&lt;0),"",ROUND(($B97-C$5)*'점수 계산기'!$C$27+C$5*'점수 계산기'!$C$30+'점수 계산기'!$C$33,0))</f>
        <v/>
      </c>
      <c r="D97" s="43" t="str">
        <f>IF(OR($B97-D$5&gt;74, $B97-D$5=73, $B97-D$5=1, $B97-D$5&lt;0),"",ROUND(($B97-D$5)*'점수 계산기'!$C$27+D$5*'점수 계산기'!$C$30+'점수 계산기'!$C$33,0))</f>
        <v/>
      </c>
      <c r="E97" s="43" t="str">
        <f>IF(OR($B97-E$5&gt;74, $B97-E$5=73, $B97-E$5=1, $B97-E$5&lt;0),"",ROUND(($B97-E$5)*'점수 계산기'!$C$27+E$5*'점수 계산기'!$C$30+'점수 계산기'!$C$33,0))</f>
        <v/>
      </c>
      <c r="F97" s="43" t="str">
        <f>IF(OR($B97-F$5&gt;74, $B97-F$5=73, $B97-F$5=1, $B97-F$5&lt;0),"",ROUND(($B97-F$5)*'점수 계산기'!$C$27+F$5*'점수 계산기'!$C$30+'점수 계산기'!$C$33,0))</f>
        <v/>
      </c>
      <c r="G97" s="43" t="str">
        <f>IF(OR($B97-G$5&gt;74, $B97-G$5=73, $B97-G$5=1, $B97-G$5&lt;0),"",ROUND(($B97-G$5)*'점수 계산기'!$C$27+G$5*'점수 계산기'!$C$30+'점수 계산기'!$C$33,0))</f>
        <v/>
      </c>
      <c r="H97" s="43" t="str">
        <f>IF(OR($B97-H$5&gt;74, $B97-H$5=73, $B97-H$5=1, $B97-H$5&lt;0),"",ROUND(($B97-H$5)*'점수 계산기'!$C$27+H$5*'점수 계산기'!$C$30+'점수 계산기'!$C$33,0))</f>
        <v/>
      </c>
      <c r="I97" s="43" t="str">
        <f>IF(OR($B97-I$5&gt;74, $B97-I$5=73, $B97-I$5=1, $B97-I$5&lt;0),"",ROUND(($B97-I$5)*'점수 계산기'!$C$27+I$5*'점수 계산기'!$C$30+'점수 계산기'!$C$33,0))</f>
        <v/>
      </c>
      <c r="J97" s="43" t="str">
        <f>IF(OR($B97-J$5&gt;74, $B97-J$5=73, $B97-J$5=1, $B97-J$5&lt;0),"",ROUND(($B97-J$5)*'점수 계산기'!$C$27+J$5*'점수 계산기'!$C$30+'점수 계산기'!$C$33,0))</f>
        <v/>
      </c>
      <c r="K97" s="43" t="str">
        <f>IF(OR($B97-K$5&gt;74, $B97-K$5=73, $B97-K$5=1, $B97-K$5&lt;0),"",ROUND(($B97-K$5)*'점수 계산기'!$C$27+K$5*'점수 계산기'!$C$30+'점수 계산기'!$C$33,0))</f>
        <v/>
      </c>
      <c r="L97" s="43" t="str">
        <f>IF(OR($B97-L$5&gt;74, $B97-L$5=73, $B97-L$5=1, $B97-L$5&lt;0),"",ROUND(($B97-L$5)*'점수 계산기'!$C$27+L$5*'점수 계산기'!$C$30+'점수 계산기'!$C$33,0))</f>
        <v/>
      </c>
      <c r="M97" s="43" t="str">
        <f>IF(OR($B97-M$5&gt;74, $B97-M$5=73, $B97-M$5=1, $B97-M$5&lt;0),"",ROUND(($B97-M$5)*'점수 계산기'!$C$27+M$5*'점수 계산기'!$C$30+'점수 계산기'!$C$33,0))</f>
        <v/>
      </c>
      <c r="N97" s="43" t="str">
        <f>IF(OR($B97-N$5&gt;74, $B97-N$5=73, $B97-N$5=1, $B97-N$5&lt;0),"",ROUND(($B97-N$5)*'점수 계산기'!$C$27+N$5*'점수 계산기'!$C$30+'점수 계산기'!$C$33,0))</f>
        <v/>
      </c>
      <c r="O97" s="43" t="str">
        <f>IF(OR($B97-O$5&gt;74, $B97-O$5=73, $B97-O$5=1, $B97-O$5&lt;0),"",ROUND(($B97-O$5)*'점수 계산기'!$C$27+O$5*'점수 계산기'!$C$30+'점수 계산기'!$C$33,0))</f>
        <v/>
      </c>
      <c r="P97" s="43" t="str">
        <f>IF(OR($B97-P$5&gt;74, $B97-P$5=73, $B97-P$5=1, $B97-P$5&lt;0),"",ROUND(($B97-P$5)*'점수 계산기'!$C$27+P$5*'점수 계산기'!$C$30+'점수 계산기'!$C$33,0))</f>
        <v/>
      </c>
      <c r="Q97" s="43" t="str">
        <f>IF(OR($B97-Q$5&gt;74, $B97-Q$5=73, $B97-Q$5=1, $B97-Q$5&lt;0),"",ROUND(($B97-Q$5)*'점수 계산기'!$C$27+Q$5*'점수 계산기'!$C$30+'점수 계산기'!$C$33,0))</f>
        <v/>
      </c>
      <c r="R97" s="43" t="str">
        <f>IF(OR($B97-R$5&gt;74, $B97-R$5=73, $B97-R$5=1, $B97-R$5&lt;0),"",ROUND(($B97-R$5)*'점수 계산기'!$C$27+R$5*'점수 계산기'!$C$30+'점수 계산기'!$C$33,0))</f>
        <v/>
      </c>
      <c r="S97" s="43">
        <f>IF(OR($B97-S$5&gt;74, $B97-S$5=73, $B97-S$5=1, $B97-S$5&lt;0),"",ROUND(($B97-S$5)*'점수 계산기'!$C$27+S$5*'점수 계산기'!$C$30+'점수 계산기'!$C$33,0))</f>
        <v>73</v>
      </c>
      <c r="T97" s="43" t="str">
        <f>IF(OR($B97-T$5&gt;74, $B97-T$5=73, $B97-T$5=1, $B97-T$5&lt;0),"",ROUND(($B97-T$5)*'점수 계산기'!$C$27+T$5*'점수 계산기'!$C$30+'점수 계산기'!$C$33,0))</f>
        <v/>
      </c>
      <c r="U97" s="43">
        <f>IF(OR($B97-U$5&gt;74, $B97-U$5=73, $B97-U$5=1, $B97-U$5&lt;0),"",ROUND(($B97-U$5)*'점수 계산기'!$C$27+U$5*'점수 계산기'!$C$30+'점수 계산기'!$C$33,0))</f>
        <v>73</v>
      </c>
      <c r="V97" s="43">
        <f>IF(OR($B97-V$5&gt;74, $B97-V$5=73, $B97-V$5=1, $B97-V$5&lt;0),"",ROUND(($B97-V$5)*'점수 계산기'!$C$27+V$5*'점수 계산기'!$C$30+'점수 계산기'!$C$33,0))</f>
        <v>73</v>
      </c>
      <c r="W97" s="43">
        <f>IF(OR($B97-W$5&gt;74, $B97-W$5=73, $B97-W$5=1, $B97-W$5&lt;0),"",ROUND(($B97-W$5)*'점수 계산기'!$C$27+W$5*'점수 계산기'!$C$30+'점수 계산기'!$C$33,0))</f>
        <v>73</v>
      </c>
      <c r="X97" s="43">
        <f>IF(OR($B97-X$5&gt;74, $B97-X$5=73, $B97-X$5=1, $B97-X$5&lt;0),"",ROUND(($B97-X$5)*'점수 계산기'!$C$27+X$5*'점수 계산기'!$C$30+'점수 계산기'!$C$33,0))</f>
        <v>73</v>
      </c>
      <c r="Y97" s="43">
        <f>IF(OR($B97-Y$5&gt;74, $B97-Y$5=73, $B97-Y$5=1, $B97-Y$5&lt;0),"",ROUND(($B97-Y$5)*'점수 계산기'!$C$27+Y$5*'점수 계산기'!$C$30+'점수 계산기'!$C$33,0))</f>
        <v>73</v>
      </c>
      <c r="Z97" s="43">
        <f>IF(OR($B97-Z$5&gt;74, $B97-Z$5=73, $B97-Z$5=1, $B97-Z$5&lt;0),"",ROUND(($B97-Z$5)*'점수 계산기'!$C$27+Z$5*'점수 계산기'!$C$30+'점수 계산기'!$C$33,0))</f>
        <v>73</v>
      </c>
      <c r="AA97" s="50">
        <f>IF(OR($B97-AA$5&gt;74, $B97-AA$5=73, $B97-AA$5=1, $B97-AA$5&lt;0),"",ROUND(($B97-AA$5)*'점수 계산기'!$C$27+AA$5*'점수 계산기'!$C$30+'점수 계산기'!$C$33,0))</f>
        <v>73</v>
      </c>
      <c r="AC97" s="195">
        <v>10</v>
      </c>
      <c r="AD97" s="195">
        <f t="shared" si="2"/>
        <v>73</v>
      </c>
      <c r="AE97" s="195" cm="1">
        <f t="array" ref="AE97">INDEX($AF$6:$AF$106, AC97, 1)</f>
        <v>141</v>
      </c>
      <c r="AF97" s="195">
        <f t="shared" si="3"/>
        <v>73</v>
      </c>
      <c r="AG97" s="195">
        <v>9</v>
      </c>
      <c r="AH97" s="195">
        <v>91</v>
      </c>
    </row>
    <row r="98" spans="1:34" ht="21" customHeight="1">
      <c r="A98" s="4"/>
      <c r="B98" s="69">
        <v>8</v>
      </c>
      <c r="C98" s="56" t="str">
        <f>IF(OR($B98-C$5&gt;74, $B98-C$5=73, $B98-C$5=1, $B98-C$5&lt;0),"",ROUND(($B98-C$5)*'점수 계산기'!$C$27+C$5*'점수 계산기'!$C$30+'점수 계산기'!$C$33,0))</f>
        <v/>
      </c>
      <c r="D98" s="44" t="str">
        <f>IF(OR($B98-D$5&gt;74, $B98-D$5=73, $B98-D$5=1, $B98-D$5&lt;0),"",ROUND(($B98-D$5)*'점수 계산기'!$C$27+D$5*'점수 계산기'!$C$30+'점수 계산기'!$C$33,0))</f>
        <v/>
      </c>
      <c r="E98" s="44" t="str">
        <f>IF(OR($B98-E$5&gt;74, $B98-E$5=73, $B98-E$5=1, $B98-E$5&lt;0),"",ROUND(($B98-E$5)*'점수 계산기'!$C$27+E$5*'점수 계산기'!$C$30+'점수 계산기'!$C$33,0))</f>
        <v/>
      </c>
      <c r="F98" s="44" t="str">
        <f>IF(OR($B98-F$5&gt;74, $B98-F$5=73, $B98-F$5=1, $B98-F$5&lt;0),"",ROUND(($B98-F$5)*'점수 계산기'!$C$27+F$5*'점수 계산기'!$C$30+'점수 계산기'!$C$33,0))</f>
        <v/>
      </c>
      <c r="G98" s="44" t="str">
        <f>IF(OR($B98-G$5&gt;74, $B98-G$5=73, $B98-G$5=1, $B98-G$5&lt;0),"",ROUND(($B98-G$5)*'점수 계산기'!$C$27+G$5*'점수 계산기'!$C$30+'점수 계산기'!$C$33,0))</f>
        <v/>
      </c>
      <c r="H98" s="44" t="str">
        <f>IF(OR($B98-H$5&gt;74, $B98-H$5=73, $B98-H$5=1, $B98-H$5&lt;0),"",ROUND(($B98-H$5)*'점수 계산기'!$C$27+H$5*'점수 계산기'!$C$30+'점수 계산기'!$C$33,0))</f>
        <v/>
      </c>
      <c r="I98" s="44" t="str">
        <f>IF(OR($B98-I$5&gt;74, $B98-I$5=73, $B98-I$5=1, $B98-I$5&lt;0),"",ROUND(($B98-I$5)*'점수 계산기'!$C$27+I$5*'점수 계산기'!$C$30+'점수 계산기'!$C$33,0))</f>
        <v/>
      </c>
      <c r="J98" s="44" t="str">
        <f>IF(OR($B98-J$5&gt;74, $B98-J$5=73, $B98-J$5=1, $B98-J$5&lt;0),"",ROUND(($B98-J$5)*'점수 계산기'!$C$27+J$5*'점수 계산기'!$C$30+'점수 계산기'!$C$33,0))</f>
        <v/>
      </c>
      <c r="K98" s="44" t="str">
        <f>IF(OR($B98-K$5&gt;74, $B98-K$5=73, $B98-K$5=1, $B98-K$5&lt;0),"",ROUND(($B98-K$5)*'점수 계산기'!$C$27+K$5*'점수 계산기'!$C$30+'점수 계산기'!$C$33,0))</f>
        <v/>
      </c>
      <c r="L98" s="44" t="str">
        <f>IF(OR($B98-L$5&gt;74, $B98-L$5=73, $B98-L$5=1, $B98-L$5&lt;0),"",ROUND(($B98-L$5)*'점수 계산기'!$C$27+L$5*'점수 계산기'!$C$30+'점수 계산기'!$C$33,0))</f>
        <v/>
      </c>
      <c r="M98" s="44" t="str">
        <f>IF(OR($B98-M$5&gt;74, $B98-M$5=73, $B98-M$5=1, $B98-M$5&lt;0),"",ROUND(($B98-M$5)*'점수 계산기'!$C$27+M$5*'점수 계산기'!$C$30+'점수 계산기'!$C$33,0))</f>
        <v/>
      </c>
      <c r="N98" s="44" t="str">
        <f>IF(OR($B98-N$5&gt;74, $B98-N$5=73, $B98-N$5=1, $B98-N$5&lt;0),"",ROUND(($B98-N$5)*'점수 계산기'!$C$27+N$5*'점수 계산기'!$C$30+'점수 계산기'!$C$33,0))</f>
        <v/>
      </c>
      <c r="O98" s="44" t="str">
        <f>IF(OR($B98-O$5&gt;74, $B98-O$5=73, $B98-O$5=1, $B98-O$5&lt;0),"",ROUND(($B98-O$5)*'점수 계산기'!$C$27+O$5*'점수 계산기'!$C$30+'점수 계산기'!$C$33,0))</f>
        <v/>
      </c>
      <c r="P98" s="44" t="str">
        <f>IF(OR($B98-P$5&gt;74, $B98-P$5=73, $B98-P$5=1, $B98-P$5&lt;0),"",ROUND(($B98-P$5)*'점수 계산기'!$C$27+P$5*'점수 계산기'!$C$30+'점수 계산기'!$C$33,0))</f>
        <v/>
      </c>
      <c r="Q98" s="44" t="str">
        <f>IF(OR($B98-Q$5&gt;74, $B98-Q$5=73, $B98-Q$5=1, $B98-Q$5&lt;0),"",ROUND(($B98-Q$5)*'점수 계산기'!$C$27+Q$5*'점수 계산기'!$C$30+'점수 계산기'!$C$33,0))</f>
        <v/>
      </c>
      <c r="R98" s="44" t="str">
        <f>IF(OR($B98-R$5&gt;74, $B98-R$5=73, $B98-R$5=1, $B98-R$5&lt;0),"",ROUND(($B98-R$5)*'점수 계산기'!$C$27+R$5*'점수 계산기'!$C$30+'점수 계산기'!$C$33,0))</f>
        <v/>
      </c>
      <c r="S98" s="44" t="str">
        <f>IF(OR($B98-S$5&gt;74, $B98-S$5=73, $B98-S$5=1, $B98-S$5&lt;0),"",ROUND(($B98-S$5)*'점수 계산기'!$C$27+S$5*'점수 계산기'!$C$30+'점수 계산기'!$C$33,0))</f>
        <v/>
      </c>
      <c r="T98" s="44">
        <f>IF(OR($B98-T$5&gt;74, $B98-T$5=73, $B98-T$5=1, $B98-T$5&lt;0),"",ROUND(($B98-T$5)*'점수 계산기'!$C$27+T$5*'점수 계산기'!$C$30+'점수 계산기'!$C$33,0))</f>
        <v>72</v>
      </c>
      <c r="U98" s="44" t="str">
        <f>IF(OR($B98-U$5&gt;74, $B98-U$5=73, $B98-U$5=1, $B98-U$5&lt;0),"",ROUND(($B98-U$5)*'점수 계산기'!$C$27+U$5*'점수 계산기'!$C$30+'점수 계산기'!$C$33,0))</f>
        <v/>
      </c>
      <c r="V98" s="44">
        <f>IF(OR($B98-V$5&gt;74, $B98-V$5=73, $B98-V$5=1, $B98-V$5&lt;0),"",ROUND(($B98-V$5)*'점수 계산기'!$C$27+V$5*'점수 계산기'!$C$30+'점수 계산기'!$C$33,0))</f>
        <v>72</v>
      </c>
      <c r="W98" s="44">
        <f>IF(OR($B98-W$5&gt;74, $B98-W$5=73, $B98-W$5=1, $B98-W$5&lt;0),"",ROUND(($B98-W$5)*'점수 계산기'!$C$27+W$5*'점수 계산기'!$C$30+'점수 계산기'!$C$33,0))</f>
        <v>72</v>
      </c>
      <c r="X98" s="44">
        <f>IF(OR($B98-X$5&gt;74, $B98-X$5=73, $B98-X$5=1, $B98-X$5&lt;0),"",ROUND(($B98-X$5)*'점수 계산기'!$C$27+X$5*'점수 계산기'!$C$30+'점수 계산기'!$C$33,0))</f>
        <v>72</v>
      </c>
      <c r="Y98" s="44">
        <f>IF(OR($B98-Y$5&gt;74, $B98-Y$5=73, $B98-Y$5=1, $B98-Y$5&lt;0),"",ROUND(($B98-Y$5)*'점수 계산기'!$C$27+Y$5*'점수 계산기'!$C$30+'점수 계산기'!$C$33,0))</f>
        <v>72</v>
      </c>
      <c r="Z98" s="44">
        <f>IF(OR($B98-Z$5&gt;74, $B98-Z$5=73, $B98-Z$5=1, $B98-Z$5&lt;0),"",ROUND(($B98-Z$5)*'점수 계산기'!$C$27+Z$5*'점수 계산기'!$C$30+'점수 계산기'!$C$33,0))</f>
        <v>72</v>
      </c>
      <c r="AA98" s="51">
        <f>IF(OR($B98-AA$5&gt;74, $B98-AA$5=73, $B98-AA$5=1, $B98-AA$5&lt;0),"",ROUND(($B98-AA$5)*'점수 계산기'!$C$27+AA$5*'점수 계산기'!$C$30+'점수 계산기'!$C$33,0))</f>
        <v>72</v>
      </c>
      <c r="AC98" s="195">
        <v>9</v>
      </c>
      <c r="AD98" s="195">
        <f t="shared" si="2"/>
        <v>72</v>
      </c>
      <c r="AE98" s="195" cm="1">
        <f t="array" ref="AE98">INDEX($AF$6:$AF$106, AC98, 1)</f>
        <v>142</v>
      </c>
      <c r="AF98" s="195">
        <f t="shared" si="3"/>
        <v>72</v>
      </c>
      <c r="AG98" s="195">
        <v>8</v>
      </c>
      <c r="AH98" s="195">
        <v>92</v>
      </c>
    </row>
    <row r="99" spans="1:34" ht="21" customHeight="1">
      <c r="A99" s="4"/>
      <c r="B99" s="69">
        <v>7</v>
      </c>
      <c r="C99" s="56" t="str">
        <f>IF(OR($B99-C$5&gt;74, $B99-C$5=73, $B99-C$5=1, $B99-C$5&lt;0),"",ROUND(($B99-C$5)*'점수 계산기'!$C$27+C$5*'점수 계산기'!$C$30+'점수 계산기'!$C$33,0))</f>
        <v/>
      </c>
      <c r="D99" s="44" t="str">
        <f>IF(OR($B99-D$5&gt;74, $B99-D$5=73, $B99-D$5=1, $B99-D$5&lt;0),"",ROUND(($B99-D$5)*'점수 계산기'!$C$27+D$5*'점수 계산기'!$C$30+'점수 계산기'!$C$33,0))</f>
        <v/>
      </c>
      <c r="E99" s="44" t="str">
        <f>IF(OR($B99-E$5&gt;74, $B99-E$5=73, $B99-E$5=1, $B99-E$5&lt;0),"",ROUND(($B99-E$5)*'점수 계산기'!$C$27+E$5*'점수 계산기'!$C$30+'점수 계산기'!$C$33,0))</f>
        <v/>
      </c>
      <c r="F99" s="44" t="str">
        <f>IF(OR($B99-F$5&gt;74, $B99-F$5=73, $B99-F$5=1, $B99-F$5&lt;0),"",ROUND(($B99-F$5)*'점수 계산기'!$C$27+F$5*'점수 계산기'!$C$30+'점수 계산기'!$C$33,0))</f>
        <v/>
      </c>
      <c r="G99" s="44" t="str">
        <f>IF(OR($B99-G$5&gt;74, $B99-G$5=73, $B99-G$5=1, $B99-G$5&lt;0),"",ROUND(($B99-G$5)*'점수 계산기'!$C$27+G$5*'점수 계산기'!$C$30+'점수 계산기'!$C$33,0))</f>
        <v/>
      </c>
      <c r="H99" s="44" t="str">
        <f>IF(OR($B99-H$5&gt;74, $B99-H$5=73, $B99-H$5=1, $B99-H$5&lt;0),"",ROUND(($B99-H$5)*'점수 계산기'!$C$27+H$5*'점수 계산기'!$C$30+'점수 계산기'!$C$33,0))</f>
        <v/>
      </c>
      <c r="I99" s="44" t="str">
        <f>IF(OR($B99-I$5&gt;74, $B99-I$5=73, $B99-I$5=1, $B99-I$5&lt;0),"",ROUND(($B99-I$5)*'점수 계산기'!$C$27+I$5*'점수 계산기'!$C$30+'점수 계산기'!$C$33,0))</f>
        <v/>
      </c>
      <c r="J99" s="44" t="str">
        <f>IF(OR($B99-J$5&gt;74, $B99-J$5=73, $B99-J$5=1, $B99-J$5&lt;0),"",ROUND(($B99-J$5)*'점수 계산기'!$C$27+J$5*'점수 계산기'!$C$30+'점수 계산기'!$C$33,0))</f>
        <v/>
      </c>
      <c r="K99" s="44" t="str">
        <f>IF(OR($B99-K$5&gt;74, $B99-K$5=73, $B99-K$5=1, $B99-K$5&lt;0),"",ROUND(($B99-K$5)*'점수 계산기'!$C$27+K$5*'점수 계산기'!$C$30+'점수 계산기'!$C$33,0))</f>
        <v/>
      </c>
      <c r="L99" s="44" t="str">
        <f>IF(OR($B99-L$5&gt;74, $B99-L$5=73, $B99-L$5=1, $B99-L$5&lt;0),"",ROUND(($B99-L$5)*'점수 계산기'!$C$27+L$5*'점수 계산기'!$C$30+'점수 계산기'!$C$33,0))</f>
        <v/>
      </c>
      <c r="M99" s="44" t="str">
        <f>IF(OR($B99-M$5&gt;74, $B99-M$5=73, $B99-M$5=1, $B99-M$5&lt;0),"",ROUND(($B99-M$5)*'점수 계산기'!$C$27+M$5*'점수 계산기'!$C$30+'점수 계산기'!$C$33,0))</f>
        <v/>
      </c>
      <c r="N99" s="44" t="str">
        <f>IF(OR($B99-N$5&gt;74, $B99-N$5=73, $B99-N$5=1, $B99-N$5&lt;0),"",ROUND(($B99-N$5)*'점수 계산기'!$C$27+N$5*'점수 계산기'!$C$30+'점수 계산기'!$C$33,0))</f>
        <v/>
      </c>
      <c r="O99" s="44" t="str">
        <f>IF(OR($B99-O$5&gt;74, $B99-O$5=73, $B99-O$5=1, $B99-O$5&lt;0),"",ROUND(($B99-O$5)*'점수 계산기'!$C$27+O$5*'점수 계산기'!$C$30+'점수 계산기'!$C$33,0))</f>
        <v/>
      </c>
      <c r="P99" s="44" t="str">
        <f>IF(OR($B99-P$5&gt;74, $B99-P$5=73, $B99-P$5=1, $B99-P$5&lt;0),"",ROUND(($B99-P$5)*'점수 계산기'!$C$27+P$5*'점수 계산기'!$C$30+'점수 계산기'!$C$33,0))</f>
        <v/>
      </c>
      <c r="Q99" s="44" t="str">
        <f>IF(OR($B99-Q$5&gt;74, $B99-Q$5=73, $B99-Q$5=1, $B99-Q$5&lt;0),"",ROUND(($B99-Q$5)*'점수 계산기'!$C$27+Q$5*'점수 계산기'!$C$30+'점수 계산기'!$C$33,0))</f>
        <v/>
      </c>
      <c r="R99" s="44" t="str">
        <f>IF(OR($B99-R$5&gt;74, $B99-R$5=73, $B99-R$5=1, $B99-R$5&lt;0),"",ROUND(($B99-R$5)*'점수 계산기'!$C$27+R$5*'점수 계산기'!$C$30+'점수 계산기'!$C$33,0))</f>
        <v/>
      </c>
      <c r="S99" s="44" t="str">
        <f>IF(OR($B99-S$5&gt;74, $B99-S$5=73, $B99-S$5=1, $B99-S$5&lt;0),"",ROUND(($B99-S$5)*'점수 계산기'!$C$27+S$5*'점수 계산기'!$C$30+'점수 계산기'!$C$33,0))</f>
        <v/>
      </c>
      <c r="T99" s="44" t="str">
        <f>IF(OR($B99-T$5&gt;74, $B99-T$5=73, $B99-T$5=1, $B99-T$5&lt;0),"",ROUND(($B99-T$5)*'점수 계산기'!$C$27+T$5*'점수 계산기'!$C$30+'점수 계산기'!$C$33,0))</f>
        <v/>
      </c>
      <c r="U99" s="44">
        <f>IF(OR($B99-U$5&gt;74, $B99-U$5=73, $B99-U$5=1, $B99-U$5&lt;0),"",ROUND(($B99-U$5)*'점수 계산기'!$C$27+U$5*'점수 계산기'!$C$30+'점수 계산기'!$C$33,0))</f>
        <v>72</v>
      </c>
      <c r="V99" s="44" t="str">
        <f>IF(OR($B99-V$5&gt;74, $B99-V$5=73, $B99-V$5=1, $B99-V$5&lt;0),"",ROUND(($B99-V$5)*'점수 계산기'!$C$27+V$5*'점수 계산기'!$C$30+'점수 계산기'!$C$33,0))</f>
        <v/>
      </c>
      <c r="W99" s="44">
        <f>IF(OR($B99-W$5&gt;74, $B99-W$5=73, $B99-W$5=1, $B99-W$5&lt;0),"",ROUND(($B99-W$5)*'점수 계산기'!$C$27+W$5*'점수 계산기'!$C$30+'점수 계산기'!$C$33,0))</f>
        <v>72</v>
      </c>
      <c r="X99" s="44">
        <f>IF(OR($B99-X$5&gt;74, $B99-X$5=73, $B99-X$5=1, $B99-X$5&lt;0),"",ROUND(($B99-X$5)*'점수 계산기'!$C$27+X$5*'점수 계산기'!$C$30+'점수 계산기'!$C$33,0))</f>
        <v>72</v>
      </c>
      <c r="Y99" s="44">
        <f>IF(OR($B99-Y$5&gt;74, $B99-Y$5=73, $B99-Y$5=1, $B99-Y$5&lt;0),"",ROUND(($B99-Y$5)*'점수 계산기'!$C$27+Y$5*'점수 계산기'!$C$30+'점수 계산기'!$C$33,0))</f>
        <v>72</v>
      </c>
      <c r="Z99" s="44">
        <f>IF(OR($B99-Z$5&gt;74, $B99-Z$5=73, $B99-Z$5=1, $B99-Z$5&lt;0),"",ROUND(($B99-Z$5)*'점수 계산기'!$C$27+Z$5*'점수 계산기'!$C$30+'점수 계산기'!$C$33,0))</f>
        <v>72</v>
      </c>
      <c r="AA99" s="51">
        <f>IF(OR($B99-AA$5&gt;74, $B99-AA$5=73, $B99-AA$5=1, $B99-AA$5&lt;0),"",ROUND(($B99-AA$5)*'점수 계산기'!$C$27+AA$5*'점수 계산기'!$C$30+'점수 계산기'!$C$33,0))</f>
        <v>72</v>
      </c>
      <c r="AC99" s="195">
        <v>8</v>
      </c>
      <c r="AD99" s="195">
        <f t="shared" si="2"/>
        <v>72</v>
      </c>
      <c r="AE99" s="195" cm="1">
        <f t="array" ref="AE99">INDEX($AF$6:$AF$106, AC99, 1)</f>
        <v>143</v>
      </c>
      <c r="AF99" s="195">
        <f t="shared" si="3"/>
        <v>72</v>
      </c>
      <c r="AG99" s="195">
        <v>7</v>
      </c>
      <c r="AH99" s="195">
        <v>93</v>
      </c>
    </row>
    <row r="100" spans="1:34" ht="21" customHeight="1">
      <c r="A100" s="4"/>
      <c r="B100" s="69">
        <v>6</v>
      </c>
      <c r="C100" s="56" t="str">
        <f>IF(OR($B100-C$5&gt;74, $B100-C$5=73, $B100-C$5=1, $B100-C$5&lt;0),"",ROUND(($B100-C$5)*'점수 계산기'!$C$27+C$5*'점수 계산기'!$C$30+'점수 계산기'!$C$33,0))</f>
        <v/>
      </c>
      <c r="D100" s="44" t="str">
        <f>IF(OR($B100-D$5&gt;74, $B100-D$5=73, $B100-D$5=1, $B100-D$5&lt;0),"",ROUND(($B100-D$5)*'점수 계산기'!$C$27+D$5*'점수 계산기'!$C$30+'점수 계산기'!$C$33,0))</f>
        <v/>
      </c>
      <c r="E100" s="44" t="str">
        <f>IF(OR($B100-E$5&gt;74, $B100-E$5=73, $B100-E$5=1, $B100-E$5&lt;0),"",ROUND(($B100-E$5)*'점수 계산기'!$C$27+E$5*'점수 계산기'!$C$30+'점수 계산기'!$C$33,0))</f>
        <v/>
      </c>
      <c r="F100" s="44" t="str">
        <f>IF(OR($B100-F$5&gt;74, $B100-F$5=73, $B100-F$5=1, $B100-F$5&lt;0),"",ROUND(($B100-F$5)*'점수 계산기'!$C$27+F$5*'점수 계산기'!$C$30+'점수 계산기'!$C$33,0))</f>
        <v/>
      </c>
      <c r="G100" s="44" t="str">
        <f>IF(OR($B100-G$5&gt;74, $B100-G$5=73, $B100-G$5=1, $B100-G$5&lt;0),"",ROUND(($B100-G$5)*'점수 계산기'!$C$27+G$5*'점수 계산기'!$C$30+'점수 계산기'!$C$33,0))</f>
        <v/>
      </c>
      <c r="H100" s="44" t="str">
        <f>IF(OR($B100-H$5&gt;74, $B100-H$5=73, $B100-H$5=1, $B100-H$5&lt;0),"",ROUND(($B100-H$5)*'점수 계산기'!$C$27+H$5*'점수 계산기'!$C$30+'점수 계산기'!$C$33,0))</f>
        <v/>
      </c>
      <c r="I100" s="44" t="str">
        <f>IF(OR($B100-I$5&gt;74, $B100-I$5=73, $B100-I$5=1, $B100-I$5&lt;0),"",ROUND(($B100-I$5)*'점수 계산기'!$C$27+I$5*'점수 계산기'!$C$30+'점수 계산기'!$C$33,0))</f>
        <v/>
      </c>
      <c r="J100" s="44" t="str">
        <f>IF(OR($B100-J$5&gt;74, $B100-J$5=73, $B100-J$5=1, $B100-J$5&lt;0),"",ROUND(($B100-J$5)*'점수 계산기'!$C$27+J$5*'점수 계산기'!$C$30+'점수 계산기'!$C$33,0))</f>
        <v/>
      </c>
      <c r="K100" s="44" t="str">
        <f>IF(OR($B100-K$5&gt;74, $B100-K$5=73, $B100-K$5=1, $B100-K$5&lt;0),"",ROUND(($B100-K$5)*'점수 계산기'!$C$27+K$5*'점수 계산기'!$C$30+'점수 계산기'!$C$33,0))</f>
        <v/>
      </c>
      <c r="L100" s="44" t="str">
        <f>IF(OR($B100-L$5&gt;74, $B100-L$5=73, $B100-L$5=1, $B100-L$5&lt;0),"",ROUND(($B100-L$5)*'점수 계산기'!$C$27+L$5*'점수 계산기'!$C$30+'점수 계산기'!$C$33,0))</f>
        <v/>
      </c>
      <c r="M100" s="44" t="str">
        <f>IF(OR($B100-M$5&gt;74, $B100-M$5=73, $B100-M$5=1, $B100-M$5&lt;0),"",ROUND(($B100-M$5)*'점수 계산기'!$C$27+M$5*'점수 계산기'!$C$30+'점수 계산기'!$C$33,0))</f>
        <v/>
      </c>
      <c r="N100" s="44" t="str">
        <f>IF(OR($B100-N$5&gt;74, $B100-N$5=73, $B100-N$5=1, $B100-N$5&lt;0),"",ROUND(($B100-N$5)*'점수 계산기'!$C$27+N$5*'점수 계산기'!$C$30+'점수 계산기'!$C$33,0))</f>
        <v/>
      </c>
      <c r="O100" s="44" t="str">
        <f>IF(OR($B100-O$5&gt;74, $B100-O$5=73, $B100-O$5=1, $B100-O$5&lt;0),"",ROUND(($B100-O$5)*'점수 계산기'!$C$27+O$5*'점수 계산기'!$C$30+'점수 계산기'!$C$33,0))</f>
        <v/>
      </c>
      <c r="P100" s="44" t="str">
        <f>IF(OR($B100-P$5&gt;74, $B100-P$5=73, $B100-P$5=1, $B100-P$5&lt;0),"",ROUND(($B100-P$5)*'점수 계산기'!$C$27+P$5*'점수 계산기'!$C$30+'점수 계산기'!$C$33,0))</f>
        <v/>
      </c>
      <c r="Q100" s="44" t="str">
        <f>IF(OR($B100-Q$5&gt;74, $B100-Q$5=73, $B100-Q$5=1, $B100-Q$5&lt;0),"",ROUND(($B100-Q$5)*'점수 계산기'!$C$27+Q$5*'점수 계산기'!$C$30+'점수 계산기'!$C$33,0))</f>
        <v/>
      </c>
      <c r="R100" s="44" t="str">
        <f>IF(OR($B100-R$5&gt;74, $B100-R$5=73, $B100-R$5=1, $B100-R$5&lt;0),"",ROUND(($B100-R$5)*'점수 계산기'!$C$27+R$5*'점수 계산기'!$C$30+'점수 계산기'!$C$33,0))</f>
        <v/>
      </c>
      <c r="S100" s="44" t="str">
        <f>IF(OR($B100-S$5&gt;74, $B100-S$5=73, $B100-S$5=1, $B100-S$5&lt;0),"",ROUND(($B100-S$5)*'점수 계산기'!$C$27+S$5*'점수 계산기'!$C$30+'점수 계산기'!$C$33,0))</f>
        <v/>
      </c>
      <c r="T100" s="44" t="str">
        <f>IF(OR($B100-T$5&gt;74, $B100-T$5=73, $B100-T$5=1, $B100-T$5&lt;0),"",ROUND(($B100-T$5)*'점수 계산기'!$C$27+T$5*'점수 계산기'!$C$30+'점수 계산기'!$C$33,0))</f>
        <v/>
      </c>
      <c r="U100" s="44" t="str">
        <f>IF(OR($B100-U$5&gt;74, $B100-U$5=73, $B100-U$5=1, $B100-U$5&lt;0),"",ROUND(($B100-U$5)*'점수 계산기'!$C$27+U$5*'점수 계산기'!$C$30+'점수 계산기'!$C$33,0))</f>
        <v/>
      </c>
      <c r="V100" s="44">
        <f>IF(OR($B100-V$5&gt;74, $B100-V$5=73, $B100-V$5=1, $B100-V$5&lt;0),"",ROUND(($B100-V$5)*'점수 계산기'!$C$27+V$5*'점수 계산기'!$C$30+'점수 계산기'!$C$33,0))</f>
        <v>71</v>
      </c>
      <c r="W100" s="44" t="str">
        <f>IF(OR($B100-W$5&gt;74, $B100-W$5=73, $B100-W$5=1, $B100-W$5&lt;0),"",ROUND(($B100-W$5)*'점수 계산기'!$C$27+W$5*'점수 계산기'!$C$30+'점수 계산기'!$C$33,0))</f>
        <v/>
      </c>
      <c r="X100" s="44">
        <f>IF(OR($B100-X$5&gt;74, $B100-X$5=73, $B100-X$5=1, $B100-X$5&lt;0),"",ROUND(($B100-X$5)*'점수 계산기'!$C$27+X$5*'점수 계산기'!$C$30+'점수 계산기'!$C$33,0))</f>
        <v>71</v>
      </c>
      <c r="Y100" s="44">
        <f>IF(OR($B100-Y$5&gt;74, $B100-Y$5=73, $B100-Y$5=1, $B100-Y$5&lt;0),"",ROUND(($B100-Y$5)*'점수 계산기'!$C$27+Y$5*'점수 계산기'!$C$30+'점수 계산기'!$C$33,0))</f>
        <v>71</v>
      </c>
      <c r="Z100" s="44">
        <f>IF(OR($B100-Z$5&gt;74, $B100-Z$5=73, $B100-Z$5=1, $B100-Z$5&lt;0),"",ROUND(($B100-Z$5)*'점수 계산기'!$C$27+Z$5*'점수 계산기'!$C$30+'점수 계산기'!$C$33,0))</f>
        <v>71</v>
      </c>
      <c r="AA100" s="51">
        <f>IF(OR($B100-AA$5&gt;74, $B100-AA$5=73, $B100-AA$5=1, $B100-AA$5&lt;0),"",ROUND(($B100-AA$5)*'점수 계산기'!$C$27+AA$5*'점수 계산기'!$C$30+'점수 계산기'!$C$33,0))</f>
        <v>71</v>
      </c>
      <c r="AC100" s="195">
        <v>7</v>
      </c>
      <c r="AD100" s="195">
        <f t="shared" si="2"/>
        <v>71</v>
      </c>
      <c r="AE100" s="195" cm="1">
        <f t="array" ref="AE100">INDEX($AF$6:$AF$106, AC100, 1)</f>
        <v>144</v>
      </c>
      <c r="AF100" s="195">
        <f t="shared" si="3"/>
        <v>71</v>
      </c>
      <c r="AG100" s="195">
        <v>6</v>
      </c>
      <c r="AH100" s="195">
        <v>94</v>
      </c>
    </row>
    <row r="101" spans="1:34" ht="21" customHeight="1">
      <c r="A101" s="4"/>
      <c r="B101" s="69">
        <v>5</v>
      </c>
      <c r="C101" s="56" t="str">
        <f>IF(OR($B101-C$5&gt;74, $B101-C$5=73, $B101-C$5=1, $B101-C$5&lt;0),"",ROUND(($B101-C$5)*'점수 계산기'!$C$27+C$5*'점수 계산기'!$C$30+'점수 계산기'!$C$33,0))</f>
        <v/>
      </c>
      <c r="D101" s="44" t="str">
        <f>IF(OR($B101-D$5&gt;74, $B101-D$5=73, $B101-D$5=1, $B101-D$5&lt;0),"",ROUND(($B101-D$5)*'점수 계산기'!$C$27+D$5*'점수 계산기'!$C$30+'점수 계산기'!$C$33,0))</f>
        <v/>
      </c>
      <c r="E101" s="44" t="str">
        <f>IF(OR($B101-E$5&gt;74, $B101-E$5=73, $B101-E$5=1, $B101-E$5&lt;0),"",ROUND(($B101-E$5)*'점수 계산기'!$C$27+E$5*'점수 계산기'!$C$30+'점수 계산기'!$C$33,0))</f>
        <v/>
      </c>
      <c r="F101" s="44" t="str">
        <f>IF(OR($B101-F$5&gt;74, $B101-F$5=73, $B101-F$5=1, $B101-F$5&lt;0),"",ROUND(($B101-F$5)*'점수 계산기'!$C$27+F$5*'점수 계산기'!$C$30+'점수 계산기'!$C$33,0))</f>
        <v/>
      </c>
      <c r="G101" s="44" t="str">
        <f>IF(OR($B101-G$5&gt;74, $B101-G$5=73, $B101-G$5=1, $B101-G$5&lt;0),"",ROUND(($B101-G$5)*'점수 계산기'!$C$27+G$5*'점수 계산기'!$C$30+'점수 계산기'!$C$33,0))</f>
        <v/>
      </c>
      <c r="H101" s="44" t="str">
        <f>IF(OR($B101-H$5&gt;74, $B101-H$5=73, $B101-H$5=1, $B101-H$5&lt;0),"",ROUND(($B101-H$5)*'점수 계산기'!$C$27+H$5*'점수 계산기'!$C$30+'점수 계산기'!$C$33,0))</f>
        <v/>
      </c>
      <c r="I101" s="44" t="str">
        <f>IF(OR($B101-I$5&gt;74, $B101-I$5=73, $B101-I$5=1, $B101-I$5&lt;0),"",ROUND(($B101-I$5)*'점수 계산기'!$C$27+I$5*'점수 계산기'!$C$30+'점수 계산기'!$C$33,0))</f>
        <v/>
      </c>
      <c r="J101" s="44" t="str">
        <f>IF(OR($B101-J$5&gt;74, $B101-J$5=73, $B101-J$5=1, $B101-J$5&lt;0),"",ROUND(($B101-J$5)*'점수 계산기'!$C$27+J$5*'점수 계산기'!$C$30+'점수 계산기'!$C$33,0))</f>
        <v/>
      </c>
      <c r="K101" s="44" t="str">
        <f>IF(OR($B101-K$5&gt;74, $B101-K$5=73, $B101-K$5=1, $B101-K$5&lt;0),"",ROUND(($B101-K$5)*'점수 계산기'!$C$27+K$5*'점수 계산기'!$C$30+'점수 계산기'!$C$33,0))</f>
        <v/>
      </c>
      <c r="L101" s="44" t="str">
        <f>IF(OR($B101-L$5&gt;74, $B101-L$5=73, $B101-L$5=1, $B101-L$5&lt;0),"",ROUND(($B101-L$5)*'점수 계산기'!$C$27+L$5*'점수 계산기'!$C$30+'점수 계산기'!$C$33,0))</f>
        <v/>
      </c>
      <c r="M101" s="44" t="str">
        <f>IF(OR($B101-M$5&gt;74, $B101-M$5=73, $B101-M$5=1, $B101-M$5&lt;0),"",ROUND(($B101-M$5)*'점수 계산기'!$C$27+M$5*'점수 계산기'!$C$30+'점수 계산기'!$C$33,0))</f>
        <v/>
      </c>
      <c r="N101" s="44" t="str">
        <f>IF(OR($B101-N$5&gt;74, $B101-N$5=73, $B101-N$5=1, $B101-N$5&lt;0),"",ROUND(($B101-N$5)*'점수 계산기'!$C$27+N$5*'점수 계산기'!$C$30+'점수 계산기'!$C$33,0))</f>
        <v/>
      </c>
      <c r="O101" s="44" t="str">
        <f>IF(OR($B101-O$5&gt;74, $B101-O$5=73, $B101-O$5=1, $B101-O$5&lt;0),"",ROUND(($B101-O$5)*'점수 계산기'!$C$27+O$5*'점수 계산기'!$C$30+'점수 계산기'!$C$33,0))</f>
        <v/>
      </c>
      <c r="P101" s="44" t="str">
        <f>IF(OR($B101-P$5&gt;74, $B101-P$5=73, $B101-P$5=1, $B101-P$5&lt;0),"",ROUND(($B101-P$5)*'점수 계산기'!$C$27+P$5*'점수 계산기'!$C$30+'점수 계산기'!$C$33,0))</f>
        <v/>
      </c>
      <c r="Q101" s="44" t="str">
        <f>IF(OR($B101-Q$5&gt;74, $B101-Q$5=73, $B101-Q$5=1, $B101-Q$5&lt;0),"",ROUND(($B101-Q$5)*'점수 계산기'!$C$27+Q$5*'점수 계산기'!$C$30+'점수 계산기'!$C$33,0))</f>
        <v/>
      </c>
      <c r="R101" s="44" t="str">
        <f>IF(OR($B101-R$5&gt;74, $B101-R$5=73, $B101-R$5=1, $B101-R$5&lt;0),"",ROUND(($B101-R$5)*'점수 계산기'!$C$27+R$5*'점수 계산기'!$C$30+'점수 계산기'!$C$33,0))</f>
        <v/>
      </c>
      <c r="S101" s="44" t="str">
        <f>IF(OR($B101-S$5&gt;74, $B101-S$5=73, $B101-S$5=1, $B101-S$5&lt;0),"",ROUND(($B101-S$5)*'점수 계산기'!$C$27+S$5*'점수 계산기'!$C$30+'점수 계산기'!$C$33,0))</f>
        <v/>
      </c>
      <c r="T101" s="44" t="str">
        <f>IF(OR($B101-T$5&gt;74, $B101-T$5=73, $B101-T$5=1, $B101-T$5&lt;0),"",ROUND(($B101-T$5)*'점수 계산기'!$C$27+T$5*'점수 계산기'!$C$30+'점수 계산기'!$C$33,0))</f>
        <v/>
      </c>
      <c r="U101" s="44" t="str">
        <f>IF(OR($B101-U$5&gt;74, $B101-U$5=73, $B101-U$5=1, $B101-U$5&lt;0),"",ROUND(($B101-U$5)*'점수 계산기'!$C$27+U$5*'점수 계산기'!$C$30+'점수 계산기'!$C$33,0))</f>
        <v/>
      </c>
      <c r="V101" s="44" t="str">
        <f>IF(OR($B101-V$5&gt;74, $B101-V$5=73, $B101-V$5=1, $B101-V$5&lt;0),"",ROUND(($B101-V$5)*'점수 계산기'!$C$27+V$5*'점수 계산기'!$C$30+'점수 계산기'!$C$33,0))</f>
        <v/>
      </c>
      <c r="W101" s="44">
        <f>IF(OR($B101-W$5&gt;74, $B101-W$5=73, $B101-W$5=1, $B101-W$5&lt;0),"",ROUND(($B101-W$5)*'점수 계산기'!$C$27+W$5*'점수 계산기'!$C$30+'점수 계산기'!$C$33,0))</f>
        <v>70</v>
      </c>
      <c r="X101" s="44" t="str">
        <f>IF(OR($B101-X$5&gt;74, $B101-X$5=73, $B101-X$5=1, $B101-X$5&lt;0),"",ROUND(($B101-X$5)*'점수 계산기'!$C$27+X$5*'점수 계산기'!$C$30+'점수 계산기'!$C$33,0))</f>
        <v/>
      </c>
      <c r="Y101" s="44">
        <f>IF(OR($B101-Y$5&gt;74, $B101-Y$5=73, $B101-Y$5=1, $B101-Y$5&lt;0),"",ROUND(($B101-Y$5)*'점수 계산기'!$C$27+Y$5*'점수 계산기'!$C$30+'점수 계산기'!$C$33,0))</f>
        <v>70</v>
      </c>
      <c r="Z101" s="44">
        <f>IF(OR($B101-Z$5&gt;74, $B101-Z$5=73, $B101-Z$5=1, $B101-Z$5&lt;0),"",ROUND(($B101-Z$5)*'점수 계산기'!$C$27+Z$5*'점수 계산기'!$C$30+'점수 계산기'!$C$33,0))</f>
        <v>70</v>
      </c>
      <c r="AA101" s="51">
        <f>IF(OR($B101-AA$5&gt;74, $B101-AA$5=73, $B101-AA$5=1, $B101-AA$5&lt;0),"",ROUND(($B101-AA$5)*'점수 계산기'!$C$27+AA$5*'점수 계산기'!$C$30+'점수 계산기'!$C$33,0))</f>
        <v>70</v>
      </c>
      <c r="AC101" s="195">
        <v>6</v>
      </c>
      <c r="AD101" s="195">
        <f t="shared" si="2"/>
        <v>70</v>
      </c>
      <c r="AE101" s="195" cm="1">
        <f t="array" ref="AE101">INDEX($AF$6:$AF$106, AC101, 1)</f>
        <v>145</v>
      </c>
      <c r="AF101" s="195">
        <f t="shared" si="3"/>
        <v>70</v>
      </c>
      <c r="AG101" s="195">
        <v>5</v>
      </c>
      <c r="AH101" s="195">
        <v>95</v>
      </c>
    </row>
    <row r="102" spans="1:34" ht="21" customHeight="1">
      <c r="A102" s="4"/>
      <c r="B102" s="70">
        <v>4</v>
      </c>
      <c r="C102" s="57" t="str">
        <f>IF(OR($B102-C$5&gt;74, $B102-C$5=73, $B102-C$5=1, $B102-C$5&lt;0),"",ROUND(($B102-C$5)*'점수 계산기'!$C$27+C$5*'점수 계산기'!$C$30+'점수 계산기'!$C$33,0))</f>
        <v/>
      </c>
      <c r="D102" s="45" t="str">
        <f>IF(OR($B102-D$5&gt;74, $B102-D$5=73, $B102-D$5=1, $B102-D$5&lt;0),"",ROUND(($B102-D$5)*'점수 계산기'!$C$27+D$5*'점수 계산기'!$C$30+'점수 계산기'!$C$33,0))</f>
        <v/>
      </c>
      <c r="E102" s="45" t="str">
        <f>IF(OR($B102-E$5&gt;74, $B102-E$5=73, $B102-E$5=1, $B102-E$5&lt;0),"",ROUND(($B102-E$5)*'점수 계산기'!$C$27+E$5*'점수 계산기'!$C$30+'점수 계산기'!$C$33,0))</f>
        <v/>
      </c>
      <c r="F102" s="45" t="str">
        <f>IF(OR($B102-F$5&gt;74, $B102-F$5=73, $B102-F$5=1, $B102-F$5&lt;0),"",ROUND(($B102-F$5)*'점수 계산기'!$C$27+F$5*'점수 계산기'!$C$30+'점수 계산기'!$C$33,0))</f>
        <v/>
      </c>
      <c r="G102" s="45" t="str">
        <f>IF(OR($B102-G$5&gt;74, $B102-G$5=73, $B102-G$5=1, $B102-G$5&lt;0),"",ROUND(($B102-G$5)*'점수 계산기'!$C$27+G$5*'점수 계산기'!$C$30+'점수 계산기'!$C$33,0))</f>
        <v/>
      </c>
      <c r="H102" s="45" t="str">
        <f>IF(OR($B102-H$5&gt;74, $B102-H$5=73, $B102-H$5=1, $B102-H$5&lt;0),"",ROUND(($B102-H$5)*'점수 계산기'!$C$27+H$5*'점수 계산기'!$C$30+'점수 계산기'!$C$33,0))</f>
        <v/>
      </c>
      <c r="I102" s="45" t="str">
        <f>IF(OR($B102-I$5&gt;74, $B102-I$5=73, $B102-I$5=1, $B102-I$5&lt;0),"",ROUND(($B102-I$5)*'점수 계산기'!$C$27+I$5*'점수 계산기'!$C$30+'점수 계산기'!$C$33,0))</f>
        <v/>
      </c>
      <c r="J102" s="45" t="str">
        <f>IF(OR($B102-J$5&gt;74, $B102-J$5=73, $B102-J$5=1, $B102-J$5&lt;0),"",ROUND(($B102-J$5)*'점수 계산기'!$C$27+J$5*'점수 계산기'!$C$30+'점수 계산기'!$C$33,0))</f>
        <v/>
      </c>
      <c r="K102" s="45" t="str">
        <f>IF(OR($B102-K$5&gt;74, $B102-K$5=73, $B102-K$5=1, $B102-K$5&lt;0),"",ROUND(($B102-K$5)*'점수 계산기'!$C$27+K$5*'점수 계산기'!$C$30+'점수 계산기'!$C$33,0))</f>
        <v/>
      </c>
      <c r="L102" s="45" t="str">
        <f>IF(OR($B102-L$5&gt;74, $B102-L$5=73, $B102-L$5=1, $B102-L$5&lt;0),"",ROUND(($B102-L$5)*'점수 계산기'!$C$27+L$5*'점수 계산기'!$C$30+'점수 계산기'!$C$33,0))</f>
        <v/>
      </c>
      <c r="M102" s="45" t="str">
        <f>IF(OR($B102-M$5&gt;74, $B102-M$5=73, $B102-M$5=1, $B102-M$5&lt;0),"",ROUND(($B102-M$5)*'점수 계산기'!$C$27+M$5*'점수 계산기'!$C$30+'점수 계산기'!$C$33,0))</f>
        <v/>
      </c>
      <c r="N102" s="45" t="str">
        <f>IF(OR($B102-N$5&gt;74, $B102-N$5=73, $B102-N$5=1, $B102-N$5&lt;0),"",ROUND(($B102-N$5)*'점수 계산기'!$C$27+N$5*'점수 계산기'!$C$30+'점수 계산기'!$C$33,0))</f>
        <v/>
      </c>
      <c r="O102" s="45" t="str">
        <f>IF(OR($B102-O$5&gt;74, $B102-O$5=73, $B102-O$5=1, $B102-O$5&lt;0),"",ROUND(($B102-O$5)*'점수 계산기'!$C$27+O$5*'점수 계산기'!$C$30+'점수 계산기'!$C$33,0))</f>
        <v/>
      </c>
      <c r="P102" s="45" t="str">
        <f>IF(OR($B102-P$5&gt;74, $B102-P$5=73, $B102-P$5=1, $B102-P$5&lt;0),"",ROUND(($B102-P$5)*'점수 계산기'!$C$27+P$5*'점수 계산기'!$C$30+'점수 계산기'!$C$33,0))</f>
        <v/>
      </c>
      <c r="Q102" s="45" t="str">
        <f>IF(OR($B102-Q$5&gt;74, $B102-Q$5=73, $B102-Q$5=1, $B102-Q$5&lt;0),"",ROUND(($B102-Q$5)*'점수 계산기'!$C$27+Q$5*'점수 계산기'!$C$30+'점수 계산기'!$C$33,0))</f>
        <v/>
      </c>
      <c r="R102" s="45" t="str">
        <f>IF(OR($B102-R$5&gt;74, $B102-R$5=73, $B102-R$5=1, $B102-R$5&lt;0),"",ROUND(($B102-R$5)*'점수 계산기'!$C$27+R$5*'점수 계산기'!$C$30+'점수 계산기'!$C$33,0))</f>
        <v/>
      </c>
      <c r="S102" s="45" t="str">
        <f>IF(OR($B102-S$5&gt;74, $B102-S$5=73, $B102-S$5=1, $B102-S$5&lt;0),"",ROUND(($B102-S$5)*'점수 계산기'!$C$27+S$5*'점수 계산기'!$C$30+'점수 계산기'!$C$33,0))</f>
        <v/>
      </c>
      <c r="T102" s="45" t="str">
        <f>IF(OR($B102-T$5&gt;74, $B102-T$5=73, $B102-T$5=1, $B102-T$5&lt;0),"",ROUND(($B102-T$5)*'점수 계산기'!$C$27+T$5*'점수 계산기'!$C$30+'점수 계산기'!$C$33,0))</f>
        <v/>
      </c>
      <c r="U102" s="45" t="str">
        <f>IF(OR($B102-U$5&gt;74, $B102-U$5=73, $B102-U$5=1, $B102-U$5&lt;0),"",ROUND(($B102-U$5)*'점수 계산기'!$C$27+U$5*'점수 계산기'!$C$30+'점수 계산기'!$C$33,0))</f>
        <v/>
      </c>
      <c r="V102" s="45" t="str">
        <f>IF(OR($B102-V$5&gt;74, $B102-V$5=73, $B102-V$5=1, $B102-V$5&lt;0),"",ROUND(($B102-V$5)*'점수 계산기'!$C$27+V$5*'점수 계산기'!$C$30+'점수 계산기'!$C$33,0))</f>
        <v/>
      </c>
      <c r="W102" s="45" t="str">
        <f>IF(OR($B102-W$5&gt;74, $B102-W$5=73, $B102-W$5=1, $B102-W$5&lt;0),"",ROUND(($B102-W$5)*'점수 계산기'!$C$27+W$5*'점수 계산기'!$C$30+'점수 계산기'!$C$33,0))</f>
        <v/>
      </c>
      <c r="X102" s="45">
        <f>IF(OR($B102-X$5&gt;74, $B102-X$5=73, $B102-X$5=1, $B102-X$5&lt;0),"",ROUND(($B102-X$5)*'점수 계산기'!$C$27+X$5*'점수 계산기'!$C$30+'점수 계산기'!$C$33,0))</f>
        <v>69</v>
      </c>
      <c r="Y102" s="45" t="str">
        <f>IF(OR($B102-Y$5&gt;74, $B102-Y$5=73, $B102-Y$5=1, $B102-Y$5&lt;0),"",ROUND(($B102-Y$5)*'점수 계산기'!$C$27+Y$5*'점수 계산기'!$C$30+'점수 계산기'!$C$33,0))</f>
        <v/>
      </c>
      <c r="Z102" s="45">
        <f>IF(OR($B102-Z$5&gt;74, $B102-Z$5=73, $B102-Z$5=1, $B102-Z$5&lt;0),"",ROUND(($B102-Z$5)*'점수 계산기'!$C$27+Z$5*'점수 계산기'!$C$30+'점수 계산기'!$C$33,0))</f>
        <v>69</v>
      </c>
      <c r="AA102" s="52">
        <f>IF(OR($B102-AA$5&gt;74, $B102-AA$5=73, $B102-AA$5=1, $B102-AA$5&lt;0),"",ROUND(($B102-AA$5)*'점수 계산기'!$C$27+AA$5*'점수 계산기'!$C$30+'점수 계산기'!$C$33,0))</f>
        <v>69</v>
      </c>
      <c r="AC102" s="195">
        <v>5</v>
      </c>
      <c r="AD102" s="195">
        <f t="shared" si="2"/>
        <v>69</v>
      </c>
      <c r="AE102" s="195" cm="1">
        <f t="array" ref="AE102">INDEX($AF$6:$AF$106, AC102, 1)</f>
        <v>145</v>
      </c>
      <c r="AF102" s="195">
        <f t="shared" si="3"/>
        <v>69</v>
      </c>
      <c r="AG102" s="195">
        <v>4</v>
      </c>
      <c r="AH102" s="195">
        <v>96</v>
      </c>
    </row>
    <row r="103" spans="1:34" ht="21" customHeight="1">
      <c r="A103" s="4"/>
      <c r="B103" s="70">
        <v>3</v>
      </c>
      <c r="C103" s="57" t="str">
        <f>IF(OR($B103-C$5&gt;74, $B103-C$5=73, $B103-C$5=1, $B103-C$5&lt;0),"",ROUND(($B103-C$5)*'점수 계산기'!$C$27+C$5*'점수 계산기'!$C$30+'점수 계산기'!$C$33,0))</f>
        <v/>
      </c>
      <c r="D103" s="45" t="str">
        <f>IF(OR($B103-D$5&gt;74, $B103-D$5=73, $B103-D$5=1, $B103-D$5&lt;0),"",ROUND(($B103-D$5)*'점수 계산기'!$C$27+D$5*'점수 계산기'!$C$30+'점수 계산기'!$C$33,0))</f>
        <v/>
      </c>
      <c r="E103" s="45" t="str">
        <f>IF(OR($B103-E$5&gt;74, $B103-E$5=73, $B103-E$5=1, $B103-E$5&lt;0),"",ROUND(($B103-E$5)*'점수 계산기'!$C$27+E$5*'점수 계산기'!$C$30+'점수 계산기'!$C$33,0))</f>
        <v/>
      </c>
      <c r="F103" s="45" t="str">
        <f>IF(OR($B103-F$5&gt;74, $B103-F$5=73, $B103-F$5=1, $B103-F$5&lt;0),"",ROUND(($B103-F$5)*'점수 계산기'!$C$27+F$5*'점수 계산기'!$C$30+'점수 계산기'!$C$33,0))</f>
        <v/>
      </c>
      <c r="G103" s="45" t="str">
        <f>IF(OR($B103-G$5&gt;74, $B103-G$5=73, $B103-G$5=1, $B103-G$5&lt;0),"",ROUND(($B103-G$5)*'점수 계산기'!$C$27+G$5*'점수 계산기'!$C$30+'점수 계산기'!$C$33,0))</f>
        <v/>
      </c>
      <c r="H103" s="45" t="str">
        <f>IF(OR($B103-H$5&gt;74, $B103-H$5=73, $B103-H$5=1, $B103-H$5&lt;0),"",ROUND(($B103-H$5)*'점수 계산기'!$C$27+H$5*'점수 계산기'!$C$30+'점수 계산기'!$C$33,0))</f>
        <v/>
      </c>
      <c r="I103" s="45" t="str">
        <f>IF(OR($B103-I$5&gt;74, $B103-I$5=73, $B103-I$5=1, $B103-I$5&lt;0),"",ROUND(($B103-I$5)*'점수 계산기'!$C$27+I$5*'점수 계산기'!$C$30+'점수 계산기'!$C$33,0))</f>
        <v/>
      </c>
      <c r="J103" s="45" t="str">
        <f>IF(OR($B103-J$5&gt;74, $B103-J$5=73, $B103-J$5=1, $B103-J$5&lt;0),"",ROUND(($B103-J$5)*'점수 계산기'!$C$27+J$5*'점수 계산기'!$C$30+'점수 계산기'!$C$33,0))</f>
        <v/>
      </c>
      <c r="K103" s="45" t="str">
        <f>IF(OR($B103-K$5&gt;74, $B103-K$5=73, $B103-K$5=1, $B103-K$5&lt;0),"",ROUND(($B103-K$5)*'점수 계산기'!$C$27+K$5*'점수 계산기'!$C$30+'점수 계산기'!$C$33,0))</f>
        <v/>
      </c>
      <c r="L103" s="45" t="str">
        <f>IF(OR($B103-L$5&gt;74, $B103-L$5=73, $B103-L$5=1, $B103-L$5&lt;0),"",ROUND(($B103-L$5)*'점수 계산기'!$C$27+L$5*'점수 계산기'!$C$30+'점수 계산기'!$C$33,0))</f>
        <v/>
      </c>
      <c r="M103" s="45" t="str">
        <f>IF(OR($B103-M$5&gt;74, $B103-M$5=73, $B103-M$5=1, $B103-M$5&lt;0),"",ROUND(($B103-M$5)*'점수 계산기'!$C$27+M$5*'점수 계산기'!$C$30+'점수 계산기'!$C$33,0))</f>
        <v/>
      </c>
      <c r="N103" s="45" t="str">
        <f>IF(OR($B103-N$5&gt;74, $B103-N$5=73, $B103-N$5=1, $B103-N$5&lt;0),"",ROUND(($B103-N$5)*'점수 계산기'!$C$27+N$5*'점수 계산기'!$C$30+'점수 계산기'!$C$33,0))</f>
        <v/>
      </c>
      <c r="O103" s="45" t="str">
        <f>IF(OR($B103-O$5&gt;74, $B103-O$5=73, $B103-O$5=1, $B103-O$5&lt;0),"",ROUND(($B103-O$5)*'점수 계산기'!$C$27+O$5*'점수 계산기'!$C$30+'점수 계산기'!$C$33,0))</f>
        <v/>
      </c>
      <c r="P103" s="45" t="str">
        <f>IF(OR($B103-P$5&gt;74, $B103-P$5=73, $B103-P$5=1, $B103-P$5&lt;0),"",ROUND(($B103-P$5)*'점수 계산기'!$C$27+P$5*'점수 계산기'!$C$30+'점수 계산기'!$C$33,0))</f>
        <v/>
      </c>
      <c r="Q103" s="45" t="str">
        <f>IF(OR($B103-Q$5&gt;74, $B103-Q$5=73, $B103-Q$5=1, $B103-Q$5&lt;0),"",ROUND(($B103-Q$5)*'점수 계산기'!$C$27+Q$5*'점수 계산기'!$C$30+'점수 계산기'!$C$33,0))</f>
        <v/>
      </c>
      <c r="R103" s="45" t="str">
        <f>IF(OR($B103-R$5&gt;74, $B103-R$5=73, $B103-R$5=1, $B103-R$5&lt;0),"",ROUND(($B103-R$5)*'점수 계산기'!$C$27+R$5*'점수 계산기'!$C$30+'점수 계산기'!$C$33,0))</f>
        <v/>
      </c>
      <c r="S103" s="45" t="str">
        <f>IF(OR($B103-S$5&gt;74, $B103-S$5=73, $B103-S$5=1, $B103-S$5&lt;0),"",ROUND(($B103-S$5)*'점수 계산기'!$C$27+S$5*'점수 계산기'!$C$30+'점수 계산기'!$C$33,0))</f>
        <v/>
      </c>
      <c r="T103" s="45" t="str">
        <f>IF(OR($B103-T$5&gt;74, $B103-T$5=73, $B103-T$5=1, $B103-T$5&lt;0),"",ROUND(($B103-T$5)*'점수 계산기'!$C$27+T$5*'점수 계산기'!$C$30+'점수 계산기'!$C$33,0))</f>
        <v/>
      </c>
      <c r="U103" s="45" t="str">
        <f>IF(OR($B103-U$5&gt;74, $B103-U$5=73, $B103-U$5=1, $B103-U$5&lt;0),"",ROUND(($B103-U$5)*'점수 계산기'!$C$27+U$5*'점수 계산기'!$C$30+'점수 계산기'!$C$33,0))</f>
        <v/>
      </c>
      <c r="V103" s="45" t="str">
        <f>IF(OR($B103-V$5&gt;74, $B103-V$5=73, $B103-V$5=1, $B103-V$5&lt;0),"",ROUND(($B103-V$5)*'점수 계산기'!$C$27+V$5*'점수 계산기'!$C$30+'점수 계산기'!$C$33,0))</f>
        <v/>
      </c>
      <c r="W103" s="45" t="str">
        <f>IF(OR($B103-W$5&gt;74, $B103-W$5=73, $B103-W$5=1, $B103-W$5&lt;0),"",ROUND(($B103-W$5)*'점수 계산기'!$C$27+W$5*'점수 계산기'!$C$30+'점수 계산기'!$C$33,0))</f>
        <v/>
      </c>
      <c r="X103" s="45" t="str">
        <f>IF(OR($B103-X$5&gt;74, $B103-X$5=73, $B103-X$5=1, $B103-X$5&lt;0),"",ROUND(($B103-X$5)*'점수 계산기'!$C$27+X$5*'점수 계산기'!$C$30+'점수 계산기'!$C$33,0))</f>
        <v/>
      </c>
      <c r="Y103" s="45">
        <f>IF(OR($B103-Y$5&gt;74, $B103-Y$5=73, $B103-Y$5=1, $B103-Y$5&lt;0),"",ROUND(($B103-Y$5)*'점수 계산기'!$C$27+Y$5*'점수 계산기'!$C$30+'점수 계산기'!$C$33,0))</f>
        <v>68</v>
      </c>
      <c r="Z103" s="45" t="str">
        <f>IF(OR($B103-Z$5&gt;74, $B103-Z$5=73, $B103-Z$5=1, $B103-Z$5&lt;0),"",ROUND(($B103-Z$5)*'점수 계산기'!$C$27+Z$5*'점수 계산기'!$C$30+'점수 계산기'!$C$33,0))</f>
        <v/>
      </c>
      <c r="AA103" s="52">
        <f>IF(OR($B103-AA$5&gt;74, $B103-AA$5=73, $B103-AA$5=1, $B103-AA$5&lt;0),"",ROUND(($B103-AA$5)*'점수 계산기'!$C$27+AA$5*'점수 계산기'!$C$30+'점수 계산기'!$C$33,0))</f>
        <v>68</v>
      </c>
      <c r="AC103" s="195">
        <v>4</v>
      </c>
      <c r="AD103" s="195">
        <f t="shared" si="2"/>
        <v>68</v>
      </c>
      <c r="AE103" s="195" cm="1">
        <f t="array" ref="AE103">INDEX($AF$6:$AF$106, AC103, 1)</f>
        <v>146</v>
      </c>
      <c r="AF103" s="195">
        <f t="shared" si="3"/>
        <v>68</v>
      </c>
      <c r="AG103" s="195">
        <v>3</v>
      </c>
      <c r="AH103" s="195">
        <v>97</v>
      </c>
    </row>
    <row r="104" spans="1:34" ht="21" customHeight="1">
      <c r="A104" s="4"/>
      <c r="B104" s="70">
        <v>2</v>
      </c>
      <c r="C104" s="57" t="str">
        <f>IF(OR($B104-C$5&gt;74, $B104-C$5=73, $B104-C$5=1, $B104-C$5&lt;0),"",ROUND(($B104-C$5)*'점수 계산기'!$C$27+C$5*'점수 계산기'!$C$30+'점수 계산기'!$C$33,0))</f>
        <v/>
      </c>
      <c r="D104" s="45" t="str">
        <f>IF(OR($B104-D$5&gt;74, $B104-D$5=73, $B104-D$5=1, $B104-D$5&lt;0),"",ROUND(($B104-D$5)*'점수 계산기'!$C$27+D$5*'점수 계산기'!$C$30+'점수 계산기'!$C$33,0))</f>
        <v/>
      </c>
      <c r="E104" s="45" t="str">
        <f>IF(OR($B104-E$5&gt;74, $B104-E$5=73, $B104-E$5=1, $B104-E$5&lt;0),"",ROUND(($B104-E$5)*'점수 계산기'!$C$27+E$5*'점수 계산기'!$C$30+'점수 계산기'!$C$33,0))</f>
        <v/>
      </c>
      <c r="F104" s="45" t="str">
        <f>IF(OR($B104-F$5&gt;74, $B104-F$5=73, $B104-F$5=1, $B104-F$5&lt;0),"",ROUND(($B104-F$5)*'점수 계산기'!$C$27+F$5*'점수 계산기'!$C$30+'점수 계산기'!$C$33,0))</f>
        <v/>
      </c>
      <c r="G104" s="45" t="str">
        <f>IF(OR($B104-G$5&gt;74, $B104-G$5=73, $B104-G$5=1, $B104-G$5&lt;0),"",ROUND(($B104-G$5)*'점수 계산기'!$C$27+G$5*'점수 계산기'!$C$30+'점수 계산기'!$C$33,0))</f>
        <v/>
      </c>
      <c r="H104" s="45" t="str">
        <f>IF(OR($B104-H$5&gt;74, $B104-H$5=73, $B104-H$5=1, $B104-H$5&lt;0),"",ROUND(($B104-H$5)*'점수 계산기'!$C$27+H$5*'점수 계산기'!$C$30+'점수 계산기'!$C$33,0))</f>
        <v/>
      </c>
      <c r="I104" s="45" t="str">
        <f>IF(OR($B104-I$5&gt;74, $B104-I$5=73, $B104-I$5=1, $B104-I$5&lt;0),"",ROUND(($B104-I$5)*'점수 계산기'!$C$27+I$5*'점수 계산기'!$C$30+'점수 계산기'!$C$33,0))</f>
        <v/>
      </c>
      <c r="J104" s="45" t="str">
        <f>IF(OR($B104-J$5&gt;74, $B104-J$5=73, $B104-J$5=1, $B104-J$5&lt;0),"",ROUND(($B104-J$5)*'점수 계산기'!$C$27+J$5*'점수 계산기'!$C$30+'점수 계산기'!$C$33,0))</f>
        <v/>
      </c>
      <c r="K104" s="45" t="str">
        <f>IF(OR($B104-K$5&gt;74, $B104-K$5=73, $B104-K$5=1, $B104-K$5&lt;0),"",ROUND(($B104-K$5)*'점수 계산기'!$C$27+K$5*'점수 계산기'!$C$30+'점수 계산기'!$C$33,0))</f>
        <v/>
      </c>
      <c r="L104" s="45" t="str">
        <f>IF(OR($B104-L$5&gt;74, $B104-L$5=73, $B104-L$5=1, $B104-L$5&lt;0),"",ROUND(($B104-L$5)*'점수 계산기'!$C$27+L$5*'점수 계산기'!$C$30+'점수 계산기'!$C$33,0))</f>
        <v/>
      </c>
      <c r="M104" s="45" t="str">
        <f>IF(OR($B104-M$5&gt;74, $B104-M$5=73, $B104-M$5=1, $B104-M$5&lt;0),"",ROUND(($B104-M$5)*'점수 계산기'!$C$27+M$5*'점수 계산기'!$C$30+'점수 계산기'!$C$33,0))</f>
        <v/>
      </c>
      <c r="N104" s="45" t="str">
        <f>IF(OR($B104-N$5&gt;74, $B104-N$5=73, $B104-N$5=1, $B104-N$5&lt;0),"",ROUND(($B104-N$5)*'점수 계산기'!$C$27+N$5*'점수 계산기'!$C$30+'점수 계산기'!$C$33,0))</f>
        <v/>
      </c>
      <c r="O104" s="45" t="str">
        <f>IF(OR($B104-O$5&gt;74, $B104-O$5=73, $B104-O$5=1, $B104-O$5&lt;0),"",ROUND(($B104-O$5)*'점수 계산기'!$C$27+O$5*'점수 계산기'!$C$30+'점수 계산기'!$C$33,0))</f>
        <v/>
      </c>
      <c r="P104" s="45" t="str">
        <f>IF(OR($B104-P$5&gt;74, $B104-P$5=73, $B104-P$5=1, $B104-P$5&lt;0),"",ROUND(($B104-P$5)*'점수 계산기'!$C$27+P$5*'점수 계산기'!$C$30+'점수 계산기'!$C$33,0))</f>
        <v/>
      </c>
      <c r="Q104" s="45" t="str">
        <f>IF(OR($B104-Q$5&gt;74, $B104-Q$5=73, $B104-Q$5=1, $B104-Q$5&lt;0),"",ROUND(($B104-Q$5)*'점수 계산기'!$C$27+Q$5*'점수 계산기'!$C$30+'점수 계산기'!$C$33,0))</f>
        <v/>
      </c>
      <c r="R104" s="45" t="str">
        <f>IF(OR($B104-R$5&gt;74, $B104-R$5=73, $B104-R$5=1, $B104-R$5&lt;0),"",ROUND(($B104-R$5)*'점수 계산기'!$C$27+R$5*'점수 계산기'!$C$30+'점수 계산기'!$C$33,0))</f>
        <v/>
      </c>
      <c r="S104" s="45" t="str">
        <f>IF(OR($B104-S$5&gt;74, $B104-S$5=73, $B104-S$5=1, $B104-S$5&lt;0),"",ROUND(($B104-S$5)*'점수 계산기'!$C$27+S$5*'점수 계산기'!$C$30+'점수 계산기'!$C$33,0))</f>
        <v/>
      </c>
      <c r="T104" s="45" t="str">
        <f>IF(OR($B104-T$5&gt;74, $B104-T$5=73, $B104-T$5=1, $B104-T$5&lt;0),"",ROUND(($B104-T$5)*'점수 계산기'!$C$27+T$5*'점수 계산기'!$C$30+'점수 계산기'!$C$33,0))</f>
        <v/>
      </c>
      <c r="U104" s="45" t="str">
        <f>IF(OR($B104-U$5&gt;74, $B104-U$5=73, $B104-U$5=1, $B104-U$5&lt;0),"",ROUND(($B104-U$5)*'점수 계산기'!$C$27+U$5*'점수 계산기'!$C$30+'점수 계산기'!$C$33,0))</f>
        <v/>
      </c>
      <c r="V104" s="45" t="str">
        <f>IF(OR($B104-V$5&gt;74, $B104-V$5=73, $B104-V$5=1, $B104-V$5&lt;0),"",ROUND(($B104-V$5)*'점수 계산기'!$C$27+V$5*'점수 계산기'!$C$30+'점수 계산기'!$C$33,0))</f>
        <v/>
      </c>
      <c r="W104" s="45" t="str">
        <f>IF(OR($B104-W$5&gt;74, $B104-W$5=73, $B104-W$5=1, $B104-W$5&lt;0),"",ROUND(($B104-W$5)*'점수 계산기'!$C$27+W$5*'점수 계산기'!$C$30+'점수 계산기'!$C$33,0))</f>
        <v/>
      </c>
      <c r="X104" s="45" t="str">
        <f>IF(OR($B104-X$5&gt;74, $B104-X$5=73, $B104-X$5=1, $B104-X$5&lt;0),"",ROUND(($B104-X$5)*'점수 계산기'!$C$27+X$5*'점수 계산기'!$C$30+'점수 계산기'!$C$33,0))</f>
        <v/>
      </c>
      <c r="Y104" s="45" t="str">
        <f>IF(OR($B104-Y$5&gt;74, $B104-Y$5=73, $B104-Y$5=1, $B104-Y$5&lt;0),"",ROUND(($B104-Y$5)*'점수 계산기'!$C$27+Y$5*'점수 계산기'!$C$30+'점수 계산기'!$C$33,0))</f>
        <v/>
      </c>
      <c r="Z104" s="45">
        <f>IF(OR($B104-Z$5&gt;74, $B104-Z$5=73, $B104-Z$5=1, $B104-Z$5&lt;0),"",ROUND(($B104-Z$5)*'점수 계산기'!$C$27+Z$5*'점수 계산기'!$C$30+'점수 계산기'!$C$33,0))</f>
        <v>67</v>
      </c>
      <c r="AA104" s="52">
        <f>IF(OR($B104-AA$5&gt;74, $B104-AA$5=73, $B104-AA$5=1, $B104-AA$5&lt;0),"",ROUND(($B104-AA$5)*'점수 계산기'!$C$27+AA$5*'점수 계산기'!$C$30+'점수 계산기'!$C$33,0))</f>
        <v>67</v>
      </c>
      <c r="AC104" s="195">
        <v>3</v>
      </c>
      <c r="AD104" s="195">
        <f t="shared" si="2"/>
        <v>67</v>
      </c>
      <c r="AE104" s="195" cm="1">
        <f t="array" ref="AE104">INDEX($AF$6:$AF$106, AC104, 1)</f>
        <v>147</v>
      </c>
      <c r="AF104" s="195">
        <f t="shared" si="3"/>
        <v>67</v>
      </c>
      <c r="AG104" s="195">
        <v>2</v>
      </c>
      <c r="AH104" s="195">
        <v>98</v>
      </c>
    </row>
    <row r="105" spans="1:34" ht="21" customHeight="1">
      <c r="A105" s="4"/>
      <c r="B105" s="70">
        <v>1</v>
      </c>
      <c r="C105" s="57" t="str">
        <f>IF(OR($B105-C$5&gt;74, $B105-C$5=73, $B105-C$5=1, $B105-C$5&lt;0),"",ROUND(($B105-C$5)*'점수 계산기'!$C$27+C$5*'점수 계산기'!$C$30+'점수 계산기'!$C$33,0))</f>
        <v/>
      </c>
      <c r="D105" s="45" t="str">
        <f>IF(OR($B105-D$5&gt;74, $B105-D$5=73, $B105-D$5=1, $B105-D$5&lt;0),"",ROUND(($B105-D$5)*'점수 계산기'!$C$27+D$5*'점수 계산기'!$C$30+'점수 계산기'!$C$33,0))</f>
        <v/>
      </c>
      <c r="E105" s="45" t="str">
        <f>IF(OR($B105-E$5&gt;74, $B105-E$5=73, $B105-E$5=1, $B105-E$5&lt;0),"",ROUND(($B105-E$5)*'점수 계산기'!$C$27+E$5*'점수 계산기'!$C$30+'점수 계산기'!$C$33,0))</f>
        <v/>
      </c>
      <c r="F105" s="45" t="str">
        <f>IF(OR($B105-F$5&gt;74, $B105-F$5=73, $B105-F$5=1, $B105-F$5&lt;0),"",ROUND(($B105-F$5)*'점수 계산기'!$C$27+F$5*'점수 계산기'!$C$30+'점수 계산기'!$C$33,0))</f>
        <v/>
      </c>
      <c r="G105" s="45" t="str">
        <f>IF(OR($B105-G$5&gt;74, $B105-G$5=73, $B105-G$5=1, $B105-G$5&lt;0),"",ROUND(($B105-G$5)*'점수 계산기'!$C$27+G$5*'점수 계산기'!$C$30+'점수 계산기'!$C$33,0))</f>
        <v/>
      </c>
      <c r="H105" s="45" t="str">
        <f>IF(OR($B105-H$5&gt;74, $B105-H$5=73, $B105-H$5=1, $B105-H$5&lt;0),"",ROUND(($B105-H$5)*'점수 계산기'!$C$27+H$5*'점수 계산기'!$C$30+'점수 계산기'!$C$33,0))</f>
        <v/>
      </c>
      <c r="I105" s="45" t="str">
        <f>IF(OR($B105-I$5&gt;74, $B105-I$5=73, $B105-I$5=1, $B105-I$5&lt;0),"",ROUND(($B105-I$5)*'점수 계산기'!$C$27+I$5*'점수 계산기'!$C$30+'점수 계산기'!$C$33,0))</f>
        <v/>
      </c>
      <c r="J105" s="45" t="str">
        <f>IF(OR($B105-J$5&gt;74, $B105-J$5=73, $B105-J$5=1, $B105-J$5&lt;0),"",ROUND(($B105-J$5)*'점수 계산기'!$C$27+J$5*'점수 계산기'!$C$30+'점수 계산기'!$C$33,0))</f>
        <v/>
      </c>
      <c r="K105" s="45" t="str">
        <f>IF(OR($B105-K$5&gt;74, $B105-K$5=73, $B105-K$5=1, $B105-K$5&lt;0),"",ROUND(($B105-K$5)*'점수 계산기'!$C$27+K$5*'점수 계산기'!$C$30+'점수 계산기'!$C$33,0))</f>
        <v/>
      </c>
      <c r="L105" s="45" t="str">
        <f>IF(OR($B105-L$5&gt;74, $B105-L$5=73, $B105-L$5=1, $B105-L$5&lt;0),"",ROUND(($B105-L$5)*'점수 계산기'!$C$27+L$5*'점수 계산기'!$C$30+'점수 계산기'!$C$33,0))</f>
        <v/>
      </c>
      <c r="M105" s="45" t="str">
        <f>IF(OR($B105-M$5&gt;74, $B105-M$5=73, $B105-M$5=1, $B105-M$5&lt;0),"",ROUND(($B105-M$5)*'점수 계산기'!$C$27+M$5*'점수 계산기'!$C$30+'점수 계산기'!$C$33,0))</f>
        <v/>
      </c>
      <c r="N105" s="45" t="str">
        <f>IF(OR($B105-N$5&gt;74, $B105-N$5=73, $B105-N$5=1, $B105-N$5&lt;0),"",ROUND(($B105-N$5)*'점수 계산기'!$C$27+N$5*'점수 계산기'!$C$30+'점수 계산기'!$C$33,0))</f>
        <v/>
      </c>
      <c r="O105" s="45" t="str">
        <f>IF(OR($B105-O$5&gt;74, $B105-O$5=73, $B105-O$5=1, $B105-O$5&lt;0),"",ROUND(($B105-O$5)*'점수 계산기'!$C$27+O$5*'점수 계산기'!$C$30+'점수 계산기'!$C$33,0))</f>
        <v/>
      </c>
      <c r="P105" s="45" t="str">
        <f>IF(OR($B105-P$5&gt;74, $B105-P$5=73, $B105-P$5=1, $B105-P$5&lt;0),"",ROUND(($B105-P$5)*'점수 계산기'!$C$27+P$5*'점수 계산기'!$C$30+'점수 계산기'!$C$33,0))</f>
        <v/>
      </c>
      <c r="Q105" s="45" t="str">
        <f>IF(OR($B105-Q$5&gt;74, $B105-Q$5=73, $B105-Q$5=1, $B105-Q$5&lt;0),"",ROUND(($B105-Q$5)*'점수 계산기'!$C$27+Q$5*'점수 계산기'!$C$30+'점수 계산기'!$C$33,0))</f>
        <v/>
      </c>
      <c r="R105" s="45" t="str">
        <f>IF(OR($B105-R$5&gt;74, $B105-R$5=73, $B105-R$5=1, $B105-R$5&lt;0),"",ROUND(($B105-R$5)*'점수 계산기'!$C$27+R$5*'점수 계산기'!$C$30+'점수 계산기'!$C$33,0))</f>
        <v/>
      </c>
      <c r="S105" s="45" t="str">
        <f>IF(OR($B105-S$5&gt;74, $B105-S$5=73, $B105-S$5=1, $B105-S$5&lt;0),"",ROUND(($B105-S$5)*'점수 계산기'!$C$27+S$5*'점수 계산기'!$C$30+'점수 계산기'!$C$33,0))</f>
        <v/>
      </c>
      <c r="T105" s="45" t="str">
        <f>IF(OR($B105-T$5&gt;74, $B105-T$5=73, $B105-T$5=1, $B105-T$5&lt;0),"",ROUND(($B105-T$5)*'점수 계산기'!$C$27+T$5*'점수 계산기'!$C$30+'점수 계산기'!$C$33,0))</f>
        <v/>
      </c>
      <c r="U105" s="45" t="str">
        <f>IF(OR($B105-U$5&gt;74, $B105-U$5=73, $B105-U$5=1, $B105-U$5&lt;0),"",ROUND(($B105-U$5)*'점수 계산기'!$C$27+U$5*'점수 계산기'!$C$30+'점수 계산기'!$C$33,0))</f>
        <v/>
      </c>
      <c r="V105" s="45" t="str">
        <f>IF(OR($B105-V$5&gt;74, $B105-V$5=73, $B105-V$5=1, $B105-V$5&lt;0),"",ROUND(($B105-V$5)*'점수 계산기'!$C$27+V$5*'점수 계산기'!$C$30+'점수 계산기'!$C$33,0))</f>
        <v/>
      </c>
      <c r="W105" s="45" t="str">
        <f>IF(OR($B105-W$5&gt;74, $B105-W$5=73, $B105-W$5=1, $B105-W$5&lt;0),"",ROUND(($B105-W$5)*'점수 계산기'!$C$27+W$5*'점수 계산기'!$C$30+'점수 계산기'!$C$33,0))</f>
        <v/>
      </c>
      <c r="X105" s="45" t="str">
        <f>IF(OR($B105-X$5&gt;74, $B105-X$5=73, $B105-X$5=1, $B105-X$5&lt;0),"",ROUND(($B105-X$5)*'점수 계산기'!$C$27+X$5*'점수 계산기'!$C$30+'점수 계산기'!$C$33,0))</f>
        <v/>
      </c>
      <c r="Y105" s="45" t="str">
        <f>IF(OR($B105-Y$5&gt;74, $B105-Y$5=73, $B105-Y$5=1, $B105-Y$5&lt;0),"",ROUND(($B105-Y$5)*'점수 계산기'!$C$27+Y$5*'점수 계산기'!$C$30+'점수 계산기'!$C$33,0))</f>
        <v/>
      </c>
      <c r="Z105" s="45" t="str">
        <f>IF(OR($B105-Z$5&gt;74, $B105-Z$5=73, $B105-Z$5=1, $B105-Z$5&lt;0),"",ROUND(($B105-Z$5)*'점수 계산기'!$C$27+Z$5*'점수 계산기'!$C$30+'점수 계산기'!$C$33,0))</f>
        <v/>
      </c>
      <c r="AA105" s="52" t="str">
        <f>IF(OR($B105-AA$5&gt;74, $B105-AA$5=73, $B105-AA$5=1, $B105-AA$5&lt;0),"",ROUND(($B105-AA$5)*'점수 계산기'!$C$27+AA$5*'점수 계산기'!$C$30+'점수 계산기'!$C$33,0))</f>
        <v/>
      </c>
      <c r="AC105" s="195">
        <v>2</v>
      </c>
      <c r="AD105" s="195">
        <f t="shared" si="2"/>
        <v>0</v>
      </c>
      <c r="AE105" s="195" cm="1">
        <f t="array" ref="AE105">INDEX($AF$6:$AF$106, AC105, 1)</f>
        <v>0</v>
      </c>
      <c r="AF105" s="195">
        <f t="shared" si="3"/>
        <v>0</v>
      </c>
      <c r="AG105" s="195">
        <v>1</v>
      </c>
      <c r="AH105" s="195">
        <v>99</v>
      </c>
    </row>
    <row r="106" spans="1:34" ht="21" customHeight="1" thickBot="1">
      <c r="A106" s="4"/>
      <c r="B106" s="71">
        <v>0</v>
      </c>
      <c r="C106" s="58" t="str">
        <f>IF(OR($B106-C$5&gt;74, $B106-C$5=73, $B106-C$5=1, $B106-C$5&lt;0),"",ROUND(($B106-C$5)*'점수 계산기'!$C$27+C$5*'점수 계산기'!$C$30+'점수 계산기'!$C$33,0))</f>
        <v/>
      </c>
      <c r="D106" s="59" t="str">
        <f>IF(OR($B106-D$5&gt;74, $B106-D$5=73, $B106-D$5=1, $B106-D$5&lt;0),"",ROUND(($B106-D$5)*'점수 계산기'!$C$27+D$5*'점수 계산기'!$C$30+'점수 계산기'!$C$33,0))</f>
        <v/>
      </c>
      <c r="E106" s="59" t="str">
        <f>IF(OR($B106-E$5&gt;74, $B106-E$5=73, $B106-E$5=1, $B106-E$5&lt;0),"",ROUND(($B106-E$5)*'점수 계산기'!$C$27+E$5*'점수 계산기'!$C$30+'점수 계산기'!$C$33,0))</f>
        <v/>
      </c>
      <c r="F106" s="59" t="str">
        <f>IF(OR($B106-F$5&gt;74, $B106-F$5=73, $B106-F$5=1, $B106-F$5&lt;0),"",ROUND(($B106-F$5)*'점수 계산기'!$C$27+F$5*'점수 계산기'!$C$30+'점수 계산기'!$C$33,0))</f>
        <v/>
      </c>
      <c r="G106" s="59" t="str">
        <f>IF(OR($B106-G$5&gt;74, $B106-G$5=73, $B106-G$5=1, $B106-G$5&lt;0),"",ROUND(($B106-G$5)*'점수 계산기'!$C$27+G$5*'점수 계산기'!$C$30+'점수 계산기'!$C$33,0))</f>
        <v/>
      </c>
      <c r="H106" s="59" t="str">
        <f>IF(OR($B106-H$5&gt;74, $B106-H$5=73, $B106-H$5=1, $B106-H$5&lt;0),"",ROUND(($B106-H$5)*'점수 계산기'!$C$27+H$5*'점수 계산기'!$C$30+'점수 계산기'!$C$33,0))</f>
        <v/>
      </c>
      <c r="I106" s="59" t="str">
        <f>IF(OR($B106-I$5&gt;74, $B106-I$5=73, $B106-I$5=1, $B106-I$5&lt;0),"",ROUND(($B106-I$5)*'점수 계산기'!$C$27+I$5*'점수 계산기'!$C$30+'점수 계산기'!$C$33,0))</f>
        <v/>
      </c>
      <c r="J106" s="59" t="str">
        <f>IF(OR($B106-J$5&gt;74, $B106-J$5=73, $B106-J$5=1, $B106-J$5&lt;0),"",ROUND(($B106-J$5)*'점수 계산기'!$C$27+J$5*'점수 계산기'!$C$30+'점수 계산기'!$C$33,0))</f>
        <v/>
      </c>
      <c r="K106" s="59" t="str">
        <f>IF(OR($B106-K$5&gt;74, $B106-K$5=73, $B106-K$5=1, $B106-K$5&lt;0),"",ROUND(($B106-K$5)*'점수 계산기'!$C$27+K$5*'점수 계산기'!$C$30+'점수 계산기'!$C$33,0))</f>
        <v/>
      </c>
      <c r="L106" s="59" t="str">
        <f>IF(OR($B106-L$5&gt;74, $B106-L$5=73, $B106-L$5=1, $B106-L$5&lt;0),"",ROUND(($B106-L$5)*'점수 계산기'!$C$27+L$5*'점수 계산기'!$C$30+'점수 계산기'!$C$33,0))</f>
        <v/>
      </c>
      <c r="M106" s="59" t="str">
        <f>IF(OR($B106-M$5&gt;74, $B106-M$5=73, $B106-M$5=1, $B106-M$5&lt;0),"",ROUND(($B106-M$5)*'점수 계산기'!$C$27+M$5*'점수 계산기'!$C$30+'점수 계산기'!$C$33,0))</f>
        <v/>
      </c>
      <c r="N106" s="59" t="str">
        <f>IF(OR($B106-N$5&gt;74, $B106-N$5=73, $B106-N$5=1, $B106-N$5&lt;0),"",ROUND(($B106-N$5)*'점수 계산기'!$C$27+N$5*'점수 계산기'!$C$30+'점수 계산기'!$C$33,0))</f>
        <v/>
      </c>
      <c r="O106" s="59" t="str">
        <f>IF(OR($B106-O$5&gt;74, $B106-O$5=73, $B106-O$5=1, $B106-O$5&lt;0),"",ROUND(($B106-O$5)*'점수 계산기'!$C$27+O$5*'점수 계산기'!$C$30+'점수 계산기'!$C$33,0))</f>
        <v/>
      </c>
      <c r="P106" s="59" t="str">
        <f>IF(OR($B106-P$5&gt;74, $B106-P$5=73, $B106-P$5=1, $B106-P$5&lt;0),"",ROUND(($B106-P$5)*'점수 계산기'!$C$27+P$5*'점수 계산기'!$C$30+'점수 계산기'!$C$33,0))</f>
        <v/>
      </c>
      <c r="Q106" s="59" t="str">
        <f>IF(OR($B106-Q$5&gt;74, $B106-Q$5=73, $B106-Q$5=1, $B106-Q$5&lt;0),"",ROUND(($B106-Q$5)*'점수 계산기'!$C$27+Q$5*'점수 계산기'!$C$30+'점수 계산기'!$C$33,0))</f>
        <v/>
      </c>
      <c r="R106" s="59" t="str">
        <f>IF(OR($B106-R$5&gt;74, $B106-R$5=73, $B106-R$5=1, $B106-R$5&lt;0),"",ROUND(($B106-R$5)*'점수 계산기'!$C$27+R$5*'점수 계산기'!$C$30+'점수 계산기'!$C$33,0))</f>
        <v/>
      </c>
      <c r="S106" s="59" t="str">
        <f>IF(OR($B106-S$5&gt;74, $B106-S$5=73, $B106-S$5=1, $B106-S$5&lt;0),"",ROUND(($B106-S$5)*'점수 계산기'!$C$27+S$5*'점수 계산기'!$C$30+'점수 계산기'!$C$33,0))</f>
        <v/>
      </c>
      <c r="T106" s="59" t="str">
        <f>IF(OR($B106-T$5&gt;74, $B106-T$5=73, $B106-T$5=1, $B106-T$5&lt;0),"",ROUND(($B106-T$5)*'점수 계산기'!$C$27+T$5*'점수 계산기'!$C$30+'점수 계산기'!$C$33,0))</f>
        <v/>
      </c>
      <c r="U106" s="59" t="str">
        <f>IF(OR($B106-U$5&gt;74, $B106-U$5=73, $B106-U$5=1, $B106-U$5&lt;0),"",ROUND(($B106-U$5)*'점수 계산기'!$C$27+U$5*'점수 계산기'!$C$30+'점수 계산기'!$C$33,0))</f>
        <v/>
      </c>
      <c r="V106" s="59" t="str">
        <f>IF(OR($B106-V$5&gt;74, $B106-V$5=73, $B106-V$5=1, $B106-V$5&lt;0),"",ROUND(($B106-V$5)*'점수 계산기'!$C$27+V$5*'점수 계산기'!$C$30+'점수 계산기'!$C$33,0))</f>
        <v/>
      </c>
      <c r="W106" s="59" t="str">
        <f>IF(OR($B106-W$5&gt;74, $B106-W$5=73, $B106-W$5=1, $B106-W$5&lt;0),"",ROUND(($B106-W$5)*'점수 계산기'!$C$27+W$5*'점수 계산기'!$C$30+'점수 계산기'!$C$33,0))</f>
        <v/>
      </c>
      <c r="X106" s="59" t="str">
        <f>IF(OR($B106-X$5&gt;74, $B106-X$5=73, $B106-X$5=1, $B106-X$5&lt;0),"",ROUND(($B106-X$5)*'점수 계산기'!$C$27+X$5*'점수 계산기'!$C$30+'점수 계산기'!$C$33,0))</f>
        <v/>
      </c>
      <c r="Y106" s="59" t="str">
        <f>IF(OR($B106-Y$5&gt;74, $B106-Y$5=73, $B106-Y$5=1, $B106-Y$5&lt;0),"",ROUND(($B106-Y$5)*'점수 계산기'!$C$27+Y$5*'점수 계산기'!$C$30+'점수 계산기'!$C$33,0))</f>
        <v/>
      </c>
      <c r="Z106" s="59" t="str">
        <f>IF(OR($B106-Z$5&gt;74, $B106-Z$5=73, $B106-Z$5=1, $B106-Z$5&lt;0),"",ROUND(($B106-Z$5)*'점수 계산기'!$C$27+Z$5*'점수 계산기'!$C$30+'점수 계산기'!$C$33,0))</f>
        <v/>
      </c>
      <c r="AA106" s="60">
        <f>IF(OR($B106-AA$5&gt;74, $B106-AA$5=73, $B106-AA$5=1, $B106-AA$5&lt;0),"",ROUND(($B106-AA$5)*'점수 계산기'!$C$27+AA$5*'점수 계산기'!$C$30+'점수 계산기'!$C$33,0))</f>
        <v>66</v>
      </c>
      <c r="AC106" s="195">
        <v>1</v>
      </c>
      <c r="AD106" s="195">
        <f t="shared" si="2"/>
        <v>66</v>
      </c>
      <c r="AE106" s="195" cm="1">
        <f t="array" ref="AE106">INDEX($AF$6:$AF$106, AC106, 1)</f>
        <v>149</v>
      </c>
      <c r="AF106" s="195">
        <f t="shared" si="3"/>
        <v>66</v>
      </c>
      <c r="AG106" s="195">
        <v>0</v>
      </c>
      <c r="AH106" s="195">
        <v>100</v>
      </c>
    </row>
    <row r="107" spans="1:34" ht="0.25" customHeight="1" thickBot="1">
      <c r="A107" s="4"/>
      <c r="B107" s="9"/>
      <c r="C107" s="7" t="str">
        <f>IF(OR($B107-C$5&gt;74, $B107-C$5=73, $B107-C$5=1, $B107-C$5&lt;0),"",ROUND(($B107-C$5)*'점수 계산기'!$C$27+C$5*'점수 계산기'!$C$30+'점수 계산기'!$C$33,0))</f>
        <v/>
      </c>
      <c r="D107" s="61" t="e">
        <f>_xlfn.IFNA(ROUND(VLOOKUP($B107-D$5,#REF!,2,0)+HLOOKUP(D$5,#REF!,2,0),0),"")</f>
        <v>#REF!</v>
      </c>
      <c r="E107" s="61" t="e">
        <f>_xlfn.IFNA(ROUND(VLOOKUP($B107-E$5,#REF!,2,0)+HLOOKUP(E$5,#REF!,2,0),0),"")</f>
        <v>#REF!</v>
      </c>
      <c r="F107" s="61" t="e">
        <f>_xlfn.IFNA(ROUND(VLOOKUP($B107-F$5,#REF!,2,0)+HLOOKUP(F$5,#REF!,2,0),0),"")</f>
        <v>#REF!</v>
      </c>
      <c r="G107" s="61" t="e">
        <f>_xlfn.IFNA(ROUND(VLOOKUP($B107-G$5,#REF!,2,0)+HLOOKUP(G$5,#REF!,2,0),0),"")</f>
        <v>#REF!</v>
      </c>
      <c r="H107" s="61" t="e">
        <f>_xlfn.IFNA(ROUND(VLOOKUP($B107-H$5,#REF!,2,0)+HLOOKUP(H$5,#REF!,2,0),0),"")</f>
        <v>#REF!</v>
      </c>
      <c r="I107" s="61" t="e">
        <f>_xlfn.IFNA(ROUND(VLOOKUP($B107-I$5,#REF!,2,0)+HLOOKUP(I$5,#REF!,2,0),0),"")</f>
        <v>#REF!</v>
      </c>
      <c r="J107" s="61" t="e">
        <f>_xlfn.IFNA(ROUND(VLOOKUP($B107-J$5,#REF!,2,0)+HLOOKUP(J$5,#REF!,2,0),0),"")</f>
        <v>#REF!</v>
      </c>
      <c r="K107" s="61" t="e">
        <f>_xlfn.IFNA(ROUND(VLOOKUP($B107-K$5,#REF!,2,0)+HLOOKUP(K$5,#REF!,2,0),0),"")</f>
        <v>#REF!</v>
      </c>
      <c r="L107" s="61" t="e">
        <f>_xlfn.IFNA(ROUND(VLOOKUP($B107-L$5,#REF!,2,0)+HLOOKUP(L$5,#REF!,2,0),0),"")</f>
        <v>#REF!</v>
      </c>
      <c r="M107" s="61" t="e">
        <f>_xlfn.IFNA(ROUND(VLOOKUP($B107-M$5,#REF!,2,0)+HLOOKUP(M$5,#REF!,2,0),0),"")</f>
        <v>#REF!</v>
      </c>
      <c r="N107" s="61" t="e">
        <f>_xlfn.IFNA(ROUND(VLOOKUP($B107-N$5,#REF!,2,0)+HLOOKUP(N$5,#REF!,2,0),0),"")</f>
        <v>#REF!</v>
      </c>
      <c r="O107" s="61" t="e">
        <f>_xlfn.IFNA(ROUND(VLOOKUP($B107-O$5,#REF!,2,0)+HLOOKUP(O$5,#REF!,2,0),0),"")</f>
        <v>#REF!</v>
      </c>
      <c r="P107" s="61" t="e">
        <f>_xlfn.IFNA(ROUND(VLOOKUP($B107-P$5,#REF!,2,0)+HLOOKUP(P$5,#REF!,2,0),0),"")</f>
        <v>#REF!</v>
      </c>
      <c r="Q107" s="61" t="e">
        <f>_xlfn.IFNA(ROUND(VLOOKUP($B107-Q$5,#REF!,2,0)+HLOOKUP(Q$5,#REF!,2,0),0),"")</f>
        <v>#REF!</v>
      </c>
      <c r="R107" s="61" t="e">
        <f>_xlfn.IFNA(ROUND(VLOOKUP($B107-R$5,#REF!,2,0)+HLOOKUP(R$5,#REF!,2,0),0),"")</f>
        <v>#REF!</v>
      </c>
      <c r="S107" s="61" t="e">
        <f>_xlfn.IFNA(ROUND(VLOOKUP($B107-S$5,#REF!,2,0)+HLOOKUP(S$5,#REF!,2,0),0),"")</f>
        <v>#REF!</v>
      </c>
      <c r="T107" s="61" t="e">
        <f>_xlfn.IFNA(ROUND(VLOOKUP($B107-T$5,#REF!,2,0)+HLOOKUP(T$5,#REF!,2,0),0),"")</f>
        <v>#REF!</v>
      </c>
      <c r="U107" s="61" t="e">
        <f>_xlfn.IFNA(ROUND(VLOOKUP($B107-U$5,#REF!,2,0)+HLOOKUP(U$5,#REF!,2,0),0),"")</f>
        <v>#REF!</v>
      </c>
      <c r="V107" s="61" t="e">
        <f>_xlfn.IFNA(ROUND(VLOOKUP($B107-V$5,#REF!,2,0)+HLOOKUP(V$5,#REF!,2,0),0),"")</f>
        <v>#REF!</v>
      </c>
      <c r="W107" s="61" t="e">
        <f>_xlfn.IFNA(ROUND(VLOOKUP($B107-W$5,#REF!,2,0)+HLOOKUP(W$5,#REF!,2,0),0),"")</f>
        <v>#REF!</v>
      </c>
      <c r="X107" s="61" t="e">
        <f>_xlfn.IFNA(ROUND(VLOOKUP($B107-X$5,#REF!,2,0)+HLOOKUP(X$5,#REF!,2,0),0),"")</f>
        <v>#REF!</v>
      </c>
      <c r="Y107" s="61" t="e">
        <f>_xlfn.IFNA(ROUND(VLOOKUP($B107-Y$5,#REF!,2,0)+HLOOKUP(Y$5,#REF!,2,0),0),"")</f>
        <v>#REF!</v>
      </c>
      <c r="Z107" s="61" t="e">
        <f>_xlfn.IFNA(ROUND(VLOOKUP($B107-Z$5,#REF!,2,0)+HLOOKUP(Z$5,#REF!,2,0),0),"")</f>
        <v>#REF!</v>
      </c>
      <c r="AA107" s="62" t="e">
        <f>_xlfn.IFNA(ROUND(VLOOKUP($B107-AA$5,#REF!,2,0)+HLOOKUP(AA$5,#REF!,2,0),0),"")</f>
        <v>#REF!</v>
      </c>
    </row>
  </sheetData>
  <mergeCells count="2">
    <mergeCell ref="C2:E2"/>
    <mergeCell ref="C3:E3"/>
  </mergeCells>
  <phoneticPr fontId="1" type="noConversion"/>
  <conditionalFormatting sqref="B6:B106">
    <cfRule type="expression" dxfId="3" priority="2">
      <formula>OR(AND(#REF!=0,OR(#REF!=$N$6:$N$13)),AND(#REF!&gt;0,OR(#REF!=$N$6:$N$13)))</formula>
    </cfRule>
  </conditionalFormatting>
  <conditionalFormatting sqref="C6:AA107">
    <cfRule type="expression" dxfId="2" priority="1">
      <formula>OR(#REF!=$N$6:$N$13)</formula>
    </cfRule>
  </conditionalFormatting>
  <pageMargins left="0.7" right="0.7" top="0.75" bottom="0.75" header="0.3" footer="0.3"/>
  <pageSetup paperSize="9" scale="2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1083-F221-4336-A8B7-90C236EB67BF}">
  <sheetPr>
    <tabColor rgb="FF00B050"/>
    <pageSetUpPr fitToPage="1"/>
  </sheetPr>
  <dimension ref="B1:X71"/>
  <sheetViews>
    <sheetView topLeftCell="A35" zoomScale="85" zoomScaleNormal="85" workbookViewId="0">
      <selection activeCell="B3" sqref="B3:M39"/>
    </sheetView>
  </sheetViews>
  <sheetFormatPr defaultRowHeight="17"/>
  <cols>
    <col min="3" max="3" width="13.08203125" style="64" customWidth="1"/>
    <col min="4" max="5" width="10.58203125" style="64" customWidth="1"/>
    <col min="6" max="13" width="10.58203125" style="5" customWidth="1"/>
    <col min="14" max="14" width="10.58203125" customWidth="1"/>
    <col min="15" max="15" width="10.58203125" hidden="1" customWidth="1"/>
    <col min="16" max="24" width="0" hidden="1" customWidth="1"/>
  </cols>
  <sheetData>
    <row r="1" spans="2:24">
      <c r="M1" s="3"/>
    </row>
    <row r="2" spans="2:24">
      <c r="B2" s="4"/>
      <c r="C2" s="65"/>
      <c r="D2" s="65"/>
      <c r="E2" s="65"/>
      <c r="F2" s="3"/>
      <c r="G2" s="3"/>
      <c r="H2" s="3"/>
      <c r="I2" s="3"/>
      <c r="J2" s="3"/>
      <c r="K2" s="3"/>
      <c r="L2" s="3"/>
      <c r="M2" s="3"/>
    </row>
    <row r="3" spans="2:24" ht="17.5" thickBot="1">
      <c r="B3" s="4"/>
      <c r="C3" s="65"/>
      <c r="D3" s="65"/>
      <c r="E3" s="65"/>
      <c r="F3" s="3"/>
      <c r="G3" s="3"/>
      <c r="H3" s="3"/>
      <c r="I3" s="3"/>
      <c r="J3" s="3"/>
      <c r="K3" s="3"/>
      <c r="L3" s="3"/>
      <c r="M3" s="3"/>
    </row>
    <row r="4" spans="2:24" s="161" customFormat="1" ht="21" customHeight="1">
      <c r="B4" s="153"/>
      <c r="C4" s="363" t="s">
        <v>53</v>
      </c>
      <c r="D4" s="608" t="s">
        <v>66</v>
      </c>
      <c r="E4" s="608"/>
      <c r="F4" s="608"/>
      <c r="G4" s="609"/>
      <c r="H4" s="140"/>
      <c r="I4" s="140"/>
      <c r="J4" s="140"/>
      <c r="K4" s="140"/>
      <c r="L4" s="153"/>
      <c r="M4" s="153"/>
      <c r="N4" s="153"/>
    </row>
    <row r="5" spans="2:24" s="161" customFormat="1" ht="21" customHeight="1" thickBot="1">
      <c r="B5" s="153"/>
      <c r="C5" s="467" t="s">
        <v>8</v>
      </c>
      <c r="D5" s="625" t="s">
        <v>161</v>
      </c>
      <c r="E5" s="626"/>
      <c r="F5" s="626"/>
      <c r="G5" s="627"/>
      <c r="H5" s="140"/>
      <c r="I5" s="140"/>
      <c r="J5" s="140"/>
      <c r="K5" s="140"/>
      <c r="L5" s="153"/>
      <c r="M5" s="153"/>
      <c r="N5" s="153"/>
    </row>
    <row r="6" spans="2:24">
      <c r="B6" s="4"/>
      <c r="C6" s="65"/>
      <c r="D6" s="65"/>
      <c r="E6" s="65"/>
      <c r="F6" s="3"/>
      <c r="G6" s="3"/>
      <c r="H6" s="3"/>
      <c r="I6" s="3"/>
      <c r="J6" s="3"/>
      <c r="K6" s="3"/>
      <c r="L6" s="3"/>
      <c r="M6" s="3"/>
      <c r="N6" s="4"/>
      <c r="O6" s="4"/>
      <c r="P6" s="4"/>
    </row>
    <row r="7" spans="2:24" ht="17.5" thickBot="1">
      <c r="B7" s="4"/>
      <c r="C7" s="65"/>
      <c r="D7" s="65"/>
      <c r="E7" s="65"/>
      <c r="F7" s="3"/>
      <c r="G7" s="3"/>
      <c r="H7" s="3"/>
      <c r="I7" s="3"/>
      <c r="J7" s="3"/>
      <c r="K7" s="3"/>
      <c r="L7" s="3"/>
      <c r="M7" s="3"/>
      <c r="N7" s="4"/>
      <c r="O7" s="4"/>
      <c r="P7" s="4"/>
    </row>
    <row r="8" spans="2:24" s="161" customFormat="1" ht="25" customHeight="1" thickBot="1">
      <c r="B8" s="153"/>
      <c r="C8" s="309" t="s">
        <v>79</v>
      </c>
      <c r="D8" s="310">
        <v>26</v>
      </c>
      <c r="E8" s="311">
        <v>24</v>
      </c>
      <c r="F8" s="311">
        <v>23</v>
      </c>
      <c r="G8" s="311">
        <v>22</v>
      </c>
      <c r="H8" s="311">
        <v>21</v>
      </c>
      <c r="I8" s="311">
        <v>20</v>
      </c>
      <c r="J8" s="311">
        <v>19</v>
      </c>
      <c r="K8" s="311">
        <v>18</v>
      </c>
      <c r="L8" s="312">
        <v>17</v>
      </c>
      <c r="M8" s="140"/>
      <c r="N8" s="153"/>
      <c r="O8" s="141" t="s">
        <v>14</v>
      </c>
      <c r="P8" s="142">
        <v>26</v>
      </c>
      <c r="Q8" s="143">
        <v>24</v>
      </c>
      <c r="R8" s="143">
        <v>23</v>
      </c>
      <c r="S8" s="143">
        <v>22</v>
      </c>
      <c r="T8" s="143">
        <v>21</v>
      </c>
      <c r="U8" s="143">
        <v>20</v>
      </c>
      <c r="V8" s="143">
        <v>19</v>
      </c>
      <c r="W8" s="143">
        <v>18</v>
      </c>
      <c r="X8" s="144">
        <v>17</v>
      </c>
    </row>
    <row r="9" spans="2:24" s="161" customFormat="1" ht="25" customHeight="1">
      <c r="B9" s="153"/>
      <c r="C9" s="326" t="s">
        <v>81</v>
      </c>
      <c r="D9" s="351">
        <f>IF(OR(P9&gt;74, AND(P9&lt;0, OR(D8&lt;=D$8, D8="-"))), "-", IF(P9&lt;0, D$8,IF(OR(P9=1, P9=73), P9+P$8+1, P9+P$8)))</f>
        <v>89</v>
      </c>
      <c r="E9" s="321">
        <f t="shared" ref="E9:L16" si="0">IF(OR(Q9&gt;74, AND(Q9&lt;0, OR(E8&lt;=E$8, E8="-"))), "-", IF(Q9&lt;0, E$8,IF(OR(Q9=1, Q9=73), Q9+Q$8+1, Q9+Q$8)))</f>
        <v>89</v>
      </c>
      <c r="F9" s="321">
        <f t="shared" si="0"/>
        <v>89</v>
      </c>
      <c r="G9" s="321">
        <f t="shared" si="0"/>
        <v>89</v>
      </c>
      <c r="H9" s="321">
        <f t="shared" si="0"/>
        <v>88</v>
      </c>
      <c r="I9" s="321">
        <f t="shared" si="0"/>
        <v>88</v>
      </c>
      <c r="J9" s="321">
        <f t="shared" si="0"/>
        <v>88</v>
      </c>
      <c r="K9" s="321">
        <f t="shared" si="0"/>
        <v>88</v>
      </c>
      <c r="L9" s="322">
        <f t="shared" si="0"/>
        <v>87</v>
      </c>
      <c r="M9" s="140"/>
      <c r="N9" s="153"/>
      <c r="O9" s="145" t="s">
        <v>162</v>
      </c>
      <c r="P9" s="152">
        <f>ROUNDUP(('수학 백분위 표'!$M6-0.5-'점수 계산기'!$C$31-'점수 계산기'!$C$28*P$8)/'점수 계산기'!$C$27,0)</f>
        <v>63</v>
      </c>
      <c r="Q9" s="152">
        <f>ROUNDUP(('수학 백분위 표'!$M6-0.5-'점수 계산기'!$C$31-'점수 계산기'!$C$28*Q$8)/'점수 계산기'!$C$27,0)</f>
        <v>65</v>
      </c>
      <c r="R9" s="152">
        <f>ROUNDUP(('수학 백분위 표'!$M6-0.5-'점수 계산기'!$C$31-'점수 계산기'!$C$28*R$8)/'점수 계산기'!$C$27,0)</f>
        <v>66</v>
      </c>
      <c r="S9" s="152">
        <f>ROUNDUP(('수학 백분위 표'!$M6-0.5-'점수 계산기'!$C$31-'점수 계산기'!$C$28*S$8)/'점수 계산기'!$C$27,0)</f>
        <v>67</v>
      </c>
      <c r="T9" s="152">
        <f>ROUNDUP(('수학 백분위 표'!$M6-0.5-'점수 계산기'!$C$31-'점수 계산기'!$C$28*T$8)/'점수 계산기'!$C$27,0)</f>
        <v>67</v>
      </c>
      <c r="U9" s="152">
        <f>ROUNDUP(('수학 백분위 표'!$M6-0.5-'점수 계산기'!$C$31-'점수 계산기'!$C$28*U$8)/'점수 계산기'!$C$27,0)</f>
        <v>68</v>
      </c>
      <c r="V9" s="152">
        <f>ROUNDUP(('수학 백분위 표'!$M6-0.5-'점수 계산기'!$C$31-'점수 계산기'!$C$28*V$8)/'점수 계산기'!$C$27,0)</f>
        <v>69</v>
      </c>
      <c r="W9" s="152">
        <f>ROUNDUP(('수학 백분위 표'!$M6-0.5-'점수 계산기'!$C$31-'점수 계산기'!$C$28*W$8)/'점수 계산기'!$C$27,0)</f>
        <v>70</v>
      </c>
      <c r="X9" s="152">
        <f>ROUNDUP(('수학 백분위 표'!$M6-0.5-'점수 계산기'!$C$31-'점수 계산기'!$C$28*X$8)/'점수 계산기'!$C$27,0)</f>
        <v>70</v>
      </c>
    </row>
    <row r="10" spans="2:24" s="161" customFormat="1" ht="25" customHeight="1">
      <c r="B10" s="153"/>
      <c r="C10" s="326" t="s">
        <v>83</v>
      </c>
      <c r="D10" s="327">
        <f t="shared" ref="D10:D16" si="1">IF(OR(P10&gt;74, AND(P10&lt;0, OR(D9&lt;=D$8, D9="-"))), "-", IF(P10&lt;0, D$8,IF(OR(P10=1, P10=73), P10+P$8+1, P10+P$8)))</f>
        <v>80</v>
      </c>
      <c r="E10" s="328">
        <f t="shared" si="0"/>
        <v>79</v>
      </c>
      <c r="F10" s="328">
        <f t="shared" si="0"/>
        <v>79</v>
      </c>
      <c r="G10" s="328">
        <f t="shared" si="0"/>
        <v>79</v>
      </c>
      <c r="H10" s="328">
        <f t="shared" si="0"/>
        <v>79</v>
      </c>
      <c r="I10" s="328">
        <f t="shared" si="0"/>
        <v>79</v>
      </c>
      <c r="J10" s="328">
        <f t="shared" si="0"/>
        <v>78</v>
      </c>
      <c r="K10" s="328">
        <f t="shared" si="0"/>
        <v>78</v>
      </c>
      <c r="L10" s="329">
        <f t="shared" si="0"/>
        <v>78</v>
      </c>
      <c r="M10" s="140"/>
      <c r="N10" s="153"/>
      <c r="O10" s="145" t="s">
        <v>163</v>
      </c>
      <c r="P10" s="152">
        <f>ROUNDUP(('수학 백분위 표'!$M7-0.5-'점수 계산기'!$C$31-'점수 계산기'!$C$28*P$8)/'점수 계산기'!$C$27,0)</f>
        <v>54</v>
      </c>
      <c r="Q10" s="152">
        <f>ROUNDUP(('수학 백분위 표'!$M7-0.5-'점수 계산기'!$C$31-'점수 계산기'!$C$28*Q$8)/'점수 계산기'!$C$27,0)</f>
        <v>55</v>
      </c>
      <c r="R10" s="152">
        <f>ROUNDUP(('수학 백분위 표'!$M7-0.5-'점수 계산기'!$C$31-'점수 계산기'!$C$28*R$8)/'점수 계산기'!$C$27,0)</f>
        <v>56</v>
      </c>
      <c r="S10" s="152">
        <f>ROUNDUP(('수학 백분위 표'!$M7-0.5-'점수 계산기'!$C$31-'점수 계산기'!$C$28*S$8)/'점수 계산기'!$C$27,0)</f>
        <v>57</v>
      </c>
      <c r="T10" s="152">
        <f>ROUNDUP(('수학 백분위 표'!$M7-0.5-'점수 계산기'!$C$31-'점수 계산기'!$C$28*T$8)/'점수 계산기'!$C$27,0)</f>
        <v>58</v>
      </c>
      <c r="U10" s="152">
        <f>ROUNDUP(('수학 백분위 표'!$M7-0.5-'점수 계산기'!$C$31-'점수 계산기'!$C$28*U$8)/'점수 계산기'!$C$27,0)</f>
        <v>59</v>
      </c>
      <c r="V10" s="152">
        <f>ROUNDUP(('수학 백분위 표'!$M7-0.5-'점수 계산기'!$C$31-'점수 계산기'!$C$28*V$8)/'점수 계산기'!$C$27,0)</f>
        <v>59</v>
      </c>
      <c r="W10" s="152">
        <f>ROUNDUP(('수학 백분위 표'!$M7-0.5-'점수 계산기'!$C$31-'점수 계산기'!$C$28*W$8)/'점수 계산기'!$C$27,0)</f>
        <v>60</v>
      </c>
      <c r="X10" s="152">
        <f>ROUNDUP(('수학 백분위 표'!$M7-0.5-'점수 계산기'!$C$31-'점수 계산기'!$C$28*X$8)/'점수 계산기'!$C$27,0)</f>
        <v>61</v>
      </c>
    </row>
    <row r="11" spans="2:24" s="161" customFormat="1" ht="25" customHeight="1">
      <c r="B11" s="153"/>
      <c r="C11" s="326" t="s">
        <v>85</v>
      </c>
      <c r="D11" s="327">
        <f t="shared" si="1"/>
        <v>70</v>
      </c>
      <c r="E11" s="328">
        <f t="shared" si="0"/>
        <v>70</v>
      </c>
      <c r="F11" s="328">
        <f t="shared" si="0"/>
        <v>70</v>
      </c>
      <c r="G11" s="328">
        <f t="shared" si="0"/>
        <v>69</v>
      </c>
      <c r="H11" s="328">
        <f t="shared" si="0"/>
        <v>69</v>
      </c>
      <c r="I11" s="328">
        <f t="shared" si="0"/>
        <v>69</v>
      </c>
      <c r="J11" s="328">
        <f t="shared" si="0"/>
        <v>69</v>
      </c>
      <c r="K11" s="328">
        <f t="shared" si="0"/>
        <v>68</v>
      </c>
      <c r="L11" s="329">
        <f t="shared" si="0"/>
        <v>68</v>
      </c>
      <c r="M11" s="140"/>
      <c r="N11" s="153"/>
      <c r="O11" s="145" t="s">
        <v>164</v>
      </c>
      <c r="P11" s="152">
        <f>ROUNDUP(('수학 백분위 표'!$M8-0.5-'점수 계산기'!$C$31-'점수 계산기'!$C$28*P$8)/'점수 계산기'!$C$27,0)</f>
        <v>44</v>
      </c>
      <c r="Q11" s="152">
        <f>ROUNDUP(('수학 백분위 표'!$M8-0.5-'점수 계산기'!$C$31-'점수 계산기'!$C$28*Q$8)/'점수 계산기'!$C$27,0)</f>
        <v>46</v>
      </c>
      <c r="R11" s="152">
        <f>ROUNDUP(('수학 백분위 표'!$M8-0.5-'점수 계산기'!$C$31-'점수 계산기'!$C$28*R$8)/'점수 계산기'!$C$27,0)</f>
        <v>47</v>
      </c>
      <c r="S11" s="152">
        <f>ROUNDUP(('수학 백분위 표'!$M8-0.5-'점수 계산기'!$C$31-'점수 계산기'!$C$28*S$8)/'점수 계산기'!$C$27,0)</f>
        <v>47</v>
      </c>
      <c r="T11" s="152">
        <f>ROUNDUP(('수학 백분위 표'!$M8-0.5-'점수 계산기'!$C$31-'점수 계산기'!$C$28*T$8)/'점수 계산기'!$C$27,0)</f>
        <v>48</v>
      </c>
      <c r="U11" s="152">
        <f>ROUNDUP(('수학 백분위 표'!$M8-0.5-'점수 계산기'!$C$31-'점수 계산기'!$C$28*U$8)/'점수 계산기'!$C$27,0)</f>
        <v>49</v>
      </c>
      <c r="V11" s="152">
        <f>ROUNDUP(('수학 백분위 표'!$M8-0.5-'점수 계산기'!$C$31-'점수 계산기'!$C$28*V$8)/'점수 계산기'!$C$27,0)</f>
        <v>50</v>
      </c>
      <c r="W11" s="152">
        <f>ROUNDUP(('수학 백분위 표'!$M8-0.5-'점수 계산기'!$C$31-'점수 계산기'!$C$28*W$8)/'점수 계산기'!$C$27,0)</f>
        <v>50</v>
      </c>
      <c r="X11" s="152">
        <f>ROUNDUP(('수학 백분위 표'!$M8-0.5-'점수 계산기'!$C$31-'점수 계산기'!$C$28*X$8)/'점수 계산기'!$C$27,0)</f>
        <v>51</v>
      </c>
    </row>
    <row r="12" spans="2:24" s="161" customFormat="1" ht="25" customHeight="1">
      <c r="B12" s="153"/>
      <c r="C12" s="326" t="s">
        <v>87</v>
      </c>
      <c r="D12" s="327">
        <f t="shared" si="1"/>
        <v>58</v>
      </c>
      <c r="E12" s="328">
        <f t="shared" si="0"/>
        <v>58</v>
      </c>
      <c r="F12" s="328">
        <f t="shared" si="0"/>
        <v>58</v>
      </c>
      <c r="G12" s="328">
        <f t="shared" si="0"/>
        <v>57</v>
      </c>
      <c r="H12" s="328">
        <f t="shared" si="0"/>
        <v>57</v>
      </c>
      <c r="I12" s="328">
        <f t="shared" si="0"/>
        <v>57</v>
      </c>
      <c r="J12" s="328">
        <f t="shared" si="0"/>
        <v>57</v>
      </c>
      <c r="K12" s="328">
        <f t="shared" si="0"/>
        <v>56</v>
      </c>
      <c r="L12" s="329">
        <f t="shared" si="0"/>
        <v>56</v>
      </c>
      <c r="M12" s="140"/>
      <c r="N12" s="153"/>
      <c r="O12" s="145" t="s">
        <v>165</v>
      </c>
      <c r="P12" s="152">
        <f>ROUNDUP(('수학 백분위 표'!$M9-0.5-'점수 계산기'!$C$31-'점수 계산기'!$C$28*P$8)/'점수 계산기'!$C$27,0)</f>
        <v>32</v>
      </c>
      <c r="Q12" s="152">
        <f>ROUNDUP(('수학 백분위 표'!$M9-0.5-'점수 계산기'!$C$31-'점수 계산기'!$C$28*Q$8)/'점수 계산기'!$C$27,0)</f>
        <v>34</v>
      </c>
      <c r="R12" s="152">
        <f>ROUNDUP(('수학 백분위 표'!$M9-0.5-'점수 계산기'!$C$31-'점수 계산기'!$C$28*R$8)/'점수 계산기'!$C$27,0)</f>
        <v>35</v>
      </c>
      <c r="S12" s="152">
        <f>ROUNDUP(('수학 백분위 표'!$M9-0.5-'점수 계산기'!$C$31-'점수 계산기'!$C$28*S$8)/'점수 계산기'!$C$27,0)</f>
        <v>35</v>
      </c>
      <c r="T12" s="152">
        <f>ROUNDUP(('수학 백분위 표'!$M9-0.5-'점수 계산기'!$C$31-'점수 계산기'!$C$28*T$8)/'점수 계산기'!$C$27,0)</f>
        <v>36</v>
      </c>
      <c r="U12" s="152">
        <f>ROUNDUP(('수학 백분위 표'!$M9-0.5-'점수 계산기'!$C$31-'점수 계산기'!$C$28*U$8)/'점수 계산기'!$C$27,0)</f>
        <v>37</v>
      </c>
      <c r="V12" s="152">
        <f>ROUNDUP(('수학 백분위 표'!$M9-0.5-'점수 계산기'!$C$31-'점수 계산기'!$C$28*V$8)/'점수 계산기'!$C$27,0)</f>
        <v>38</v>
      </c>
      <c r="W12" s="152">
        <f>ROUNDUP(('수학 백분위 표'!$M9-0.5-'점수 계산기'!$C$31-'점수 계산기'!$C$28*W$8)/'점수 계산기'!$C$27,0)</f>
        <v>38</v>
      </c>
      <c r="X12" s="152">
        <f>ROUNDUP(('수학 백분위 표'!$M9-0.5-'점수 계산기'!$C$31-'점수 계산기'!$C$28*X$8)/'점수 계산기'!$C$27,0)</f>
        <v>39</v>
      </c>
    </row>
    <row r="13" spans="2:24" s="161" customFormat="1" ht="25" customHeight="1">
      <c r="B13" s="153"/>
      <c r="C13" s="326" t="s">
        <v>89</v>
      </c>
      <c r="D13" s="327">
        <f t="shared" si="1"/>
        <v>38</v>
      </c>
      <c r="E13" s="328">
        <f t="shared" si="0"/>
        <v>37</v>
      </c>
      <c r="F13" s="328">
        <f t="shared" si="0"/>
        <v>37</v>
      </c>
      <c r="G13" s="328">
        <f t="shared" si="0"/>
        <v>37</v>
      </c>
      <c r="H13" s="328">
        <f t="shared" si="0"/>
        <v>37</v>
      </c>
      <c r="I13" s="328">
        <f t="shared" si="0"/>
        <v>36</v>
      </c>
      <c r="J13" s="328">
        <f t="shared" si="0"/>
        <v>36</v>
      </c>
      <c r="K13" s="328">
        <f t="shared" si="0"/>
        <v>36</v>
      </c>
      <c r="L13" s="329">
        <f t="shared" si="0"/>
        <v>36</v>
      </c>
      <c r="M13" s="140"/>
      <c r="N13" s="153"/>
      <c r="O13" s="145" t="s">
        <v>166</v>
      </c>
      <c r="P13" s="152">
        <f>ROUNDUP(('수학 백분위 표'!$M10-0.5-'점수 계산기'!$C$31-'점수 계산기'!$C$28*P$8)/'점수 계산기'!$C$27,0)</f>
        <v>12</v>
      </c>
      <c r="Q13" s="152">
        <f>ROUNDUP(('수학 백분위 표'!$M10-0.5-'점수 계산기'!$C$31-'점수 계산기'!$C$28*Q$8)/'점수 계산기'!$C$27,0)</f>
        <v>13</v>
      </c>
      <c r="R13" s="152">
        <f>ROUNDUP(('수학 백분위 표'!$M10-0.5-'점수 계산기'!$C$31-'점수 계산기'!$C$28*R$8)/'점수 계산기'!$C$27,0)</f>
        <v>14</v>
      </c>
      <c r="S13" s="152">
        <f>ROUNDUP(('수학 백분위 표'!$M10-0.5-'점수 계산기'!$C$31-'점수 계산기'!$C$28*S$8)/'점수 계산기'!$C$27,0)</f>
        <v>15</v>
      </c>
      <c r="T13" s="152">
        <f>ROUNDUP(('수학 백분위 표'!$M10-0.5-'점수 계산기'!$C$31-'점수 계산기'!$C$28*T$8)/'점수 계산기'!$C$27,0)</f>
        <v>16</v>
      </c>
      <c r="U13" s="152">
        <f>ROUNDUP(('수학 백분위 표'!$M10-0.5-'점수 계산기'!$C$31-'점수 계산기'!$C$28*U$8)/'점수 계산기'!$C$27,0)</f>
        <v>16</v>
      </c>
      <c r="V13" s="152">
        <f>ROUNDUP(('수학 백분위 표'!$M10-0.5-'점수 계산기'!$C$31-'점수 계산기'!$C$28*V$8)/'점수 계산기'!$C$27,0)</f>
        <v>17</v>
      </c>
      <c r="W13" s="152">
        <f>ROUNDUP(('수학 백분위 표'!$M10-0.5-'점수 계산기'!$C$31-'점수 계산기'!$C$28*W$8)/'점수 계산기'!$C$27,0)</f>
        <v>18</v>
      </c>
      <c r="X13" s="152">
        <f>ROUNDUP(('수학 백분위 표'!$M10-0.5-'점수 계산기'!$C$31-'점수 계산기'!$C$28*X$8)/'점수 계산기'!$C$27,0)</f>
        <v>19</v>
      </c>
    </row>
    <row r="14" spans="2:24" s="161" customFormat="1" ht="25" customHeight="1">
      <c r="B14" s="153"/>
      <c r="C14" s="326" t="s">
        <v>91</v>
      </c>
      <c r="D14" s="327">
        <f t="shared" si="1"/>
        <v>26</v>
      </c>
      <c r="E14" s="328">
        <f t="shared" si="0"/>
        <v>24</v>
      </c>
      <c r="F14" s="328">
        <f t="shared" si="0"/>
        <v>23</v>
      </c>
      <c r="G14" s="328">
        <f t="shared" si="0"/>
        <v>22</v>
      </c>
      <c r="H14" s="328">
        <f t="shared" si="0"/>
        <v>23</v>
      </c>
      <c r="I14" s="328">
        <f t="shared" si="0"/>
        <v>22</v>
      </c>
      <c r="J14" s="328">
        <f t="shared" si="0"/>
        <v>22</v>
      </c>
      <c r="K14" s="328">
        <f t="shared" si="0"/>
        <v>21</v>
      </c>
      <c r="L14" s="329">
        <f t="shared" si="0"/>
        <v>21</v>
      </c>
      <c r="M14" s="140"/>
      <c r="N14" s="153"/>
      <c r="O14" s="145" t="s">
        <v>167</v>
      </c>
      <c r="P14" s="152">
        <f>ROUNDUP(('수학 백분위 표'!$M11-0.5-'점수 계산기'!$C$31-'점수 계산기'!$C$28*P$8)/'점수 계산기'!$C$27,0)</f>
        <v>-4</v>
      </c>
      <c r="Q14" s="152">
        <f>ROUNDUP(('수학 백분위 표'!$M11-0.5-'점수 계산기'!$C$31-'점수 계산기'!$C$28*Q$8)/'점수 계산기'!$C$27,0)</f>
        <v>-2</v>
      </c>
      <c r="R14" s="152">
        <f>ROUNDUP(('수학 백분위 표'!$M11-0.5-'점수 계산기'!$C$31-'점수 계산기'!$C$28*R$8)/'점수 계산기'!$C$27,0)</f>
        <v>-1</v>
      </c>
      <c r="S14" s="152">
        <f>ROUNDUP(('수학 백분위 표'!$M11-0.5-'점수 계산기'!$C$31-'점수 계산기'!$C$28*S$8)/'점수 계산기'!$C$27,0)</f>
        <v>-1</v>
      </c>
      <c r="T14" s="152">
        <f>ROUNDUP(('수학 백분위 표'!$M11-0.5-'점수 계산기'!$C$31-'점수 계산기'!$C$28*T$8)/'점수 계산기'!$C$27,0)</f>
        <v>1</v>
      </c>
      <c r="U14" s="152">
        <f>ROUNDUP(('수학 백분위 표'!$M11-0.5-'점수 계산기'!$C$31-'점수 계산기'!$C$28*U$8)/'점수 계산기'!$C$27,0)</f>
        <v>2</v>
      </c>
      <c r="V14" s="152">
        <f>ROUNDUP(('수학 백분위 표'!$M11-0.5-'점수 계산기'!$C$31-'점수 계산기'!$C$28*V$8)/'점수 계산기'!$C$27,0)</f>
        <v>3</v>
      </c>
      <c r="W14" s="152">
        <f>ROUNDUP(('수학 백분위 표'!$M11-0.5-'점수 계산기'!$C$31-'점수 계산기'!$C$28*W$8)/'점수 계산기'!$C$27,0)</f>
        <v>3</v>
      </c>
      <c r="X14" s="152">
        <f>ROUNDUP(('수학 백분위 표'!$M11-0.5-'점수 계산기'!$C$31-'점수 계산기'!$C$28*X$8)/'점수 계산기'!$C$27,0)</f>
        <v>4</v>
      </c>
    </row>
    <row r="15" spans="2:24" s="161" customFormat="1" ht="25" customHeight="1">
      <c r="B15" s="153"/>
      <c r="C15" s="326" t="s">
        <v>93</v>
      </c>
      <c r="D15" s="327" t="str">
        <f t="shared" si="1"/>
        <v>-</v>
      </c>
      <c r="E15" s="328" t="str">
        <f t="shared" si="0"/>
        <v>-</v>
      </c>
      <c r="F15" s="328" t="str">
        <f t="shared" si="0"/>
        <v>-</v>
      </c>
      <c r="G15" s="328" t="str">
        <f t="shared" si="0"/>
        <v>-</v>
      </c>
      <c r="H15" s="328">
        <f t="shared" si="0"/>
        <v>21</v>
      </c>
      <c r="I15" s="328">
        <f t="shared" si="0"/>
        <v>20</v>
      </c>
      <c r="J15" s="328">
        <f t="shared" si="0"/>
        <v>19</v>
      </c>
      <c r="K15" s="328">
        <f t="shared" si="0"/>
        <v>18</v>
      </c>
      <c r="L15" s="329">
        <f t="shared" si="0"/>
        <v>17</v>
      </c>
      <c r="M15" s="140"/>
      <c r="N15" s="153"/>
      <c r="O15" s="145" t="s">
        <v>168</v>
      </c>
      <c r="P15" s="152">
        <f>ROUNDUP(('수학 백분위 표'!$M12-0.5-'점수 계산기'!$C$31-'점수 계산기'!$C$28*P$8)/'점수 계산기'!$C$27,0)</f>
        <v>-9</v>
      </c>
      <c r="Q15" s="152">
        <f>ROUNDUP(('수학 백분위 표'!$M12-0.5-'점수 계산기'!$C$31-'점수 계산기'!$C$28*Q$8)/'점수 계산기'!$C$27,0)</f>
        <v>-7</v>
      </c>
      <c r="R15" s="152">
        <f>ROUNDUP(('수학 백분위 표'!$M12-0.5-'점수 계산기'!$C$31-'점수 계산기'!$C$28*R$8)/'점수 계산기'!$C$27,0)</f>
        <v>-6</v>
      </c>
      <c r="S15" s="152">
        <f>ROUNDUP(('수학 백분위 표'!$M12-0.5-'점수 계산기'!$C$31-'점수 계산기'!$C$28*S$8)/'점수 계산기'!$C$27,0)</f>
        <v>-5</v>
      </c>
      <c r="T15" s="152">
        <f>ROUNDUP(('수학 백분위 표'!$M12-0.5-'점수 계산기'!$C$31-'점수 계산기'!$C$28*T$8)/'점수 계산기'!$C$27,0)</f>
        <v>-5</v>
      </c>
      <c r="U15" s="152">
        <f>ROUNDUP(('수학 백분위 표'!$M12-0.5-'점수 계산기'!$C$31-'점수 계산기'!$C$28*U$8)/'점수 계산기'!$C$27,0)</f>
        <v>-4</v>
      </c>
      <c r="V15" s="152">
        <f>ROUNDUP(('수학 백분위 표'!$M12-0.5-'점수 계산기'!$C$31-'점수 계산기'!$C$28*V$8)/'점수 계산기'!$C$27,0)</f>
        <v>-3</v>
      </c>
      <c r="W15" s="152">
        <f>ROUNDUP(('수학 백분위 표'!$M12-0.5-'점수 계산기'!$C$31-'점수 계산기'!$C$28*W$8)/'점수 계산기'!$C$27,0)</f>
        <v>-2</v>
      </c>
      <c r="X15" s="152">
        <f>ROUNDUP(('수학 백분위 표'!$M12-0.5-'점수 계산기'!$C$31-'점수 계산기'!$C$28*X$8)/'점수 계산기'!$C$27,0)</f>
        <v>-2</v>
      </c>
    </row>
    <row r="16" spans="2:24" s="161" customFormat="1" ht="25" customHeight="1" thickBot="1">
      <c r="B16" s="153"/>
      <c r="C16" s="334" t="s">
        <v>95</v>
      </c>
      <c r="D16" s="335" t="str">
        <f t="shared" si="1"/>
        <v>-</v>
      </c>
      <c r="E16" s="336" t="str">
        <f t="shared" si="0"/>
        <v>-</v>
      </c>
      <c r="F16" s="336" t="str">
        <f t="shared" si="0"/>
        <v>-</v>
      </c>
      <c r="G16" s="336" t="str">
        <f t="shared" si="0"/>
        <v>-</v>
      </c>
      <c r="H16" s="336" t="str">
        <f t="shared" si="0"/>
        <v>-</v>
      </c>
      <c r="I16" s="336" t="str">
        <f t="shared" si="0"/>
        <v>-</v>
      </c>
      <c r="J16" s="336" t="str">
        <f t="shared" si="0"/>
        <v>-</v>
      </c>
      <c r="K16" s="336" t="str">
        <f t="shared" si="0"/>
        <v>-</v>
      </c>
      <c r="L16" s="337" t="str">
        <f t="shared" si="0"/>
        <v>-</v>
      </c>
      <c r="M16" s="140"/>
      <c r="N16" s="153"/>
      <c r="O16" s="148" t="s">
        <v>169</v>
      </c>
      <c r="P16" s="152">
        <f>ROUNDUP(('수학 백분위 표'!$M13-0.5-'점수 계산기'!$C$31-'점수 계산기'!$C$28*P$8)/'점수 계산기'!$C$27,0)</f>
        <v>-12</v>
      </c>
      <c r="Q16" s="152">
        <f>ROUNDUP(('수학 백분위 표'!$M13-0.5-'점수 계산기'!$C$31-'점수 계산기'!$C$28*Q$8)/'점수 계산기'!$C$27,0)</f>
        <v>-11</v>
      </c>
      <c r="R16" s="152">
        <f>ROUNDUP(('수학 백분위 표'!$M13-0.5-'점수 계산기'!$C$31-'점수 계산기'!$C$28*R$8)/'점수 계산기'!$C$27,0)</f>
        <v>-10</v>
      </c>
      <c r="S16" s="152">
        <f>ROUNDUP(('수학 백분위 표'!$M13-0.5-'점수 계산기'!$C$31-'점수 계산기'!$C$28*S$8)/'점수 계산기'!$C$27,0)</f>
        <v>-9</v>
      </c>
      <c r="T16" s="152">
        <f>ROUNDUP(('수학 백분위 표'!$M13-0.5-'점수 계산기'!$C$31-'점수 계산기'!$C$28*T$8)/'점수 계산기'!$C$27,0)</f>
        <v>-8</v>
      </c>
      <c r="U16" s="152">
        <f>ROUNDUP(('수학 백분위 표'!$M13-0.5-'점수 계산기'!$C$31-'점수 계산기'!$C$28*U$8)/'점수 계산기'!$C$27,0)</f>
        <v>-7</v>
      </c>
      <c r="V16" s="152">
        <f>ROUNDUP(('수학 백분위 표'!$M13-0.5-'점수 계산기'!$C$31-'점수 계산기'!$C$28*V$8)/'점수 계산기'!$C$27,0)</f>
        <v>-7</v>
      </c>
      <c r="W16" s="152">
        <f>ROUNDUP(('수학 백분위 표'!$M13-0.5-'점수 계산기'!$C$31-'점수 계산기'!$C$28*W$8)/'점수 계산기'!$C$27,0)</f>
        <v>-6</v>
      </c>
      <c r="X16" s="152">
        <f>ROUNDUP(('수학 백분위 표'!$M13-0.5-'점수 계산기'!$C$31-'점수 계산기'!$C$28*X$8)/'점수 계산기'!$C$27,0)</f>
        <v>-5</v>
      </c>
    </row>
    <row r="17" spans="2:24" ht="25" customHeight="1">
      <c r="B17" s="4"/>
      <c r="C17" s="65"/>
      <c r="D17" s="65"/>
      <c r="E17" s="65"/>
      <c r="F17" s="3"/>
      <c r="G17" s="3"/>
      <c r="H17" s="3"/>
      <c r="I17" s="3"/>
      <c r="J17" s="3"/>
      <c r="K17" s="3"/>
      <c r="L17" s="3"/>
      <c r="M17" s="3"/>
      <c r="N17" s="4"/>
      <c r="O17" s="65"/>
      <c r="P17" s="65"/>
      <c r="Q17" s="65"/>
      <c r="R17" s="3"/>
      <c r="S17" s="3"/>
      <c r="T17" s="3"/>
      <c r="U17" s="3"/>
      <c r="V17" s="3"/>
      <c r="W17" s="3"/>
      <c r="X17" s="3"/>
    </row>
    <row r="18" spans="2:24" ht="25" customHeight="1" thickBot="1">
      <c r="B18" s="4"/>
      <c r="C18" s="65"/>
      <c r="D18" s="65"/>
      <c r="E18" s="65"/>
      <c r="F18" s="3"/>
      <c r="G18" s="3"/>
      <c r="H18" s="3"/>
      <c r="I18" s="3"/>
      <c r="J18" s="3"/>
      <c r="K18" s="3"/>
      <c r="L18" s="3"/>
      <c r="M18" s="3"/>
      <c r="N18" s="4"/>
      <c r="O18" s="65"/>
      <c r="P18" s="65"/>
      <c r="Q18" s="65"/>
      <c r="R18" s="3"/>
      <c r="S18" s="3"/>
      <c r="T18" s="3"/>
      <c r="U18" s="3"/>
      <c r="V18" s="3"/>
      <c r="W18" s="3"/>
      <c r="X18" s="3"/>
    </row>
    <row r="19" spans="2:24" s="161" customFormat="1" ht="25" customHeight="1" thickBot="1">
      <c r="B19" s="153"/>
      <c r="C19" s="309" t="s">
        <v>79</v>
      </c>
      <c r="D19" s="310">
        <v>16</v>
      </c>
      <c r="E19" s="311">
        <v>15</v>
      </c>
      <c r="F19" s="311">
        <v>14</v>
      </c>
      <c r="G19" s="311">
        <v>13</v>
      </c>
      <c r="H19" s="311">
        <v>12</v>
      </c>
      <c r="I19" s="311">
        <v>11</v>
      </c>
      <c r="J19" s="311">
        <v>10</v>
      </c>
      <c r="K19" s="311">
        <v>9</v>
      </c>
      <c r="L19" s="312">
        <v>8</v>
      </c>
      <c r="M19" s="140"/>
      <c r="O19" s="141" t="s">
        <v>14</v>
      </c>
      <c r="P19" s="142">
        <v>16</v>
      </c>
      <c r="Q19" s="143">
        <v>15</v>
      </c>
      <c r="R19" s="143">
        <v>14</v>
      </c>
      <c r="S19" s="143">
        <v>13</v>
      </c>
      <c r="T19" s="143">
        <v>12</v>
      </c>
      <c r="U19" s="143">
        <v>11</v>
      </c>
      <c r="V19" s="143">
        <v>10</v>
      </c>
      <c r="W19" s="143">
        <v>9</v>
      </c>
      <c r="X19" s="144">
        <v>8</v>
      </c>
    </row>
    <row r="20" spans="2:24" s="161" customFormat="1" ht="25" customHeight="1">
      <c r="B20" s="153"/>
      <c r="C20" s="326" t="s">
        <v>81</v>
      </c>
      <c r="D20" s="320">
        <f>IF(OR(P20&gt;74, AND(P20&lt;0, OR(D19&lt;=D$19, D19="-"))), "-", IF(P20&lt;0, D$19,IF(OR(P20=1, P20=73), P20+P$19+1, P20+P$19)))</f>
        <v>87</v>
      </c>
      <c r="E20" s="345">
        <f t="shared" ref="E20:L27" si="2">IF(OR(Q20&gt;74, AND(Q20&lt;0, OR(E19&lt;=E$19, E19="-"))), "-", IF(Q20&lt;0, E$19,IF(OR(Q20=1, Q20=73), Q20+Q$19+1, Q20+Q$19)))</f>
        <v>87</v>
      </c>
      <c r="F20" s="345">
        <f t="shared" si="2"/>
        <v>88</v>
      </c>
      <c r="G20" s="345">
        <f t="shared" si="2"/>
        <v>87</v>
      </c>
      <c r="H20" s="345">
        <f t="shared" si="2"/>
        <v>86</v>
      </c>
      <c r="I20" s="345" t="str">
        <f t="shared" si="2"/>
        <v>-</v>
      </c>
      <c r="J20" s="345" t="str">
        <f t="shared" si="2"/>
        <v>-</v>
      </c>
      <c r="K20" s="345" t="str">
        <f t="shared" si="2"/>
        <v>-</v>
      </c>
      <c r="L20" s="346" t="str">
        <f t="shared" si="2"/>
        <v>-</v>
      </c>
      <c r="M20" s="140"/>
      <c r="O20" s="145" t="s">
        <v>162</v>
      </c>
      <c r="P20" s="152">
        <f>ROUNDUP(('수학 백분위 표'!$M6-0.5-'점수 계산기'!$C$31-'점수 계산기'!$C$28*P$19)/'점수 계산기'!$C$27,0)</f>
        <v>71</v>
      </c>
      <c r="Q20" s="152">
        <f>ROUNDUP(('수학 백분위 표'!$M6-0.5-'점수 계산기'!$C$31-'점수 계산기'!$C$28*Q$19)/'점수 계산기'!$C$27,0)</f>
        <v>72</v>
      </c>
      <c r="R20" s="152">
        <f>ROUNDUP(('수학 백분위 표'!$M6-0.5-'점수 계산기'!$C$31-'점수 계산기'!$C$28*R$19)/'점수 계산기'!$C$27,0)</f>
        <v>73</v>
      </c>
      <c r="S20" s="152">
        <f>ROUNDUP(('수학 백분위 표'!$M6-0.5-'점수 계산기'!$C$31-'점수 계산기'!$C$28*S$19)/'점수 계산기'!$C$27,0)</f>
        <v>74</v>
      </c>
      <c r="T20" s="152">
        <f>ROUNDUP(('수학 백분위 표'!$M6-0.5-'점수 계산기'!$C$31-'점수 계산기'!$C$28*T$19)/'점수 계산기'!$C$27,0)</f>
        <v>74</v>
      </c>
      <c r="U20" s="152">
        <f>ROUNDUP(('수학 백분위 표'!$M6-0.5-'점수 계산기'!$C$31-'점수 계산기'!$C$28*U$19)/'점수 계산기'!$C$27,0)</f>
        <v>75</v>
      </c>
      <c r="V20" s="152">
        <f>ROUNDUP(('수학 백분위 표'!$M6-0.5-'점수 계산기'!$C$31-'점수 계산기'!$C$28*V$19)/'점수 계산기'!$C$27,0)</f>
        <v>76</v>
      </c>
      <c r="W20" s="152">
        <f>ROUNDUP(('수학 백분위 표'!$M6-0.5-'점수 계산기'!$C$31-'점수 계산기'!$C$28*W$19)/'점수 계산기'!$C$27,0)</f>
        <v>77</v>
      </c>
      <c r="X20" s="152">
        <f>ROUNDUP(('수학 백분위 표'!$M6-0.5-'점수 계산기'!$C$31-'점수 계산기'!$C$28*X$19)/'점수 계산기'!$C$27,0)</f>
        <v>77</v>
      </c>
    </row>
    <row r="21" spans="2:24" s="161" customFormat="1" ht="25" customHeight="1">
      <c r="B21" s="153"/>
      <c r="C21" s="326" t="s">
        <v>83</v>
      </c>
      <c r="D21" s="349">
        <f t="shared" ref="D21:D27" si="3">IF(OR(P21&gt;74, AND(P21&lt;0, OR(D20&lt;=D$19, D20="-"))), "-", IF(P21&lt;0, D$19,IF(OR(P21=1, P21=73), P21+P$19+1, P21+P$19)))</f>
        <v>78</v>
      </c>
      <c r="E21" s="328">
        <f t="shared" si="2"/>
        <v>77</v>
      </c>
      <c r="F21" s="328">
        <f t="shared" si="2"/>
        <v>77</v>
      </c>
      <c r="G21" s="328">
        <f t="shared" si="2"/>
        <v>77</v>
      </c>
      <c r="H21" s="328">
        <f t="shared" si="2"/>
        <v>77</v>
      </c>
      <c r="I21" s="328">
        <f t="shared" si="2"/>
        <v>76</v>
      </c>
      <c r="J21" s="328">
        <f t="shared" si="2"/>
        <v>76</v>
      </c>
      <c r="K21" s="328">
        <f t="shared" si="2"/>
        <v>76</v>
      </c>
      <c r="L21" s="329">
        <f t="shared" si="2"/>
        <v>76</v>
      </c>
      <c r="M21" s="140"/>
      <c r="O21" s="145" t="s">
        <v>163</v>
      </c>
      <c r="P21" s="152">
        <f>ROUNDUP(('수학 백분위 표'!$M7-0.5-'점수 계산기'!$C$31-'점수 계산기'!$C$28*P$19)/'점수 계산기'!$C$27,0)</f>
        <v>62</v>
      </c>
      <c r="Q21" s="152">
        <f>ROUNDUP(('수학 백분위 표'!$M7-0.5-'점수 계산기'!$C$31-'점수 계산기'!$C$28*Q$19)/'점수 계산기'!$C$27,0)</f>
        <v>62</v>
      </c>
      <c r="R21" s="152">
        <f>ROUNDUP(('수학 백분위 표'!$M7-0.5-'점수 계산기'!$C$31-'점수 계산기'!$C$28*R$19)/'점수 계산기'!$C$27,0)</f>
        <v>63</v>
      </c>
      <c r="S21" s="152">
        <f>ROUNDUP(('수학 백분위 표'!$M7-0.5-'점수 계산기'!$C$31-'점수 계산기'!$C$28*S$19)/'점수 계산기'!$C$27,0)</f>
        <v>64</v>
      </c>
      <c r="T21" s="152">
        <f>ROUNDUP(('수학 백분위 표'!$M7-0.5-'점수 계산기'!$C$31-'점수 계산기'!$C$28*T$19)/'점수 계산기'!$C$27,0)</f>
        <v>65</v>
      </c>
      <c r="U21" s="152">
        <f>ROUNDUP(('수학 백분위 표'!$M7-0.5-'점수 계산기'!$C$31-'점수 계산기'!$C$28*U$19)/'점수 계산기'!$C$27,0)</f>
        <v>65</v>
      </c>
      <c r="V21" s="152">
        <f>ROUNDUP(('수학 백분위 표'!$M7-0.5-'점수 계산기'!$C$31-'점수 계산기'!$C$28*V$19)/'점수 계산기'!$C$27,0)</f>
        <v>66</v>
      </c>
      <c r="W21" s="152">
        <f>ROUNDUP(('수학 백분위 표'!$M7-0.5-'점수 계산기'!$C$31-'점수 계산기'!$C$28*W$19)/'점수 계산기'!$C$27,0)</f>
        <v>67</v>
      </c>
      <c r="X21" s="152">
        <f>ROUNDUP(('수학 백분위 표'!$M7-0.5-'점수 계산기'!$C$31-'점수 계산기'!$C$28*X$19)/'점수 계산기'!$C$27,0)</f>
        <v>68</v>
      </c>
    </row>
    <row r="22" spans="2:24" s="161" customFormat="1" ht="25" customHeight="1">
      <c r="B22" s="153"/>
      <c r="C22" s="326" t="s">
        <v>85</v>
      </c>
      <c r="D22" s="349">
        <f t="shared" si="3"/>
        <v>68</v>
      </c>
      <c r="E22" s="328">
        <f t="shared" si="2"/>
        <v>68</v>
      </c>
      <c r="F22" s="328">
        <f t="shared" si="2"/>
        <v>68</v>
      </c>
      <c r="G22" s="328">
        <f t="shared" si="2"/>
        <v>67</v>
      </c>
      <c r="H22" s="328">
        <f t="shared" si="2"/>
        <v>67</v>
      </c>
      <c r="I22" s="328">
        <f t="shared" si="2"/>
        <v>67</v>
      </c>
      <c r="J22" s="328">
        <f t="shared" si="2"/>
        <v>67</v>
      </c>
      <c r="K22" s="328">
        <f t="shared" si="2"/>
        <v>66</v>
      </c>
      <c r="L22" s="329">
        <f t="shared" si="2"/>
        <v>66</v>
      </c>
      <c r="M22" s="140"/>
      <c r="O22" s="145" t="s">
        <v>164</v>
      </c>
      <c r="P22" s="152">
        <f>ROUNDUP(('수학 백분위 표'!$M8-0.5-'점수 계산기'!$C$31-'점수 계산기'!$C$28*P$19)/'점수 계산기'!$C$27,0)</f>
        <v>52</v>
      </c>
      <c r="Q22" s="152">
        <f>ROUNDUP(('수학 백분위 표'!$M8-0.5-'점수 계산기'!$C$31-'점수 계산기'!$C$28*Q$19)/'점수 계산기'!$C$27,0)</f>
        <v>53</v>
      </c>
      <c r="R22" s="152">
        <f>ROUNDUP(('수학 백분위 표'!$M8-0.5-'점수 계산기'!$C$31-'점수 계산기'!$C$28*R$19)/'점수 계산기'!$C$27,0)</f>
        <v>54</v>
      </c>
      <c r="S22" s="152">
        <f>ROUNDUP(('수학 백분위 표'!$M8-0.5-'점수 계산기'!$C$31-'점수 계산기'!$C$28*S$19)/'점수 계산기'!$C$27,0)</f>
        <v>54</v>
      </c>
      <c r="T22" s="152">
        <f>ROUNDUP(('수학 백분위 표'!$M8-0.5-'점수 계산기'!$C$31-'점수 계산기'!$C$28*T$19)/'점수 계산기'!$C$27,0)</f>
        <v>55</v>
      </c>
      <c r="U22" s="152">
        <f>ROUNDUP(('수학 백분위 표'!$M8-0.5-'점수 계산기'!$C$31-'점수 계산기'!$C$28*U$19)/'점수 계산기'!$C$27,0)</f>
        <v>56</v>
      </c>
      <c r="V22" s="152">
        <f>ROUNDUP(('수학 백분위 표'!$M8-0.5-'점수 계산기'!$C$31-'점수 계산기'!$C$28*V$19)/'점수 계산기'!$C$27,0)</f>
        <v>57</v>
      </c>
      <c r="W22" s="152">
        <f>ROUNDUP(('수학 백분위 표'!$M8-0.5-'점수 계산기'!$C$31-'점수 계산기'!$C$28*W$19)/'점수 계산기'!$C$27,0)</f>
        <v>57</v>
      </c>
      <c r="X22" s="152">
        <f>ROUNDUP(('수학 백분위 표'!$M8-0.5-'점수 계산기'!$C$31-'점수 계산기'!$C$28*X$19)/'점수 계산기'!$C$27,0)</f>
        <v>58</v>
      </c>
    </row>
    <row r="23" spans="2:24" s="161" customFormat="1" ht="25" customHeight="1">
      <c r="B23" s="153"/>
      <c r="C23" s="326" t="s">
        <v>87</v>
      </c>
      <c r="D23" s="349">
        <f t="shared" si="3"/>
        <v>56</v>
      </c>
      <c r="E23" s="328">
        <f t="shared" si="2"/>
        <v>56</v>
      </c>
      <c r="F23" s="328">
        <f t="shared" si="2"/>
        <v>55</v>
      </c>
      <c r="G23" s="328">
        <f t="shared" si="2"/>
        <v>55</v>
      </c>
      <c r="H23" s="328">
        <f t="shared" si="2"/>
        <v>55</v>
      </c>
      <c r="I23" s="328">
        <f t="shared" si="2"/>
        <v>55</v>
      </c>
      <c r="J23" s="328">
        <f t="shared" si="2"/>
        <v>55</v>
      </c>
      <c r="K23" s="328">
        <f t="shared" si="2"/>
        <v>54</v>
      </c>
      <c r="L23" s="329">
        <f t="shared" si="2"/>
        <v>54</v>
      </c>
      <c r="M23" s="140"/>
      <c r="O23" s="145" t="s">
        <v>165</v>
      </c>
      <c r="P23" s="152">
        <f>ROUNDUP(('수학 백분위 표'!$M9-0.5-'점수 계산기'!$C$31-'점수 계산기'!$C$28*P$19)/'점수 계산기'!$C$27,0)</f>
        <v>40</v>
      </c>
      <c r="Q23" s="152">
        <f>ROUNDUP(('수학 백분위 표'!$M9-0.5-'점수 계산기'!$C$31-'점수 계산기'!$C$28*Q$19)/'점수 계산기'!$C$27,0)</f>
        <v>41</v>
      </c>
      <c r="R23" s="152">
        <f>ROUNDUP(('수학 백분위 표'!$M9-0.5-'점수 계산기'!$C$31-'점수 계산기'!$C$28*R$19)/'점수 계산기'!$C$27,0)</f>
        <v>41</v>
      </c>
      <c r="S23" s="152">
        <f>ROUNDUP(('수학 백분위 표'!$M9-0.5-'점수 계산기'!$C$31-'점수 계산기'!$C$28*S$19)/'점수 계산기'!$C$27,0)</f>
        <v>42</v>
      </c>
      <c r="T23" s="152">
        <f>ROUNDUP(('수학 백분위 표'!$M9-0.5-'점수 계산기'!$C$31-'점수 계산기'!$C$28*T$19)/'점수 계산기'!$C$27,0)</f>
        <v>43</v>
      </c>
      <c r="U23" s="152">
        <f>ROUNDUP(('수학 백분위 표'!$M9-0.5-'점수 계산기'!$C$31-'점수 계산기'!$C$28*U$19)/'점수 계산기'!$C$27,0)</f>
        <v>44</v>
      </c>
      <c r="V23" s="152">
        <f>ROUNDUP(('수학 백분위 표'!$M9-0.5-'점수 계산기'!$C$31-'점수 계산기'!$C$28*V$19)/'점수 계산기'!$C$27,0)</f>
        <v>45</v>
      </c>
      <c r="W23" s="152">
        <f>ROUNDUP(('수학 백분위 표'!$M9-0.5-'점수 계산기'!$C$31-'점수 계산기'!$C$28*W$19)/'점수 계산기'!$C$27,0)</f>
        <v>45</v>
      </c>
      <c r="X23" s="152">
        <f>ROUNDUP(('수학 백분위 표'!$M9-0.5-'점수 계산기'!$C$31-'점수 계산기'!$C$28*X$19)/'점수 계산기'!$C$27,0)</f>
        <v>46</v>
      </c>
    </row>
    <row r="24" spans="2:24" s="161" customFormat="1" ht="25" customHeight="1">
      <c r="B24" s="153"/>
      <c r="C24" s="326" t="s">
        <v>89</v>
      </c>
      <c r="D24" s="349">
        <f t="shared" si="3"/>
        <v>35</v>
      </c>
      <c r="E24" s="328">
        <f t="shared" si="2"/>
        <v>35</v>
      </c>
      <c r="F24" s="328">
        <f t="shared" si="2"/>
        <v>35</v>
      </c>
      <c r="G24" s="328">
        <f t="shared" si="2"/>
        <v>35</v>
      </c>
      <c r="H24" s="328">
        <f t="shared" si="2"/>
        <v>35</v>
      </c>
      <c r="I24" s="328">
        <f t="shared" si="2"/>
        <v>34</v>
      </c>
      <c r="J24" s="328">
        <f t="shared" si="2"/>
        <v>34</v>
      </c>
      <c r="K24" s="328">
        <f t="shared" si="2"/>
        <v>34</v>
      </c>
      <c r="L24" s="329">
        <f t="shared" si="2"/>
        <v>34</v>
      </c>
      <c r="M24" s="140"/>
      <c r="O24" s="145" t="s">
        <v>166</v>
      </c>
      <c r="P24" s="152">
        <f>ROUNDUP(('수학 백분위 표'!$M10-0.5-'점수 계산기'!$C$31-'점수 계산기'!$C$28*P$19)/'점수 계산기'!$C$27,0)</f>
        <v>19</v>
      </c>
      <c r="Q24" s="152">
        <f>ROUNDUP(('수학 백분위 표'!$M10-0.5-'점수 계산기'!$C$31-'점수 계산기'!$C$28*Q$19)/'점수 계산기'!$C$27,0)</f>
        <v>20</v>
      </c>
      <c r="R24" s="152">
        <f>ROUNDUP(('수학 백분위 표'!$M10-0.5-'점수 계산기'!$C$31-'점수 계산기'!$C$28*R$19)/'점수 계산기'!$C$27,0)</f>
        <v>21</v>
      </c>
      <c r="S24" s="152">
        <f>ROUNDUP(('수학 백분위 표'!$M10-0.5-'점수 계산기'!$C$31-'점수 계산기'!$C$28*S$19)/'점수 계산기'!$C$27,0)</f>
        <v>22</v>
      </c>
      <c r="T24" s="152">
        <f>ROUNDUP(('수학 백분위 표'!$M10-0.5-'점수 계산기'!$C$31-'점수 계산기'!$C$28*T$19)/'점수 계산기'!$C$27,0)</f>
        <v>23</v>
      </c>
      <c r="U24" s="152">
        <f>ROUNDUP(('수학 백분위 표'!$M10-0.5-'점수 계산기'!$C$31-'점수 계산기'!$C$28*U$19)/'점수 계산기'!$C$27,0)</f>
        <v>23</v>
      </c>
      <c r="V24" s="152">
        <f>ROUNDUP(('수학 백분위 표'!$M10-0.5-'점수 계산기'!$C$31-'점수 계산기'!$C$28*V$19)/'점수 계산기'!$C$27,0)</f>
        <v>24</v>
      </c>
      <c r="W24" s="152">
        <f>ROUNDUP(('수학 백분위 표'!$M10-0.5-'점수 계산기'!$C$31-'점수 계산기'!$C$28*W$19)/'점수 계산기'!$C$27,0)</f>
        <v>25</v>
      </c>
      <c r="X24" s="152">
        <f>ROUNDUP(('수학 백분위 표'!$M10-0.5-'점수 계산기'!$C$31-'점수 계산기'!$C$28*X$19)/'점수 계산기'!$C$27,0)</f>
        <v>26</v>
      </c>
    </row>
    <row r="25" spans="2:24" s="161" customFormat="1" ht="25" customHeight="1">
      <c r="B25" s="153"/>
      <c r="C25" s="326" t="s">
        <v>91</v>
      </c>
      <c r="D25" s="349">
        <f t="shared" si="3"/>
        <v>21</v>
      </c>
      <c r="E25" s="328">
        <f t="shared" si="2"/>
        <v>21</v>
      </c>
      <c r="F25" s="328">
        <f t="shared" si="2"/>
        <v>21</v>
      </c>
      <c r="G25" s="328">
        <f t="shared" si="2"/>
        <v>20</v>
      </c>
      <c r="H25" s="328">
        <f t="shared" si="2"/>
        <v>20</v>
      </c>
      <c r="I25" s="328">
        <f t="shared" si="2"/>
        <v>20</v>
      </c>
      <c r="J25" s="328">
        <f t="shared" si="2"/>
        <v>20</v>
      </c>
      <c r="K25" s="328">
        <f t="shared" si="2"/>
        <v>19</v>
      </c>
      <c r="L25" s="329">
        <f t="shared" si="2"/>
        <v>19</v>
      </c>
      <c r="M25" s="140"/>
      <c r="O25" s="145" t="s">
        <v>167</v>
      </c>
      <c r="P25" s="152">
        <f>ROUNDUP(('수학 백분위 표'!$M11-0.5-'점수 계산기'!$C$31-'점수 계산기'!$C$28*P$19)/'점수 계산기'!$C$27,0)</f>
        <v>5</v>
      </c>
      <c r="Q25" s="152">
        <f>ROUNDUP(('수학 백분위 표'!$M11-0.5-'점수 계산기'!$C$31-'점수 계산기'!$C$28*Q$19)/'점수 계산기'!$C$27,0)</f>
        <v>6</v>
      </c>
      <c r="R25" s="152">
        <f>ROUNDUP(('수학 백분위 표'!$M11-0.5-'점수 계산기'!$C$31-'점수 계산기'!$C$28*R$19)/'점수 계산기'!$C$27,0)</f>
        <v>7</v>
      </c>
      <c r="S25" s="152">
        <f>ROUNDUP(('수학 백분위 표'!$M11-0.5-'점수 계산기'!$C$31-'점수 계산기'!$C$28*S$19)/'점수 계산기'!$C$27,0)</f>
        <v>7</v>
      </c>
      <c r="T25" s="152">
        <f>ROUNDUP(('수학 백분위 표'!$M11-0.5-'점수 계산기'!$C$31-'점수 계산기'!$C$28*T$19)/'점수 계산기'!$C$27,0)</f>
        <v>8</v>
      </c>
      <c r="U25" s="152">
        <f>ROUNDUP(('수학 백분위 표'!$M11-0.5-'점수 계산기'!$C$31-'점수 계산기'!$C$28*U$19)/'점수 계산기'!$C$27,0)</f>
        <v>9</v>
      </c>
      <c r="V25" s="152">
        <f>ROUNDUP(('수학 백분위 표'!$M11-0.5-'점수 계산기'!$C$31-'점수 계산기'!$C$28*V$19)/'점수 계산기'!$C$27,0)</f>
        <v>10</v>
      </c>
      <c r="W25" s="152">
        <f>ROUNDUP(('수학 백분위 표'!$M11-0.5-'점수 계산기'!$C$31-'점수 계산기'!$C$28*W$19)/'점수 계산기'!$C$27,0)</f>
        <v>10</v>
      </c>
      <c r="X25" s="152">
        <f>ROUNDUP(('수학 백분위 표'!$M11-0.5-'점수 계산기'!$C$31-'점수 계산기'!$C$28*X$19)/'점수 계산기'!$C$27,0)</f>
        <v>11</v>
      </c>
    </row>
    <row r="26" spans="2:24" s="161" customFormat="1" ht="25" customHeight="1">
      <c r="B26" s="153"/>
      <c r="C26" s="326" t="s">
        <v>93</v>
      </c>
      <c r="D26" s="349">
        <f t="shared" si="3"/>
        <v>16</v>
      </c>
      <c r="E26" s="328">
        <f t="shared" si="2"/>
        <v>17</v>
      </c>
      <c r="F26" s="328">
        <f t="shared" si="2"/>
        <v>16</v>
      </c>
      <c r="G26" s="328">
        <f t="shared" si="2"/>
        <v>16</v>
      </c>
      <c r="H26" s="328">
        <f t="shared" si="2"/>
        <v>15</v>
      </c>
      <c r="I26" s="328">
        <f t="shared" si="2"/>
        <v>15</v>
      </c>
      <c r="J26" s="328">
        <f t="shared" si="2"/>
        <v>15</v>
      </c>
      <c r="K26" s="328">
        <f t="shared" si="2"/>
        <v>15</v>
      </c>
      <c r="L26" s="329">
        <f t="shared" si="2"/>
        <v>14</v>
      </c>
      <c r="M26" s="140"/>
      <c r="O26" s="145" t="s">
        <v>168</v>
      </c>
      <c r="P26" s="152">
        <f>ROUNDUP(('수학 백분위 표'!$M12-0.5-'점수 계산기'!$C$31-'점수 계산기'!$C$28*P$19)/'점수 계산기'!$C$27,0)</f>
        <v>-1</v>
      </c>
      <c r="Q26" s="152">
        <f>ROUNDUP(('수학 백분위 표'!$M12-0.5-'점수 계산기'!$C$31-'점수 계산기'!$C$28*Q$19)/'점수 계산기'!$C$27,0)</f>
        <v>1</v>
      </c>
      <c r="R26" s="152">
        <f>ROUNDUP(('수학 백분위 표'!$M12-0.5-'점수 계산기'!$C$31-'점수 계산기'!$C$28*R$19)/'점수 계산기'!$C$27,0)</f>
        <v>2</v>
      </c>
      <c r="S26" s="152">
        <f>ROUNDUP(('수학 백분위 표'!$M12-0.5-'점수 계산기'!$C$31-'점수 계산기'!$C$28*S$19)/'점수 계산기'!$C$27,0)</f>
        <v>3</v>
      </c>
      <c r="T26" s="152">
        <f>ROUNDUP(('수학 백분위 표'!$M12-0.5-'점수 계산기'!$C$31-'점수 계산기'!$C$28*T$19)/'점수 계산기'!$C$27,0)</f>
        <v>3</v>
      </c>
      <c r="U26" s="152">
        <f>ROUNDUP(('수학 백분위 표'!$M12-0.5-'점수 계산기'!$C$31-'점수 계산기'!$C$28*U$19)/'점수 계산기'!$C$27,0)</f>
        <v>4</v>
      </c>
      <c r="V26" s="152">
        <f>ROUNDUP(('수학 백분위 표'!$M12-0.5-'점수 계산기'!$C$31-'점수 계산기'!$C$28*V$19)/'점수 계산기'!$C$27,0)</f>
        <v>5</v>
      </c>
      <c r="W26" s="152">
        <f>ROUNDUP(('수학 백분위 표'!$M12-0.5-'점수 계산기'!$C$31-'점수 계산기'!$C$28*W$19)/'점수 계산기'!$C$27,0)</f>
        <v>6</v>
      </c>
      <c r="X26" s="152">
        <f>ROUNDUP(('수학 백분위 표'!$M12-0.5-'점수 계산기'!$C$31-'점수 계산기'!$C$28*X$19)/'점수 계산기'!$C$27,0)</f>
        <v>6</v>
      </c>
    </row>
    <row r="27" spans="2:24" s="161" customFormat="1" ht="25" customHeight="1" thickBot="1">
      <c r="B27" s="153"/>
      <c r="C27" s="334" t="s">
        <v>95</v>
      </c>
      <c r="D27" s="350" t="str">
        <f t="shared" si="3"/>
        <v>-</v>
      </c>
      <c r="E27" s="336">
        <f t="shared" si="2"/>
        <v>15</v>
      </c>
      <c r="F27" s="336">
        <f t="shared" si="2"/>
        <v>14</v>
      </c>
      <c r="G27" s="336">
        <f t="shared" si="2"/>
        <v>13</v>
      </c>
      <c r="H27" s="336">
        <f t="shared" si="2"/>
        <v>12</v>
      </c>
      <c r="I27" s="336">
        <f t="shared" si="2"/>
        <v>13</v>
      </c>
      <c r="J27" s="336">
        <f t="shared" si="2"/>
        <v>12</v>
      </c>
      <c r="K27" s="336">
        <f t="shared" si="2"/>
        <v>11</v>
      </c>
      <c r="L27" s="337">
        <f t="shared" si="2"/>
        <v>11</v>
      </c>
      <c r="M27" s="140"/>
      <c r="O27" s="148" t="s">
        <v>169</v>
      </c>
      <c r="P27" s="152">
        <f>ROUNDUP(('수학 백분위 표'!$M13-0.5-'점수 계산기'!$C$31-'점수 계산기'!$C$28*P$19)/'점수 계산기'!$C$27,0)</f>
        <v>-4</v>
      </c>
      <c r="Q27" s="152">
        <f>ROUNDUP(('수학 백분위 표'!$M13-0.5-'점수 계산기'!$C$31-'점수 계산기'!$C$28*Q$19)/'점수 계산기'!$C$27,0)</f>
        <v>-4</v>
      </c>
      <c r="R27" s="152">
        <f>ROUNDUP(('수학 백분위 표'!$M13-0.5-'점수 계산기'!$C$31-'점수 계산기'!$C$28*R$19)/'점수 계산기'!$C$27,0)</f>
        <v>-3</v>
      </c>
      <c r="S27" s="152">
        <f>ROUNDUP(('수학 백분위 표'!$M13-0.5-'점수 계산기'!$C$31-'점수 계산기'!$C$28*S$19)/'점수 계산기'!$C$27,0)</f>
        <v>-2</v>
      </c>
      <c r="T27" s="152">
        <f>ROUNDUP(('수학 백분위 표'!$M13-0.5-'점수 계산기'!$C$31-'점수 계산기'!$C$28*T$19)/'점수 계산기'!$C$27,0)</f>
        <v>-1</v>
      </c>
      <c r="U27" s="152">
        <f>ROUNDUP(('수학 백분위 표'!$M13-0.5-'점수 계산기'!$C$31-'점수 계산기'!$C$28*U$19)/'점수 계산기'!$C$27,0)</f>
        <v>1</v>
      </c>
      <c r="V27" s="152">
        <f>ROUNDUP(('수학 백분위 표'!$M13-0.5-'점수 계산기'!$C$31-'점수 계산기'!$C$28*V$19)/'점수 계산기'!$C$27,0)</f>
        <v>1</v>
      </c>
      <c r="W27" s="152">
        <f>ROUNDUP(('수학 백분위 표'!$M13-0.5-'점수 계산기'!$C$31-'점수 계산기'!$C$28*W$19)/'점수 계산기'!$C$27,0)</f>
        <v>2</v>
      </c>
      <c r="X27" s="152">
        <f>ROUNDUP(('수학 백분위 표'!$M13-0.5-'점수 계산기'!$C$31-'점수 계산기'!$C$28*X$19)/'점수 계산기'!$C$27,0)</f>
        <v>3</v>
      </c>
    </row>
    <row r="28" spans="2:24" ht="25" customHeight="1">
      <c r="B28" s="4"/>
      <c r="C28" s="65"/>
      <c r="D28" s="65"/>
      <c r="E28" s="65"/>
      <c r="F28" s="3"/>
      <c r="G28" s="3"/>
      <c r="H28" s="3"/>
      <c r="I28" s="3"/>
      <c r="J28" s="3"/>
      <c r="K28" s="3"/>
      <c r="L28" s="3"/>
      <c r="M28" s="3"/>
      <c r="N28" s="4"/>
      <c r="O28" s="65"/>
      <c r="P28" s="65"/>
      <c r="Q28" s="65"/>
      <c r="R28" s="3"/>
      <c r="S28" s="3"/>
      <c r="T28" s="3"/>
      <c r="U28" s="3"/>
      <c r="V28" s="3"/>
      <c r="W28" s="3"/>
      <c r="X28" s="3"/>
    </row>
    <row r="29" spans="2:24" ht="25" customHeight="1" thickBot="1">
      <c r="B29" s="4"/>
      <c r="C29" s="65"/>
      <c r="D29" s="65"/>
      <c r="E29" s="65"/>
      <c r="F29" s="3"/>
      <c r="G29" s="3"/>
      <c r="H29" s="3"/>
      <c r="I29" s="3"/>
      <c r="J29" s="3"/>
      <c r="K29" s="3"/>
      <c r="L29" s="3"/>
      <c r="M29" s="3"/>
      <c r="N29" s="4"/>
      <c r="O29" s="65"/>
      <c r="P29" s="65"/>
      <c r="Q29" s="65"/>
      <c r="R29" s="3"/>
      <c r="S29" s="3"/>
      <c r="T29" s="3"/>
      <c r="U29" s="3"/>
      <c r="V29" s="3"/>
      <c r="W29" s="3"/>
      <c r="X29" s="3"/>
    </row>
    <row r="30" spans="2:24" s="161" customFormat="1" ht="25" customHeight="1" thickBot="1">
      <c r="B30" s="153"/>
      <c r="C30" s="309" t="s">
        <v>79</v>
      </c>
      <c r="D30" s="310">
        <v>7</v>
      </c>
      <c r="E30" s="311">
        <v>6</v>
      </c>
      <c r="F30" s="311">
        <v>5</v>
      </c>
      <c r="G30" s="311">
        <v>4</v>
      </c>
      <c r="H30" s="311">
        <v>3</v>
      </c>
      <c r="I30" s="311">
        <v>2</v>
      </c>
      <c r="J30" s="312">
        <v>0</v>
      </c>
      <c r="K30" s="153"/>
      <c r="L30" s="153"/>
      <c r="M30" s="153"/>
      <c r="N30" s="153"/>
      <c r="O30" s="141" t="s">
        <v>14</v>
      </c>
      <c r="P30" s="142">
        <v>7</v>
      </c>
      <c r="Q30" s="143">
        <v>6</v>
      </c>
      <c r="R30" s="143">
        <v>5</v>
      </c>
      <c r="S30" s="143">
        <v>4</v>
      </c>
      <c r="T30" s="143">
        <v>3</v>
      </c>
      <c r="U30" s="143">
        <v>2</v>
      </c>
      <c r="V30" s="144">
        <v>0</v>
      </c>
      <c r="W30" s="153"/>
      <c r="X30" s="153"/>
    </row>
    <row r="31" spans="2:24" s="161" customFormat="1" ht="25" customHeight="1">
      <c r="B31" s="153"/>
      <c r="C31" s="344" t="s">
        <v>81</v>
      </c>
      <c r="D31" s="320" t="str">
        <f>IF(OR(P31&gt;74, AND(P31&lt;0, OR(D30&lt;=D$30, D30="-"))), "-", IF(P31&lt;0, D$30,IF(OR(P31=1, P31=73), P31+P$30+1, P31+P$30)))</f>
        <v>-</v>
      </c>
      <c r="E31" s="345" t="str">
        <f t="shared" ref="E31:J38" si="4">IF(OR(Q31&gt;74, AND(Q31&lt;0, OR(E30&lt;=E$30, E30="-"))), "-", IF(Q31&lt;0, E$30,IF(OR(Q31=1, Q31=73), Q31+Q$30+1, Q31+Q$30)))</f>
        <v>-</v>
      </c>
      <c r="F31" s="345" t="str">
        <f t="shared" si="4"/>
        <v>-</v>
      </c>
      <c r="G31" s="345" t="str">
        <f t="shared" si="4"/>
        <v>-</v>
      </c>
      <c r="H31" s="345" t="str">
        <f t="shared" si="4"/>
        <v>-</v>
      </c>
      <c r="I31" s="345" t="str">
        <f t="shared" si="4"/>
        <v>-</v>
      </c>
      <c r="J31" s="346" t="str">
        <f t="shared" si="4"/>
        <v>-</v>
      </c>
      <c r="K31" s="153"/>
      <c r="L31" s="153"/>
      <c r="M31" s="153"/>
      <c r="N31" s="153"/>
      <c r="O31" s="151" t="s">
        <v>162</v>
      </c>
      <c r="P31" s="152">
        <f>ROUNDUP(('수학 백분위 표'!$M6-0.5-'점수 계산기'!$C$31-'점수 계산기'!$C$28*P$30)/'점수 계산기'!$C$27,0)</f>
        <v>78</v>
      </c>
      <c r="Q31" s="152">
        <f>ROUNDUP(('수학 백분위 표'!$M6-0.5-'점수 계산기'!$C$31-'점수 계산기'!$C$28*Q$30)/'점수 계산기'!$C$27,0)</f>
        <v>79</v>
      </c>
      <c r="R31" s="152">
        <f>ROUNDUP(('수학 백분위 표'!$M6-0.5-'점수 계산기'!$C$31-'점수 계산기'!$C$28*R$30)/'점수 계산기'!$C$27,0)</f>
        <v>80</v>
      </c>
      <c r="S31" s="152">
        <f>ROUNDUP(('수학 백분위 표'!$M6-0.5-'점수 계산기'!$C$31-'점수 계산기'!$C$28*S$30)/'점수 계산기'!$C$27,0)</f>
        <v>81</v>
      </c>
      <c r="T31" s="152">
        <f>ROUNDUP(('수학 백분위 표'!$M6-0.5-'점수 계산기'!$C$31-'점수 계산기'!$C$28*T$30)/'점수 계산기'!$C$27,0)</f>
        <v>81</v>
      </c>
      <c r="U31" s="152">
        <f>ROUNDUP(('수학 백분위 표'!$M6-0.5-'점수 계산기'!$C$31-'점수 계산기'!$C$28*U$30)/'점수 계산기'!$C$27,0)</f>
        <v>82</v>
      </c>
      <c r="V31" s="152">
        <f>ROUNDUP(('수학 백분위 표'!$M6-0.5-'점수 계산기'!$C$31-'점수 계산기'!$C$28*V$30)/'점수 계산기'!$C$27,0)</f>
        <v>84</v>
      </c>
      <c r="W31" s="153"/>
      <c r="X31" s="153"/>
    </row>
    <row r="32" spans="2:24" s="161" customFormat="1" ht="25" customHeight="1">
      <c r="B32" s="153"/>
      <c r="C32" s="326" t="s">
        <v>83</v>
      </c>
      <c r="D32" s="349">
        <f t="shared" ref="D32:D38" si="5">IF(OR(P32&gt;74, AND(P32&lt;0, OR(D31&lt;=D$30, D31="-"))), "-", IF(P32&lt;0, D$30,IF(OR(P32=1, P32=73), P32+P$30+1, P32+P$30)))</f>
        <v>76</v>
      </c>
      <c r="E32" s="328">
        <f t="shared" si="4"/>
        <v>75</v>
      </c>
      <c r="F32" s="328">
        <f t="shared" si="4"/>
        <v>75</v>
      </c>
      <c r="G32" s="328">
        <f t="shared" si="4"/>
        <v>75</v>
      </c>
      <c r="H32" s="328">
        <f t="shared" si="4"/>
        <v>75</v>
      </c>
      <c r="I32" s="328">
        <f t="shared" si="4"/>
        <v>74</v>
      </c>
      <c r="J32" s="329">
        <f t="shared" si="4"/>
        <v>74</v>
      </c>
      <c r="K32" s="153"/>
      <c r="L32" s="153"/>
      <c r="M32" s="153"/>
      <c r="N32" s="153"/>
      <c r="O32" s="145" t="s">
        <v>163</v>
      </c>
      <c r="P32" s="152">
        <f>ROUNDUP(('수학 백분위 표'!$M7-0.5-'점수 계산기'!$C$31-'점수 계산기'!$C$28*P$30)/'점수 계산기'!$C$27,0)</f>
        <v>69</v>
      </c>
      <c r="Q32" s="152">
        <f>ROUNDUP(('수학 백분위 표'!$M7-0.5-'점수 계산기'!$C$31-'점수 계산기'!$C$28*Q$30)/'점수 계산기'!$C$27,0)</f>
        <v>69</v>
      </c>
      <c r="R32" s="152">
        <f>ROUNDUP(('수학 백분위 표'!$M7-0.5-'점수 계산기'!$C$31-'점수 계산기'!$C$28*R$30)/'점수 계산기'!$C$27,0)</f>
        <v>70</v>
      </c>
      <c r="S32" s="152">
        <f>ROUNDUP(('수학 백분위 표'!$M7-0.5-'점수 계산기'!$C$31-'점수 계산기'!$C$28*S$30)/'점수 계산기'!$C$27,0)</f>
        <v>71</v>
      </c>
      <c r="T32" s="152">
        <f>ROUNDUP(('수학 백분위 표'!$M7-0.5-'점수 계산기'!$C$31-'점수 계산기'!$C$28*T$30)/'점수 계산기'!$C$27,0)</f>
        <v>72</v>
      </c>
      <c r="U32" s="152">
        <f>ROUNDUP(('수학 백분위 표'!$M7-0.5-'점수 계산기'!$C$31-'점수 계산기'!$C$28*U$30)/'점수 계산기'!$C$27,0)</f>
        <v>72</v>
      </c>
      <c r="V32" s="152">
        <f>ROUNDUP(('수학 백분위 표'!$M7-0.5-'점수 계산기'!$C$31-'점수 계산기'!$C$28*V$30)/'점수 계산기'!$C$27,0)</f>
        <v>74</v>
      </c>
      <c r="W32" s="153"/>
      <c r="X32" s="153"/>
    </row>
    <row r="33" spans="2:24" s="161" customFormat="1" ht="25" customHeight="1">
      <c r="B33" s="153"/>
      <c r="C33" s="326" t="s">
        <v>85</v>
      </c>
      <c r="D33" s="349">
        <f t="shared" si="5"/>
        <v>66</v>
      </c>
      <c r="E33" s="328">
        <f t="shared" si="4"/>
        <v>66</v>
      </c>
      <c r="F33" s="328">
        <f t="shared" si="4"/>
        <v>66</v>
      </c>
      <c r="G33" s="328">
        <f t="shared" si="4"/>
        <v>65</v>
      </c>
      <c r="H33" s="328">
        <f t="shared" si="4"/>
        <v>65</v>
      </c>
      <c r="I33" s="328">
        <f t="shared" si="4"/>
        <v>65</v>
      </c>
      <c r="J33" s="329">
        <f t="shared" si="4"/>
        <v>64</v>
      </c>
      <c r="K33" s="153"/>
      <c r="L33" s="153"/>
      <c r="M33" s="153"/>
      <c r="N33" s="153"/>
      <c r="O33" s="145" t="s">
        <v>164</v>
      </c>
      <c r="P33" s="152">
        <f>ROUNDUP(('수학 백분위 표'!$M8-0.5-'점수 계산기'!$C$31-'점수 계산기'!$C$28*P$30)/'점수 계산기'!$C$27,0)</f>
        <v>59</v>
      </c>
      <c r="Q33" s="152">
        <f>ROUNDUP(('수학 백분위 표'!$M8-0.5-'점수 계산기'!$C$31-'점수 계산기'!$C$28*Q$30)/'점수 계산기'!$C$27,0)</f>
        <v>60</v>
      </c>
      <c r="R33" s="152">
        <f>ROUNDUP(('수학 백분위 표'!$M8-0.5-'점수 계산기'!$C$31-'점수 계산기'!$C$28*R$30)/'점수 계산기'!$C$27,0)</f>
        <v>61</v>
      </c>
      <c r="S33" s="152">
        <f>ROUNDUP(('수학 백분위 표'!$M8-0.5-'점수 계산기'!$C$31-'점수 계산기'!$C$28*S$30)/'점수 계산기'!$C$27,0)</f>
        <v>61</v>
      </c>
      <c r="T33" s="152">
        <f>ROUNDUP(('수학 백분위 표'!$M8-0.5-'점수 계산기'!$C$31-'점수 계산기'!$C$28*T$30)/'점수 계산기'!$C$27,0)</f>
        <v>62</v>
      </c>
      <c r="U33" s="152">
        <f>ROUNDUP(('수학 백분위 표'!$M8-0.5-'점수 계산기'!$C$31-'점수 계산기'!$C$28*U$30)/'점수 계산기'!$C$27,0)</f>
        <v>63</v>
      </c>
      <c r="V33" s="152">
        <f>ROUNDUP(('수학 백분위 표'!$M8-0.5-'점수 계산기'!$C$31-'점수 계산기'!$C$28*V$30)/'점수 계산기'!$C$27,0)</f>
        <v>64</v>
      </c>
      <c r="W33" s="153"/>
      <c r="X33" s="153"/>
    </row>
    <row r="34" spans="2:24" s="161" customFormat="1" ht="25" customHeight="1">
      <c r="B34" s="153"/>
      <c r="C34" s="326" t="s">
        <v>87</v>
      </c>
      <c r="D34" s="349">
        <f t="shared" si="5"/>
        <v>54</v>
      </c>
      <c r="E34" s="328">
        <f t="shared" si="4"/>
        <v>54</v>
      </c>
      <c r="F34" s="328">
        <f t="shared" si="4"/>
        <v>53</v>
      </c>
      <c r="G34" s="328">
        <f t="shared" si="4"/>
        <v>53</v>
      </c>
      <c r="H34" s="328">
        <f t="shared" si="4"/>
        <v>53</v>
      </c>
      <c r="I34" s="328">
        <f t="shared" si="4"/>
        <v>53</v>
      </c>
      <c r="J34" s="329">
        <f t="shared" si="4"/>
        <v>52</v>
      </c>
      <c r="K34" s="153"/>
      <c r="L34" s="153"/>
      <c r="M34" s="153"/>
      <c r="N34" s="153"/>
      <c r="O34" s="145" t="s">
        <v>165</v>
      </c>
      <c r="P34" s="152">
        <f>ROUNDUP(('수학 백분위 표'!$M9-0.5-'점수 계산기'!$C$31-'점수 계산기'!$C$28*P$30)/'점수 계산기'!$C$27,0)</f>
        <v>47</v>
      </c>
      <c r="Q34" s="152">
        <f>ROUNDUP(('수학 백분위 표'!$M9-0.5-'점수 계산기'!$C$31-'점수 계산기'!$C$28*Q$30)/'점수 계산기'!$C$27,0)</f>
        <v>48</v>
      </c>
      <c r="R34" s="152">
        <f>ROUNDUP(('수학 백분위 표'!$M9-0.5-'점수 계산기'!$C$31-'점수 계산기'!$C$28*R$30)/'점수 계산기'!$C$27,0)</f>
        <v>48</v>
      </c>
      <c r="S34" s="152">
        <f>ROUNDUP(('수학 백분위 표'!$M9-0.5-'점수 계산기'!$C$31-'점수 계산기'!$C$28*S$30)/'점수 계산기'!$C$27,0)</f>
        <v>49</v>
      </c>
      <c r="T34" s="152">
        <f>ROUNDUP(('수학 백분위 표'!$M9-0.5-'점수 계산기'!$C$31-'점수 계산기'!$C$28*T$30)/'점수 계산기'!$C$27,0)</f>
        <v>50</v>
      </c>
      <c r="U34" s="152">
        <f>ROUNDUP(('수학 백분위 표'!$M9-0.5-'점수 계산기'!$C$31-'점수 계산기'!$C$28*U$30)/'점수 계산기'!$C$27,0)</f>
        <v>51</v>
      </c>
      <c r="V34" s="152">
        <f>ROUNDUP(('수학 백분위 표'!$M9-0.5-'점수 계산기'!$C$31-'점수 계산기'!$C$28*V$30)/'점수 계산기'!$C$27,0)</f>
        <v>52</v>
      </c>
      <c r="W34" s="153"/>
      <c r="X34" s="153"/>
    </row>
    <row r="35" spans="2:24" s="161" customFormat="1" ht="25" customHeight="1">
      <c r="B35" s="153"/>
      <c r="C35" s="326" t="s">
        <v>89</v>
      </c>
      <c r="D35" s="349">
        <f t="shared" si="5"/>
        <v>33</v>
      </c>
      <c r="E35" s="328">
        <f t="shared" si="4"/>
        <v>33</v>
      </c>
      <c r="F35" s="328">
        <f t="shared" si="4"/>
        <v>33</v>
      </c>
      <c r="G35" s="328">
        <f t="shared" si="4"/>
        <v>33</v>
      </c>
      <c r="H35" s="328">
        <f t="shared" si="4"/>
        <v>33</v>
      </c>
      <c r="I35" s="328">
        <f t="shared" si="4"/>
        <v>32</v>
      </c>
      <c r="J35" s="329">
        <f t="shared" si="4"/>
        <v>32</v>
      </c>
      <c r="K35" s="153"/>
      <c r="L35" s="153"/>
      <c r="M35" s="153"/>
      <c r="N35" s="153"/>
      <c r="O35" s="145" t="s">
        <v>166</v>
      </c>
      <c r="P35" s="152">
        <f>ROUNDUP(('수학 백분위 표'!$M10-0.5-'점수 계산기'!$C$31-'점수 계산기'!$C$28*P$30)/'점수 계산기'!$C$27,0)</f>
        <v>26</v>
      </c>
      <c r="Q35" s="152">
        <f>ROUNDUP(('수학 백분위 표'!$M10-0.5-'점수 계산기'!$C$31-'점수 계산기'!$C$28*Q$30)/'점수 계산기'!$C$27,0)</f>
        <v>27</v>
      </c>
      <c r="R35" s="152">
        <f>ROUNDUP(('수학 백분위 표'!$M10-0.5-'점수 계산기'!$C$31-'점수 계산기'!$C$28*R$30)/'점수 계산기'!$C$27,0)</f>
        <v>28</v>
      </c>
      <c r="S35" s="152">
        <f>ROUNDUP(('수학 백분위 표'!$M10-0.5-'점수 계산기'!$C$31-'점수 계산기'!$C$28*S$30)/'점수 계산기'!$C$27,0)</f>
        <v>29</v>
      </c>
      <c r="T35" s="152">
        <f>ROUNDUP(('수학 백분위 표'!$M10-0.5-'점수 계산기'!$C$31-'점수 계산기'!$C$28*T$30)/'점수 계산기'!$C$27,0)</f>
        <v>30</v>
      </c>
      <c r="U35" s="152">
        <f>ROUNDUP(('수학 백분위 표'!$M10-0.5-'점수 계산기'!$C$31-'점수 계산기'!$C$28*U$30)/'점수 계산기'!$C$27,0)</f>
        <v>30</v>
      </c>
      <c r="V35" s="152">
        <f>ROUNDUP(('수학 백분위 표'!$M10-0.5-'점수 계산기'!$C$31-'점수 계산기'!$C$28*V$30)/'점수 계산기'!$C$27,0)</f>
        <v>32</v>
      </c>
      <c r="W35" s="153"/>
      <c r="X35" s="153"/>
    </row>
    <row r="36" spans="2:24" s="161" customFormat="1" ht="25" customHeight="1">
      <c r="B36" s="153"/>
      <c r="C36" s="326" t="s">
        <v>91</v>
      </c>
      <c r="D36" s="349">
        <f t="shared" si="5"/>
        <v>19</v>
      </c>
      <c r="E36" s="328">
        <f t="shared" si="4"/>
        <v>19</v>
      </c>
      <c r="F36" s="328">
        <f t="shared" si="4"/>
        <v>19</v>
      </c>
      <c r="G36" s="328">
        <f t="shared" si="4"/>
        <v>18</v>
      </c>
      <c r="H36" s="328">
        <f t="shared" si="4"/>
        <v>18</v>
      </c>
      <c r="I36" s="328">
        <f t="shared" si="4"/>
        <v>18</v>
      </c>
      <c r="J36" s="329">
        <f t="shared" si="4"/>
        <v>17</v>
      </c>
      <c r="K36" s="153"/>
      <c r="L36" s="153"/>
      <c r="M36" s="153"/>
      <c r="N36" s="153"/>
      <c r="O36" s="145" t="s">
        <v>167</v>
      </c>
      <c r="P36" s="152">
        <f>ROUNDUP(('수학 백분위 표'!$M11-0.5-'점수 계산기'!$C$31-'점수 계산기'!$C$28*P$30)/'점수 계산기'!$C$27,0)</f>
        <v>12</v>
      </c>
      <c r="Q36" s="152">
        <f>ROUNDUP(('수학 백분위 표'!$M11-0.5-'점수 계산기'!$C$31-'점수 계산기'!$C$28*Q$30)/'점수 계산기'!$C$27,0)</f>
        <v>13</v>
      </c>
      <c r="R36" s="152">
        <f>ROUNDUP(('수학 백분위 표'!$M11-0.5-'점수 계산기'!$C$31-'점수 계산기'!$C$28*R$30)/'점수 계산기'!$C$27,0)</f>
        <v>14</v>
      </c>
      <c r="S36" s="152">
        <f>ROUNDUP(('수학 백분위 표'!$M11-0.5-'점수 계산기'!$C$31-'점수 계산기'!$C$28*S$30)/'점수 계산기'!$C$27,0)</f>
        <v>14</v>
      </c>
      <c r="T36" s="152">
        <f>ROUNDUP(('수학 백분위 표'!$M11-0.5-'점수 계산기'!$C$31-'점수 계산기'!$C$28*T$30)/'점수 계산기'!$C$27,0)</f>
        <v>15</v>
      </c>
      <c r="U36" s="152">
        <f>ROUNDUP(('수학 백분위 표'!$M11-0.5-'점수 계산기'!$C$31-'점수 계산기'!$C$28*U$30)/'점수 계산기'!$C$27,0)</f>
        <v>16</v>
      </c>
      <c r="V36" s="152">
        <f>ROUNDUP(('수학 백분위 표'!$M11-0.5-'점수 계산기'!$C$31-'점수 계산기'!$C$28*V$30)/'점수 계산기'!$C$27,0)</f>
        <v>17</v>
      </c>
      <c r="W36" s="153"/>
      <c r="X36" s="153"/>
    </row>
    <row r="37" spans="2:24" s="161" customFormat="1" ht="25" customHeight="1">
      <c r="B37" s="153"/>
      <c r="C37" s="326" t="s">
        <v>93</v>
      </c>
      <c r="D37" s="349">
        <f t="shared" si="5"/>
        <v>14</v>
      </c>
      <c r="E37" s="328">
        <f t="shared" si="4"/>
        <v>14</v>
      </c>
      <c r="F37" s="328">
        <f t="shared" si="4"/>
        <v>14</v>
      </c>
      <c r="G37" s="328">
        <f t="shared" si="4"/>
        <v>14</v>
      </c>
      <c r="H37" s="328">
        <f t="shared" si="4"/>
        <v>13</v>
      </c>
      <c r="I37" s="328">
        <f t="shared" si="4"/>
        <v>13</v>
      </c>
      <c r="J37" s="329">
        <f t="shared" si="4"/>
        <v>13</v>
      </c>
      <c r="K37" s="153"/>
      <c r="L37" s="153"/>
      <c r="M37" s="153"/>
      <c r="N37" s="153"/>
      <c r="O37" s="145" t="s">
        <v>168</v>
      </c>
      <c r="P37" s="152">
        <f>ROUNDUP(('수학 백분위 표'!$M12-0.5-'점수 계산기'!$C$31-'점수 계산기'!$C$28*P$30)/'점수 계산기'!$C$27,0)</f>
        <v>7</v>
      </c>
      <c r="Q37" s="152">
        <f>ROUNDUP(('수학 백분위 표'!$M12-0.5-'점수 계산기'!$C$31-'점수 계산기'!$C$28*Q$30)/'점수 계산기'!$C$27,0)</f>
        <v>8</v>
      </c>
      <c r="R37" s="152">
        <f>ROUNDUP(('수학 백분위 표'!$M12-0.5-'점수 계산기'!$C$31-'점수 계산기'!$C$28*R$30)/'점수 계산기'!$C$27,0)</f>
        <v>9</v>
      </c>
      <c r="S37" s="152">
        <f>ROUNDUP(('수학 백분위 표'!$M12-0.5-'점수 계산기'!$C$31-'점수 계산기'!$C$28*S$30)/'점수 계산기'!$C$27,0)</f>
        <v>10</v>
      </c>
      <c r="T37" s="152">
        <f>ROUNDUP(('수학 백분위 표'!$M12-0.5-'점수 계산기'!$C$31-'점수 계산기'!$C$28*T$30)/'점수 계산기'!$C$27,0)</f>
        <v>10</v>
      </c>
      <c r="U37" s="152">
        <f>ROUNDUP(('수학 백분위 표'!$M12-0.5-'점수 계산기'!$C$31-'점수 계산기'!$C$28*U$30)/'점수 계산기'!$C$27,0)</f>
        <v>11</v>
      </c>
      <c r="V37" s="152">
        <f>ROUNDUP(('수학 백분위 표'!$M12-0.5-'점수 계산기'!$C$31-'점수 계산기'!$C$28*V$30)/'점수 계산기'!$C$27,0)</f>
        <v>13</v>
      </c>
      <c r="W37" s="153"/>
      <c r="X37" s="153"/>
    </row>
    <row r="38" spans="2:24" s="161" customFormat="1" ht="25" customHeight="1" thickBot="1">
      <c r="B38" s="153"/>
      <c r="C38" s="334" t="s">
        <v>95</v>
      </c>
      <c r="D38" s="350">
        <f t="shared" si="5"/>
        <v>11</v>
      </c>
      <c r="E38" s="336">
        <f t="shared" si="4"/>
        <v>10</v>
      </c>
      <c r="F38" s="336">
        <f t="shared" si="4"/>
        <v>10</v>
      </c>
      <c r="G38" s="336">
        <f t="shared" si="4"/>
        <v>10</v>
      </c>
      <c r="H38" s="336">
        <f t="shared" si="4"/>
        <v>10</v>
      </c>
      <c r="I38" s="336">
        <f t="shared" si="4"/>
        <v>9</v>
      </c>
      <c r="J38" s="337">
        <f t="shared" si="4"/>
        <v>9</v>
      </c>
      <c r="K38" s="153"/>
      <c r="L38" s="153"/>
      <c r="M38" s="153"/>
      <c r="N38" s="153"/>
      <c r="O38" s="148" t="s">
        <v>169</v>
      </c>
      <c r="P38" s="152">
        <f>ROUNDUP(('수학 백분위 표'!$M13-0.5-'점수 계산기'!$C$31-'점수 계산기'!$C$28*P$30)/'점수 계산기'!$C$27,0)</f>
        <v>4</v>
      </c>
      <c r="Q38" s="152">
        <f>ROUNDUP(('수학 백분위 표'!$M13-0.5-'점수 계산기'!$C$31-'점수 계산기'!$C$28*Q$30)/'점수 계산기'!$C$27,0)</f>
        <v>4</v>
      </c>
      <c r="R38" s="152">
        <f>ROUNDUP(('수학 백분위 표'!$M13-0.5-'점수 계산기'!$C$31-'점수 계산기'!$C$28*R$30)/'점수 계산기'!$C$27,0)</f>
        <v>5</v>
      </c>
      <c r="S38" s="152">
        <f>ROUNDUP(('수학 백분위 표'!$M13-0.5-'점수 계산기'!$C$31-'점수 계산기'!$C$28*S$30)/'점수 계산기'!$C$27,0)</f>
        <v>6</v>
      </c>
      <c r="T38" s="152">
        <f>ROUNDUP(('수학 백분위 표'!$M13-0.5-'점수 계산기'!$C$31-'점수 계산기'!$C$28*T$30)/'점수 계산기'!$C$27,0)</f>
        <v>7</v>
      </c>
      <c r="U38" s="152">
        <f>ROUNDUP(('수학 백분위 표'!$M13-0.5-'점수 계산기'!$C$31-'점수 계산기'!$C$28*U$30)/'점수 계산기'!$C$27,0)</f>
        <v>7</v>
      </c>
      <c r="V38" s="152">
        <f>ROUNDUP(('수학 백분위 표'!$M13-0.5-'점수 계산기'!$C$31-'점수 계산기'!$C$28*V$30)/'점수 계산기'!$C$27,0)</f>
        <v>9</v>
      </c>
      <c r="W38" s="153"/>
      <c r="X38" s="153"/>
    </row>
    <row r="39" spans="2:24">
      <c r="B39" s="4"/>
      <c r="C39" s="65"/>
      <c r="D39" s="65"/>
      <c r="E39" s="65"/>
      <c r="F39" s="3"/>
      <c r="G39" s="3"/>
      <c r="H39" s="3"/>
      <c r="I39" s="3"/>
      <c r="J39" s="3"/>
      <c r="K39" s="3"/>
      <c r="L39" s="3"/>
      <c r="M39" s="3"/>
      <c r="N39" s="4"/>
      <c r="O39" s="4"/>
      <c r="P39" s="4"/>
    </row>
    <row r="40" spans="2:24">
      <c r="B40" s="4"/>
      <c r="C40" s="65"/>
      <c r="D40" s="65"/>
      <c r="E40" s="65"/>
      <c r="F40" s="3"/>
      <c r="G40" s="3"/>
      <c r="H40" s="3"/>
      <c r="I40" s="3"/>
      <c r="J40" s="3"/>
      <c r="K40" s="3"/>
      <c r="L40" s="3"/>
      <c r="M40" s="3"/>
      <c r="N40" s="4"/>
      <c r="O40" s="4"/>
      <c r="P40" s="4"/>
    </row>
    <row r="41" spans="2:24" ht="17.5" hidden="1" thickBot="1">
      <c r="B41" s="4"/>
      <c r="C41" s="72" t="s">
        <v>80</v>
      </c>
      <c r="D41" s="81">
        <v>26</v>
      </c>
      <c r="E41" s="82">
        <v>23</v>
      </c>
      <c r="F41" s="83">
        <v>22</v>
      </c>
      <c r="G41" s="82">
        <v>19</v>
      </c>
      <c r="H41" s="83">
        <v>18</v>
      </c>
      <c r="I41" s="82">
        <v>16</v>
      </c>
      <c r="J41" s="83">
        <v>15</v>
      </c>
      <c r="K41" s="82">
        <v>14</v>
      </c>
      <c r="L41" s="83">
        <v>12</v>
      </c>
      <c r="M41" s="84">
        <v>11</v>
      </c>
      <c r="N41" s="4"/>
    </row>
    <row r="42" spans="2:24" hidden="1">
      <c r="B42" s="4"/>
      <c r="C42" s="78" t="s">
        <v>82</v>
      </c>
      <c r="D42" s="77">
        <f t="shared" ref="D42:D49" si="6">D9</f>
        <v>89</v>
      </c>
      <c r="E42" s="73">
        <f t="shared" ref="E42:F49" si="7">F9</f>
        <v>89</v>
      </c>
      <c r="F42" s="73">
        <f t="shared" si="7"/>
        <v>89</v>
      </c>
      <c r="G42" s="73">
        <f t="shared" ref="G42:H49" si="8">J9</f>
        <v>88</v>
      </c>
      <c r="H42" s="73">
        <f t="shared" si="8"/>
        <v>88</v>
      </c>
      <c r="I42" s="73">
        <f>D20</f>
        <v>87</v>
      </c>
      <c r="J42" s="73">
        <f>E20</f>
        <v>87</v>
      </c>
      <c r="K42" s="73">
        <f>F20</f>
        <v>88</v>
      </c>
      <c r="L42" s="73">
        <f>H20</f>
        <v>86</v>
      </c>
      <c r="M42" s="74" t="str">
        <f>I20</f>
        <v>-</v>
      </c>
      <c r="N42" s="4"/>
    </row>
    <row r="43" spans="2:24" hidden="1">
      <c r="B43" s="4"/>
      <c r="C43" s="79" t="s">
        <v>84</v>
      </c>
      <c r="D43" s="86">
        <f t="shared" si="6"/>
        <v>80</v>
      </c>
      <c r="E43" s="85">
        <f t="shared" si="7"/>
        <v>79</v>
      </c>
      <c r="F43" s="85">
        <f t="shared" si="7"/>
        <v>79</v>
      </c>
      <c r="G43" s="85">
        <f t="shared" si="8"/>
        <v>78</v>
      </c>
      <c r="H43" s="85">
        <f t="shared" si="8"/>
        <v>78</v>
      </c>
      <c r="I43" s="85">
        <f t="shared" ref="I43:I49" si="9">D21</f>
        <v>78</v>
      </c>
      <c r="J43" s="85">
        <f t="shared" ref="J43:K43" si="10">E21</f>
        <v>77</v>
      </c>
      <c r="K43" s="85">
        <f t="shared" si="10"/>
        <v>77</v>
      </c>
      <c r="L43" s="85">
        <f t="shared" ref="L43:M43" si="11">H21</f>
        <v>77</v>
      </c>
      <c r="M43" s="87">
        <f t="shared" si="11"/>
        <v>76</v>
      </c>
      <c r="N43" s="4"/>
    </row>
    <row r="44" spans="2:24" hidden="1">
      <c r="B44" s="4"/>
      <c r="C44" s="79" t="s">
        <v>86</v>
      </c>
      <c r="D44" s="86">
        <f t="shared" si="6"/>
        <v>70</v>
      </c>
      <c r="E44" s="85">
        <f t="shared" si="7"/>
        <v>70</v>
      </c>
      <c r="F44" s="85">
        <f t="shared" si="7"/>
        <v>69</v>
      </c>
      <c r="G44" s="85">
        <f t="shared" si="8"/>
        <v>69</v>
      </c>
      <c r="H44" s="85">
        <f t="shared" si="8"/>
        <v>68</v>
      </c>
      <c r="I44" s="85">
        <f t="shared" si="9"/>
        <v>68</v>
      </c>
      <c r="J44" s="85">
        <f t="shared" ref="J44:K44" si="12">E22</f>
        <v>68</v>
      </c>
      <c r="K44" s="85">
        <f t="shared" si="12"/>
        <v>68</v>
      </c>
      <c r="L44" s="85">
        <f t="shared" ref="L44:M44" si="13">H22</f>
        <v>67</v>
      </c>
      <c r="M44" s="87">
        <f t="shared" si="13"/>
        <v>67</v>
      </c>
      <c r="N44" s="4"/>
    </row>
    <row r="45" spans="2:24" hidden="1">
      <c r="B45" s="4"/>
      <c r="C45" s="79" t="s">
        <v>88</v>
      </c>
      <c r="D45" s="86">
        <f t="shared" si="6"/>
        <v>58</v>
      </c>
      <c r="E45" s="85">
        <f t="shared" si="7"/>
        <v>58</v>
      </c>
      <c r="F45" s="85">
        <f t="shared" si="7"/>
        <v>57</v>
      </c>
      <c r="G45" s="85">
        <f t="shared" si="8"/>
        <v>57</v>
      </c>
      <c r="H45" s="85">
        <f t="shared" si="8"/>
        <v>56</v>
      </c>
      <c r="I45" s="85">
        <f t="shared" si="9"/>
        <v>56</v>
      </c>
      <c r="J45" s="85">
        <f t="shared" ref="J45:K45" si="14">E23</f>
        <v>56</v>
      </c>
      <c r="K45" s="85">
        <f t="shared" si="14"/>
        <v>55</v>
      </c>
      <c r="L45" s="85">
        <f t="shared" ref="L45:M45" si="15">H23</f>
        <v>55</v>
      </c>
      <c r="M45" s="87">
        <f t="shared" si="15"/>
        <v>55</v>
      </c>
      <c r="N45" s="4"/>
    </row>
    <row r="46" spans="2:24" hidden="1">
      <c r="B46" s="4"/>
      <c r="C46" s="79" t="s">
        <v>90</v>
      </c>
      <c r="D46" s="86">
        <f t="shared" si="6"/>
        <v>38</v>
      </c>
      <c r="E46" s="85">
        <f t="shared" si="7"/>
        <v>37</v>
      </c>
      <c r="F46" s="85">
        <f t="shared" si="7"/>
        <v>37</v>
      </c>
      <c r="G46" s="85">
        <f t="shared" si="8"/>
        <v>36</v>
      </c>
      <c r="H46" s="85">
        <f t="shared" si="8"/>
        <v>36</v>
      </c>
      <c r="I46" s="85">
        <f t="shared" si="9"/>
        <v>35</v>
      </c>
      <c r="J46" s="85">
        <f t="shared" ref="J46:K46" si="16">E24</f>
        <v>35</v>
      </c>
      <c r="K46" s="85">
        <f t="shared" si="16"/>
        <v>35</v>
      </c>
      <c r="L46" s="85">
        <f t="shared" ref="L46:M46" si="17">H24</f>
        <v>35</v>
      </c>
      <c r="M46" s="87">
        <f t="shared" si="17"/>
        <v>34</v>
      </c>
      <c r="N46" s="4"/>
      <c r="O46" s="4"/>
    </row>
    <row r="47" spans="2:24" hidden="1">
      <c r="B47" s="4"/>
      <c r="C47" s="79" t="s">
        <v>92</v>
      </c>
      <c r="D47" s="86">
        <f t="shared" si="6"/>
        <v>26</v>
      </c>
      <c r="E47" s="85">
        <f t="shared" si="7"/>
        <v>23</v>
      </c>
      <c r="F47" s="85">
        <f t="shared" si="7"/>
        <v>22</v>
      </c>
      <c r="G47" s="85">
        <f t="shared" si="8"/>
        <v>22</v>
      </c>
      <c r="H47" s="85">
        <f t="shared" si="8"/>
        <v>21</v>
      </c>
      <c r="I47" s="85">
        <f t="shared" si="9"/>
        <v>21</v>
      </c>
      <c r="J47" s="85">
        <f t="shared" ref="J47:K47" si="18">E25</f>
        <v>21</v>
      </c>
      <c r="K47" s="85">
        <f t="shared" si="18"/>
        <v>21</v>
      </c>
      <c r="L47" s="85">
        <f t="shared" ref="L47:M47" si="19">H25</f>
        <v>20</v>
      </c>
      <c r="M47" s="87">
        <f t="shared" si="19"/>
        <v>20</v>
      </c>
      <c r="N47" s="4"/>
      <c r="O47" s="4"/>
    </row>
    <row r="48" spans="2:24" hidden="1">
      <c r="B48" s="4"/>
      <c r="C48" s="79" t="s">
        <v>94</v>
      </c>
      <c r="D48" s="86" t="str">
        <f t="shared" si="6"/>
        <v>-</v>
      </c>
      <c r="E48" s="85" t="str">
        <f t="shared" si="7"/>
        <v>-</v>
      </c>
      <c r="F48" s="85" t="str">
        <f t="shared" si="7"/>
        <v>-</v>
      </c>
      <c r="G48" s="85">
        <f t="shared" si="8"/>
        <v>19</v>
      </c>
      <c r="H48" s="85">
        <f t="shared" si="8"/>
        <v>18</v>
      </c>
      <c r="I48" s="85">
        <f t="shared" si="9"/>
        <v>16</v>
      </c>
      <c r="J48" s="85">
        <f t="shared" ref="J48:K48" si="20">E26</f>
        <v>17</v>
      </c>
      <c r="K48" s="85">
        <f t="shared" si="20"/>
        <v>16</v>
      </c>
      <c r="L48" s="85">
        <f t="shared" ref="L48:M48" si="21">H26</f>
        <v>15</v>
      </c>
      <c r="M48" s="87">
        <f t="shared" si="21"/>
        <v>15</v>
      </c>
      <c r="N48" s="4"/>
      <c r="O48" s="4"/>
    </row>
    <row r="49" spans="2:17" ht="17.5" hidden="1" thickBot="1">
      <c r="B49" s="4"/>
      <c r="C49" s="80" t="s">
        <v>96</v>
      </c>
      <c r="D49" s="88" t="str">
        <f t="shared" si="6"/>
        <v>-</v>
      </c>
      <c r="E49" s="75" t="str">
        <f t="shared" si="7"/>
        <v>-</v>
      </c>
      <c r="F49" s="75" t="str">
        <f t="shared" si="7"/>
        <v>-</v>
      </c>
      <c r="G49" s="75" t="str">
        <f t="shared" si="8"/>
        <v>-</v>
      </c>
      <c r="H49" s="75" t="str">
        <f t="shared" si="8"/>
        <v>-</v>
      </c>
      <c r="I49" s="75" t="str">
        <f t="shared" si="9"/>
        <v>-</v>
      </c>
      <c r="J49" s="75">
        <f>E27</f>
        <v>15</v>
      </c>
      <c r="K49" s="75">
        <f>F27</f>
        <v>14</v>
      </c>
      <c r="L49" s="75">
        <f t="shared" ref="L49:M49" si="22">H27</f>
        <v>12</v>
      </c>
      <c r="M49" s="76">
        <f t="shared" si="22"/>
        <v>13</v>
      </c>
      <c r="N49" s="4"/>
      <c r="O49" s="4"/>
    </row>
    <row r="50" spans="2:17">
      <c r="B50" s="4"/>
      <c r="C50" s="65"/>
      <c r="D50" s="65"/>
      <c r="E50" s="65"/>
      <c r="F50" s="3"/>
      <c r="G50" s="3"/>
      <c r="H50" s="3"/>
      <c r="I50" s="3"/>
      <c r="J50" s="3"/>
      <c r="K50" s="3"/>
      <c r="L50" s="3"/>
      <c r="M50" s="3"/>
      <c r="N50" s="4"/>
      <c r="O50" s="4"/>
      <c r="P50" s="4"/>
      <c r="Q50" s="4"/>
    </row>
    <row r="51" spans="2:17">
      <c r="B51" s="4"/>
      <c r="C51" s="65"/>
      <c r="D51" s="65"/>
      <c r="E51" s="65"/>
      <c r="F51" s="3"/>
      <c r="G51" s="3"/>
      <c r="H51" s="3"/>
      <c r="I51" s="3"/>
      <c r="J51" s="3"/>
      <c r="K51" s="3"/>
      <c r="L51" s="3"/>
      <c r="M51" s="3"/>
      <c r="N51" s="4"/>
      <c r="O51" s="4"/>
      <c r="P51" s="4"/>
      <c r="Q51" s="4"/>
    </row>
    <row r="52" spans="2:17">
      <c r="B52" s="4"/>
      <c r="C52" s="65"/>
      <c r="D52" s="65"/>
      <c r="E52" s="65"/>
      <c r="F52" s="3"/>
      <c r="G52" s="3"/>
      <c r="H52" s="3"/>
      <c r="I52" s="3"/>
      <c r="J52" s="3"/>
      <c r="K52" s="3"/>
      <c r="L52" s="3"/>
      <c r="M52" s="3"/>
      <c r="N52" s="4"/>
      <c r="O52" s="4"/>
      <c r="P52" s="4"/>
      <c r="Q52" s="4"/>
    </row>
    <row r="53" spans="2:17">
      <c r="B53" s="4"/>
      <c r="C53" s="65"/>
      <c r="D53" s="65"/>
      <c r="E53" s="65"/>
      <c r="F53" s="3"/>
      <c r="G53" s="3"/>
      <c r="H53" s="3"/>
      <c r="I53" s="3"/>
      <c r="J53" s="3"/>
      <c r="K53" s="3"/>
      <c r="L53" s="3"/>
      <c r="M53" s="3"/>
      <c r="N53" s="4"/>
      <c r="O53" s="4"/>
      <c r="P53" s="4"/>
      <c r="Q53" s="4"/>
    </row>
    <row r="54" spans="2:17">
      <c r="B54" s="4"/>
      <c r="C54" s="65"/>
      <c r="D54" s="65"/>
      <c r="E54" s="65"/>
      <c r="F54" s="3"/>
      <c r="G54" s="3"/>
      <c r="H54" s="3"/>
      <c r="I54" s="3"/>
      <c r="J54" s="3"/>
      <c r="K54" s="3"/>
      <c r="L54" s="3"/>
      <c r="M54" s="3"/>
      <c r="N54" s="4"/>
      <c r="O54" s="4"/>
      <c r="P54" s="4"/>
      <c r="Q54" s="4"/>
    </row>
    <row r="55" spans="2:17">
      <c r="B55" s="4"/>
      <c r="C55" s="65"/>
      <c r="D55" s="65"/>
      <c r="E55" s="65"/>
      <c r="F55" s="3"/>
      <c r="G55" s="3"/>
      <c r="H55" s="3"/>
      <c r="I55" s="3"/>
      <c r="J55" s="3"/>
      <c r="K55" s="3"/>
      <c r="L55" s="3"/>
      <c r="M55" s="3"/>
      <c r="N55" s="4"/>
      <c r="O55" s="4"/>
      <c r="P55" s="4"/>
      <c r="Q55" s="4"/>
    </row>
    <row r="56" spans="2:17">
      <c r="B56" s="4"/>
      <c r="C56" s="65"/>
      <c r="D56" s="65"/>
      <c r="E56" s="65"/>
      <c r="F56" s="3"/>
      <c r="G56" s="3"/>
      <c r="H56" s="3"/>
      <c r="I56" s="3"/>
      <c r="J56" s="3"/>
      <c r="K56" s="3"/>
      <c r="L56" s="3"/>
      <c r="M56" s="3"/>
      <c r="N56" s="4"/>
      <c r="O56" s="4"/>
      <c r="P56" s="4"/>
      <c r="Q56" s="4"/>
    </row>
    <row r="57" spans="2:17">
      <c r="B57" s="4"/>
      <c r="C57" s="65"/>
      <c r="D57" s="65"/>
      <c r="E57" s="65"/>
      <c r="F57" s="3"/>
      <c r="G57" s="3"/>
      <c r="H57" s="3"/>
      <c r="I57" s="3"/>
      <c r="J57" s="3"/>
      <c r="K57" s="3"/>
      <c r="L57" s="3"/>
      <c r="M57" s="3"/>
      <c r="N57" s="4"/>
      <c r="O57" s="4"/>
      <c r="P57" s="4"/>
      <c r="Q57" s="4"/>
    </row>
    <row r="58" spans="2:17">
      <c r="B58" s="4"/>
      <c r="C58" s="65"/>
      <c r="D58" s="65"/>
      <c r="E58" s="65"/>
      <c r="F58" s="3"/>
      <c r="G58" s="3"/>
      <c r="H58" s="3"/>
      <c r="I58" s="3"/>
      <c r="J58" s="3"/>
      <c r="K58" s="3"/>
      <c r="L58" s="3"/>
      <c r="M58" s="3"/>
      <c r="N58" s="4"/>
      <c r="O58" s="4"/>
      <c r="P58" s="4"/>
      <c r="Q58" s="4"/>
    </row>
    <row r="59" spans="2:17">
      <c r="B59" s="4"/>
      <c r="C59" s="65"/>
      <c r="D59" s="65"/>
      <c r="E59" s="65"/>
      <c r="F59" s="3"/>
      <c r="G59" s="3"/>
      <c r="H59" s="3"/>
      <c r="I59" s="3"/>
      <c r="J59" s="3"/>
      <c r="K59" s="3"/>
      <c r="L59" s="3"/>
      <c r="M59" s="3"/>
      <c r="N59" s="4"/>
      <c r="O59" s="4"/>
      <c r="P59" s="4"/>
      <c r="Q59" s="4"/>
    </row>
    <row r="60" spans="2:17">
      <c r="B60" s="4"/>
      <c r="C60" s="65"/>
      <c r="D60" s="65"/>
      <c r="E60" s="65"/>
      <c r="F60" s="3"/>
      <c r="G60" s="3"/>
      <c r="H60" s="3"/>
      <c r="I60" s="3"/>
      <c r="J60" s="3"/>
      <c r="K60" s="3"/>
      <c r="L60" s="3"/>
      <c r="M60" s="3"/>
      <c r="N60" s="4"/>
      <c r="O60" s="4"/>
      <c r="P60" s="4"/>
      <c r="Q60" s="4"/>
    </row>
    <row r="61" spans="2:17">
      <c r="B61" s="4"/>
      <c r="C61" s="65"/>
      <c r="D61" s="65"/>
      <c r="E61" s="65"/>
      <c r="F61" s="3"/>
      <c r="G61" s="3"/>
      <c r="H61" s="3"/>
      <c r="I61" s="3"/>
      <c r="J61" s="3"/>
      <c r="K61" s="3"/>
      <c r="L61" s="3"/>
      <c r="M61" s="3"/>
      <c r="N61" s="4"/>
      <c r="O61" s="4"/>
      <c r="P61" s="4"/>
      <c r="Q61" s="4"/>
    </row>
    <row r="62" spans="2:17">
      <c r="B62" s="4"/>
      <c r="C62" s="65"/>
      <c r="D62" s="65"/>
      <c r="E62" s="65"/>
      <c r="F62" s="3"/>
      <c r="G62" s="3"/>
      <c r="H62" s="3"/>
      <c r="I62" s="3"/>
      <c r="J62" s="3"/>
      <c r="K62" s="3"/>
      <c r="L62" s="3"/>
      <c r="M62" s="3"/>
      <c r="N62" s="4"/>
      <c r="O62" s="4"/>
      <c r="P62" s="4"/>
      <c r="Q62" s="4"/>
    </row>
    <row r="63" spans="2:17">
      <c r="B63" s="4"/>
      <c r="C63" s="65"/>
      <c r="D63" s="65"/>
      <c r="E63" s="65"/>
      <c r="F63" s="3"/>
      <c r="G63" s="3"/>
      <c r="H63" s="3"/>
      <c r="I63" s="3"/>
      <c r="J63" s="3"/>
      <c r="K63" s="3"/>
      <c r="L63" s="3"/>
      <c r="M63" s="3"/>
      <c r="N63" s="4"/>
      <c r="O63" s="4"/>
      <c r="P63" s="4"/>
      <c r="Q63" s="4"/>
    </row>
    <row r="64" spans="2:17">
      <c r="B64" s="4"/>
      <c r="C64" s="65"/>
      <c r="D64" s="65"/>
      <c r="E64" s="65"/>
      <c r="F64" s="3"/>
      <c r="G64" s="3"/>
      <c r="H64" s="3"/>
      <c r="I64" s="3"/>
      <c r="J64" s="3"/>
      <c r="K64" s="3"/>
      <c r="L64" s="3"/>
      <c r="M64" s="3"/>
      <c r="N64" s="4"/>
      <c r="O64" s="4"/>
      <c r="P64" s="4"/>
      <c r="Q64" s="4"/>
    </row>
    <row r="65" spans="2:17">
      <c r="B65" s="4"/>
      <c r="C65" s="65"/>
      <c r="D65" s="65"/>
      <c r="E65" s="65"/>
      <c r="F65" s="3"/>
      <c r="G65" s="3"/>
      <c r="H65" s="3"/>
      <c r="I65" s="3"/>
      <c r="J65" s="3"/>
      <c r="K65" s="3"/>
      <c r="L65" s="3"/>
      <c r="M65" s="3"/>
      <c r="N65" s="4"/>
      <c r="O65" s="4"/>
      <c r="P65" s="4"/>
      <c r="Q65" s="4"/>
    </row>
    <row r="66" spans="2:17">
      <c r="B66" s="4"/>
      <c r="C66" s="65"/>
      <c r="D66" s="65"/>
      <c r="E66" s="65"/>
      <c r="F66" s="3"/>
      <c r="G66" s="3"/>
      <c r="H66" s="3"/>
      <c r="I66" s="3"/>
      <c r="J66" s="3"/>
      <c r="K66" s="3"/>
      <c r="L66" s="3"/>
      <c r="M66" s="3"/>
      <c r="N66" s="4"/>
      <c r="O66" s="4"/>
      <c r="P66" s="4"/>
      <c r="Q66" s="4"/>
    </row>
    <row r="67" spans="2:17">
      <c r="B67" s="4"/>
      <c r="C67" s="65"/>
      <c r="D67" s="65"/>
      <c r="E67" s="65"/>
      <c r="F67" s="3"/>
      <c r="G67" s="3"/>
      <c r="H67" s="3"/>
      <c r="I67" s="3"/>
      <c r="J67" s="3"/>
      <c r="K67" s="3"/>
      <c r="L67" s="3"/>
      <c r="M67" s="3"/>
      <c r="N67" s="4"/>
      <c r="O67" s="4"/>
      <c r="P67" s="4"/>
      <c r="Q67" s="4"/>
    </row>
    <row r="68" spans="2:17">
      <c r="B68" s="4"/>
      <c r="C68" s="65"/>
      <c r="D68" s="65"/>
      <c r="E68" s="65"/>
      <c r="F68" s="3"/>
      <c r="G68" s="3"/>
      <c r="H68" s="3"/>
      <c r="I68" s="3"/>
      <c r="J68" s="3"/>
      <c r="K68" s="3"/>
      <c r="L68" s="3"/>
      <c r="M68" s="3"/>
      <c r="N68" s="4"/>
      <c r="O68" s="4"/>
      <c r="P68" s="4"/>
      <c r="Q68" s="4"/>
    </row>
    <row r="69" spans="2:17">
      <c r="B69" s="4"/>
      <c r="C69" s="65"/>
      <c r="D69" s="65"/>
      <c r="E69" s="65"/>
      <c r="F69" s="3"/>
      <c r="G69" s="3"/>
      <c r="H69" s="3"/>
      <c r="I69" s="3"/>
      <c r="J69" s="3"/>
      <c r="K69" s="3"/>
      <c r="L69" s="3"/>
      <c r="M69" s="3"/>
      <c r="N69" s="4"/>
      <c r="O69" s="4"/>
      <c r="P69" s="4"/>
      <c r="Q69" s="4"/>
    </row>
    <row r="70" spans="2:17">
      <c r="B70" s="4"/>
      <c r="C70" s="65"/>
      <c r="D70" s="65"/>
      <c r="E70" s="65"/>
      <c r="F70" s="3"/>
      <c r="G70" s="3"/>
      <c r="H70" s="3"/>
      <c r="I70" s="3"/>
      <c r="J70" s="3"/>
      <c r="K70" s="3"/>
      <c r="L70" s="3"/>
      <c r="M70" s="3"/>
      <c r="N70" s="4"/>
      <c r="O70" s="4"/>
      <c r="P70" s="4"/>
      <c r="Q70" s="4"/>
    </row>
    <row r="71" spans="2:17">
      <c r="B71" s="4"/>
      <c r="C71" s="65"/>
      <c r="D71" s="65"/>
      <c r="E71" s="65"/>
      <c r="F71" s="3"/>
      <c r="G71" s="3"/>
      <c r="H71" s="3"/>
      <c r="I71" s="3"/>
      <c r="J71" s="3"/>
      <c r="K71" s="3"/>
      <c r="L71" s="3"/>
      <c r="M71" s="3"/>
      <c r="N71" s="4"/>
      <c r="O71" s="4"/>
      <c r="P71" s="4"/>
      <c r="Q71" s="4"/>
    </row>
  </sheetData>
  <mergeCells count="2">
    <mergeCell ref="D4:G4"/>
    <mergeCell ref="D5:G5"/>
  </mergeCells>
  <phoneticPr fontId="1" type="noConversion"/>
  <pageMargins left="0.7" right="0.7" top="0.75" bottom="0.75" header="0.3" footer="0.3"/>
  <pageSetup paperSize="9" scale="72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54C0-3253-4B6A-B76F-0CE31C5478DF}">
  <sheetPr>
    <tabColor rgb="FF00B050"/>
    <pageSetUpPr fitToPage="1"/>
  </sheetPr>
  <dimension ref="B2:X71"/>
  <sheetViews>
    <sheetView topLeftCell="A35" zoomScale="85" zoomScaleNormal="85" workbookViewId="0">
      <selection activeCell="B3" sqref="B3:M39"/>
    </sheetView>
  </sheetViews>
  <sheetFormatPr defaultRowHeight="17"/>
  <cols>
    <col min="3" max="3" width="13.08203125" style="64" customWidth="1"/>
    <col min="4" max="5" width="10.58203125" style="64" customWidth="1"/>
    <col min="6" max="13" width="10.58203125" style="5" customWidth="1"/>
    <col min="14" max="14" width="10.58203125" customWidth="1"/>
    <col min="15" max="15" width="10.58203125" hidden="1" customWidth="1"/>
    <col min="16" max="24" width="0" hidden="1" customWidth="1"/>
  </cols>
  <sheetData>
    <row r="2" spans="2:24">
      <c r="B2" s="4"/>
      <c r="C2" s="65"/>
      <c r="D2" s="65"/>
      <c r="E2" s="65"/>
      <c r="F2" s="3"/>
      <c r="G2" s="3"/>
      <c r="H2" s="3"/>
      <c r="I2" s="3"/>
      <c r="J2" s="3"/>
      <c r="K2" s="3"/>
      <c r="L2" s="3"/>
      <c r="M2" s="3"/>
    </row>
    <row r="3" spans="2:24" ht="17.5" thickBot="1">
      <c r="B3" s="4"/>
      <c r="C3" s="65"/>
      <c r="D3" s="65"/>
      <c r="E3" s="65"/>
      <c r="F3" s="3"/>
      <c r="G3" s="3"/>
      <c r="H3" s="3"/>
      <c r="I3" s="3"/>
      <c r="J3" s="3"/>
      <c r="K3" s="3"/>
      <c r="L3" s="3"/>
      <c r="M3" s="3"/>
    </row>
    <row r="4" spans="2:24" s="161" customFormat="1" ht="21" customHeight="1">
      <c r="B4" s="153"/>
      <c r="C4" s="363" t="s">
        <v>53</v>
      </c>
      <c r="D4" s="608" t="s">
        <v>66</v>
      </c>
      <c r="E4" s="608"/>
      <c r="F4" s="608"/>
      <c r="G4" s="609"/>
      <c r="H4" s="140"/>
      <c r="I4" s="140"/>
      <c r="J4" s="140"/>
      <c r="K4" s="140"/>
      <c r="L4" s="153"/>
      <c r="M4" s="153"/>
      <c r="N4" s="153"/>
    </row>
    <row r="5" spans="2:24" s="161" customFormat="1" ht="21" customHeight="1" thickBot="1">
      <c r="B5" s="153"/>
      <c r="C5" s="364" t="s">
        <v>8</v>
      </c>
      <c r="D5" s="625" t="s">
        <v>170</v>
      </c>
      <c r="E5" s="626"/>
      <c r="F5" s="626"/>
      <c r="G5" s="627"/>
      <c r="H5" s="140"/>
      <c r="I5" s="140"/>
      <c r="J5" s="140"/>
      <c r="K5" s="140"/>
      <c r="L5" s="153"/>
      <c r="M5" s="153"/>
      <c r="N5" s="153"/>
    </row>
    <row r="6" spans="2:24">
      <c r="B6" s="4"/>
      <c r="C6" s="65"/>
      <c r="D6" s="65"/>
      <c r="E6" s="65"/>
      <c r="F6" s="3"/>
      <c r="G6" s="3"/>
      <c r="H6" s="3"/>
      <c r="I6" s="3"/>
      <c r="J6" s="3"/>
      <c r="K6" s="3"/>
      <c r="L6" s="3"/>
      <c r="M6" s="3"/>
      <c r="N6" s="4"/>
      <c r="O6" s="4"/>
      <c r="P6" s="4"/>
    </row>
    <row r="7" spans="2:24" ht="17.5" thickBot="1">
      <c r="B7" s="4"/>
      <c r="C7" s="65"/>
      <c r="D7" s="65"/>
      <c r="E7" s="65"/>
      <c r="F7" s="3"/>
      <c r="G7" s="3"/>
      <c r="H7" s="3"/>
      <c r="I7" s="3"/>
      <c r="J7" s="3"/>
      <c r="K7" s="3"/>
      <c r="L7" s="3"/>
      <c r="M7" s="3"/>
      <c r="N7" s="4"/>
      <c r="O7" s="4"/>
      <c r="P7" s="4"/>
    </row>
    <row r="8" spans="2:24" s="161" customFormat="1" ht="25" customHeight="1" thickBot="1">
      <c r="B8" s="153"/>
      <c r="C8" s="309" t="s">
        <v>79</v>
      </c>
      <c r="D8" s="431">
        <v>26</v>
      </c>
      <c r="E8" s="432">
        <v>24</v>
      </c>
      <c r="F8" s="432">
        <v>23</v>
      </c>
      <c r="G8" s="432">
        <v>22</v>
      </c>
      <c r="H8" s="432">
        <v>21</v>
      </c>
      <c r="I8" s="432">
        <v>20</v>
      </c>
      <c r="J8" s="432">
        <v>19</v>
      </c>
      <c r="K8" s="432">
        <v>18</v>
      </c>
      <c r="L8" s="433">
        <v>17</v>
      </c>
      <c r="M8" s="140"/>
      <c r="N8" s="153"/>
      <c r="O8" s="141" t="s">
        <v>14</v>
      </c>
      <c r="P8" s="142">
        <v>26</v>
      </c>
      <c r="Q8" s="143">
        <v>24</v>
      </c>
      <c r="R8" s="143">
        <v>23</v>
      </c>
      <c r="S8" s="143">
        <v>22</v>
      </c>
      <c r="T8" s="143">
        <v>21</v>
      </c>
      <c r="U8" s="143">
        <v>20</v>
      </c>
      <c r="V8" s="143">
        <v>19</v>
      </c>
      <c r="W8" s="143">
        <v>18</v>
      </c>
      <c r="X8" s="144">
        <v>17</v>
      </c>
    </row>
    <row r="9" spans="2:24" s="161" customFormat="1" ht="25" customHeight="1">
      <c r="B9" s="153"/>
      <c r="C9" s="434" t="s">
        <v>81</v>
      </c>
      <c r="D9" s="351">
        <f>IF(OR(P9&gt;74, AND(P9&lt;0, OR(D8&lt;=D$8, D8="-"))), "-", IF(P9&lt;0, D$8,IF(OR(P9=1, P9=73), P9+P$8+1, P9+P$8)))</f>
        <v>80</v>
      </c>
      <c r="E9" s="321">
        <f t="shared" ref="E9:L16" si="0">IF(OR(Q9&gt;74, AND(Q9&lt;0, OR(E8&lt;=E$8, E8="-"))), "-", IF(Q9&lt;0, E$8,IF(OR(Q9=1, Q9=73), Q9+Q$8+1, Q9+Q$8)))</f>
        <v>80</v>
      </c>
      <c r="F9" s="321">
        <f t="shared" si="0"/>
        <v>80</v>
      </c>
      <c r="G9" s="321">
        <f t="shared" si="0"/>
        <v>80</v>
      </c>
      <c r="H9" s="321">
        <f t="shared" si="0"/>
        <v>80</v>
      </c>
      <c r="I9" s="321">
        <f t="shared" si="0"/>
        <v>80</v>
      </c>
      <c r="J9" s="321">
        <f t="shared" si="0"/>
        <v>80</v>
      </c>
      <c r="K9" s="321">
        <f t="shared" si="0"/>
        <v>80</v>
      </c>
      <c r="L9" s="322">
        <f t="shared" si="0"/>
        <v>80</v>
      </c>
      <c r="M9" s="140"/>
      <c r="N9" s="153"/>
      <c r="O9" s="145" t="s">
        <v>162</v>
      </c>
      <c r="P9" s="152">
        <f>ROUNDUP(('수학 백분위 표'!$M6-0.5-'점수 계산기'!$C$32-'점수 계산기'!$C$29*P$8)/'점수 계산기'!$C$27,0)</f>
        <v>54</v>
      </c>
      <c r="Q9" s="152">
        <f>ROUNDUP(('수학 백분위 표'!$M6-0.5-'점수 계산기'!$C$32-'점수 계산기'!$C$29*Q$8)/'점수 계산기'!$C$27,0)</f>
        <v>56</v>
      </c>
      <c r="R9" s="152">
        <f>ROUNDUP(('수학 백분위 표'!$M6-0.5-'점수 계산기'!$C$32-'점수 계산기'!$C$29*R$8)/'점수 계산기'!$C$27,0)</f>
        <v>57</v>
      </c>
      <c r="S9" s="152">
        <f>ROUNDUP(('수학 백분위 표'!$M6-0.5-'점수 계산기'!$C$32-'점수 계산기'!$C$29*S$8)/'점수 계산기'!$C$27,0)</f>
        <v>58</v>
      </c>
      <c r="T9" s="152">
        <f>ROUNDUP(('수학 백분위 표'!$M6-0.5-'점수 계산기'!$C$32-'점수 계산기'!$C$29*T$8)/'점수 계산기'!$C$27,0)</f>
        <v>59</v>
      </c>
      <c r="U9" s="152">
        <f>ROUNDUP(('수학 백분위 표'!$M6-0.5-'점수 계산기'!$C$32-'점수 계산기'!$C$29*U$8)/'점수 계산기'!$C$27,0)</f>
        <v>60</v>
      </c>
      <c r="V9" s="152">
        <f>ROUNDUP(('수학 백분위 표'!$M6-0.5-'점수 계산기'!$C$32-'점수 계산기'!$C$29*V$8)/'점수 계산기'!$C$27,0)</f>
        <v>61</v>
      </c>
      <c r="W9" s="152">
        <f>ROUNDUP(('수학 백분위 표'!$M6-0.5-'점수 계산기'!$C$32-'점수 계산기'!$C$29*W$8)/'점수 계산기'!$C$27,0)</f>
        <v>62</v>
      </c>
      <c r="X9" s="152">
        <f>ROUNDUP(('수학 백분위 표'!$M6-0.5-'점수 계산기'!$C$32-'점수 계산기'!$C$29*X$8)/'점수 계산기'!$C$27,0)</f>
        <v>63</v>
      </c>
    </row>
    <row r="10" spans="2:24" s="161" customFormat="1" ht="25" customHeight="1">
      <c r="B10" s="153"/>
      <c r="C10" s="434" t="s">
        <v>83</v>
      </c>
      <c r="D10" s="435">
        <f t="shared" ref="D10:D16" si="1">IF(OR(P10&gt;74, AND(P10&lt;0, OR(D9&lt;=D$8, D9="-"))), "-", IF(P10&lt;0, D$8,IF(OR(P10=1, P10=73), P10+P$8+1, P10+P$8)))</f>
        <v>70</v>
      </c>
      <c r="E10" s="328">
        <f t="shared" si="0"/>
        <v>70</v>
      </c>
      <c r="F10" s="328">
        <f t="shared" si="0"/>
        <v>70</v>
      </c>
      <c r="G10" s="328">
        <f t="shared" si="0"/>
        <v>70</v>
      </c>
      <c r="H10" s="328">
        <f t="shared" si="0"/>
        <v>70</v>
      </c>
      <c r="I10" s="328">
        <f t="shared" si="0"/>
        <v>70</v>
      </c>
      <c r="J10" s="328">
        <f t="shared" si="0"/>
        <v>70</v>
      </c>
      <c r="K10" s="328">
        <f t="shared" si="0"/>
        <v>70</v>
      </c>
      <c r="L10" s="329">
        <f t="shared" si="0"/>
        <v>70</v>
      </c>
      <c r="M10" s="140"/>
      <c r="N10" s="153"/>
      <c r="O10" s="145" t="s">
        <v>163</v>
      </c>
      <c r="P10" s="152">
        <f>ROUNDUP(('수학 백분위 표'!$M7-0.5-'점수 계산기'!$C$32-'점수 계산기'!$C$29*P$8)/'점수 계산기'!$C$27,0)</f>
        <v>44</v>
      </c>
      <c r="Q10" s="152">
        <f>ROUNDUP(('수학 백분위 표'!$M7-0.5-'점수 계산기'!$C$32-'점수 계산기'!$C$29*Q$8)/'점수 계산기'!$C$27,0)</f>
        <v>46</v>
      </c>
      <c r="R10" s="152">
        <f>ROUNDUP(('수학 백분위 표'!$M7-0.5-'점수 계산기'!$C$32-'점수 계산기'!$C$29*R$8)/'점수 계산기'!$C$27,0)</f>
        <v>47</v>
      </c>
      <c r="S10" s="152">
        <f>ROUNDUP(('수학 백분위 표'!$M7-0.5-'점수 계산기'!$C$32-'점수 계산기'!$C$29*S$8)/'점수 계산기'!$C$27,0)</f>
        <v>48</v>
      </c>
      <c r="T10" s="152">
        <f>ROUNDUP(('수학 백분위 표'!$M7-0.5-'점수 계산기'!$C$32-'점수 계산기'!$C$29*T$8)/'점수 계산기'!$C$27,0)</f>
        <v>49</v>
      </c>
      <c r="U10" s="152">
        <f>ROUNDUP(('수학 백분위 표'!$M7-0.5-'점수 계산기'!$C$32-'점수 계산기'!$C$29*U$8)/'점수 계산기'!$C$27,0)</f>
        <v>50</v>
      </c>
      <c r="V10" s="152">
        <f>ROUNDUP(('수학 백분위 표'!$M7-0.5-'점수 계산기'!$C$32-'점수 계산기'!$C$29*V$8)/'점수 계산기'!$C$27,0)</f>
        <v>51</v>
      </c>
      <c r="W10" s="152">
        <f>ROUNDUP(('수학 백분위 표'!$M7-0.5-'점수 계산기'!$C$32-'점수 계산기'!$C$29*W$8)/'점수 계산기'!$C$27,0)</f>
        <v>52</v>
      </c>
      <c r="X10" s="152">
        <f>ROUNDUP(('수학 백분위 표'!$M7-0.5-'점수 계산기'!$C$32-'점수 계산기'!$C$29*X$8)/'점수 계산기'!$C$27,0)</f>
        <v>53</v>
      </c>
    </row>
    <row r="11" spans="2:24" s="161" customFormat="1" ht="25" customHeight="1">
      <c r="B11" s="153"/>
      <c r="C11" s="434" t="s">
        <v>85</v>
      </c>
      <c r="D11" s="435">
        <f t="shared" si="1"/>
        <v>60</v>
      </c>
      <c r="E11" s="328">
        <f t="shared" si="0"/>
        <v>61</v>
      </c>
      <c r="F11" s="328">
        <f t="shared" si="0"/>
        <v>61</v>
      </c>
      <c r="G11" s="328">
        <f t="shared" si="0"/>
        <v>61</v>
      </c>
      <c r="H11" s="328">
        <f t="shared" si="0"/>
        <v>61</v>
      </c>
      <c r="I11" s="328">
        <f t="shared" si="0"/>
        <v>61</v>
      </c>
      <c r="J11" s="328">
        <f t="shared" si="0"/>
        <v>61</v>
      </c>
      <c r="K11" s="328">
        <f t="shared" si="0"/>
        <v>61</v>
      </c>
      <c r="L11" s="329">
        <f t="shared" si="0"/>
        <v>61</v>
      </c>
      <c r="M11" s="140"/>
      <c r="N11" s="153"/>
      <c r="O11" s="145" t="s">
        <v>164</v>
      </c>
      <c r="P11" s="152">
        <f>ROUNDUP(('수학 백분위 표'!$M8-0.5-'점수 계산기'!$C$32-'점수 계산기'!$C$29*P$8)/'점수 계산기'!$C$27,0)</f>
        <v>34</v>
      </c>
      <c r="Q11" s="152">
        <f>ROUNDUP(('수학 백분위 표'!$M8-0.5-'점수 계산기'!$C$32-'점수 계산기'!$C$29*Q$8)/'점수 계산기'!$C$27,0)</f>
        <v>37</v>
      </c>
      <c r="R11" s="152">
        <f>ROUNDUP(('수학 백분위 표'!$M8-0.5-'점수 계산기'!$C$32-'점수 계산기'!$C$29*R$8)/'점수 계산기'!$C$27,0)</f>
        <v>38</v>
      </c>
      <c r="S11" s="152">
        <f>ROUNDUP(('수학 백분위 표'!$M8-0.5-'점수 계산기'!$C$32-'점수 계산기'!$C$29*S$8)/'점수 계산기'!$C$27,0)</f>
        <v>39</v>
      </c>
      <c r="T11" s="152">
        <f>ROUNDUP(('수학 백분위 표'!$M8-0.5-'점수 계산기'!$C$32-'점수 계산기'!$C$29*T$8)/'점수 계산기'!$C$27,0)</f>
        <v>40</v>
      </c>
      <c r="U11" s="152">
        <f>ROUNDUP(('수학 백분위 표'!$M8-0.5-'점수 계산기'!$C$32-'점수 계산기'!$C$29*U$8)/'점수 계산기'!$C$27,0)</f>
        <v>41</v>
      </c>
      <c r="V11" s="152">
        <f>ROUNDUP(('수학 백분위 표'!$M8-0.5-'점수 계산기'!$C$32-'점수 계산기'!$C$29*V$8)/'점수 계산기'!$C$27,0)</f>
        <v>42</v>
      </c>
      <c r="W11" s="152">
        <f>ROUNDUP(('수학 백분위 표'!$M8-0.5-'점수 계산기'!$C$32-'점수 계산기'!$C$29*W$8)/'점수 계산기'!$C$27,0)</f>
        <v>43</v>
      </c>
      <c r="X11" s="152">
        <f>ROUNDUP(('수학 백분위 표'!$M8-0.5-'점수 계산기'!$C$32-'점수 계산기'!$C$29*X$8)/'점수 계산기'!$C$27,0)</f>
        <v>44</v>
      </c>
    </row>
    <row r="12" spans="2:24" s="161" customFormat="1" ht="25" customHeight="1">
      <c r="B12" s="153"/>
      <c r="C12" s="434" t="s">
        <v>87</v>
      </c>
      <c r="D12" s="435">
        <f t="shared" si="1"/>
        <v>48</v>
      </c>
      <c r="E12" s="328">
        <f t="shared" si="0"/>
        <v>49</v>
      </c>
      <c r="F12" s="328">
        <f t="shared" si="0"/>
        <v>49</v>
      </c>
      <c r="G12" s="328">
        <f t="shared" si="0"/>
        <v>49</v>
      </c>
      <c r="H12" s="328">
        <f t="shared" si="0"/>
        <v>49</v>
      </c>
      <c r="I12" s="328">
        <f t="shared" si="0"/>
        <v>49</v>
      </c>
      <c r="J12" s="328">
        <f t="shared" si="0"/>
        <v>49</v>
      </c>
      <c r="K12" s="328">
        <f t="shared" si="0"/>
        <v>49</v>
      </c>
      <c r="L12" s="329">
        <f t="shared" si="0"/>
        <v>49</v>
      </c>
      <c r="M12" s="140"/>
      <c r="N12" s="153"/>
      <c r="O12" s="145" t="s">
        <v>165</v>
      </c>
      <c r="P12" s="152">
        <f>ROUNDUP(('수학 백분위 표'!$M9-0.5-'점수 계산기'!$C$32-'점수 계산기'!$C$29*P$8)/'점수 계산기'!$C$27,0)</f>
        <v>22</v>
      </c>
      <c r="Q12" s="152">
        <f>ROUNDUP(('수학 백분위 표'!$M9-0.5-'점수 계산기'!$C$32-'점수 계산기'!$C$29*Q$8)/'점수 계산기'!$C$27,0)</f>
        <v>25</v>
      </c>
      <c r="R12" s="152">
        <f>ROUNDUP(('수학 백분위 표'!$M9-0.5-'점수 계산기'!$C$32-'점수 계산기'!$C$29*R$8)/'점수 계산기'!$C$27,0)</f>
        <v>26</v>
      </c>
      <c r="S12" s="152">
        <f>ROUNDUP(('수학 백분위 표'!$M9-0.5-'점수 계산기'!$C$32-'점수 계산기'!$C$29*S$8)/'점수 계산기'!$C$27,0)</f>
        <v>27</v>
      </c>
      <c r="T12" s="152">
        <f>ROUNDUP(('수학 백분위 표'!$M9-0.5-'점수 계산기'!$C$32-'점수 계산기'!$C$29*T$8)/'점수 계산기'!$C$27,0)</f>
        <v>28</v>
      </c>
      <c r="U12" s="152">
        <f>ROUNDUP(('수학 백분위 표'!$M9-0.5-'점수 계산기'!$C$32-'점수 계산기'!$C$29*U$8)/'점수 계산기'!$C$27,0)</f>
        <v>29</v>
      </c>
      <c r="V12" s="152">
        <f>ROUNDUP(('수학 백분위 표'!$M9-0.5-'점수 계산기'!$C$32-'점수 계산기'!$C$29*V$8)/'점수 계산기'!$C$27,0)</f>
        <v>30</v>
      </c>
      <c r="W12" s="152">
        <f>ROUNDUP(('수학 백분위 표'!$M9-0.5-'점수 계산기'!$C$32-'점수 계산기'!$C$29*W$8)/'점수 계산기'!$C$27,0)</f>
        <v>31</v>
      </c>
      <c r="X12" s="152">
        <f>ROUNDUP(('수학 백분위 표'!$M9-0.5-'점수 계산기'!$C$32-'점수 계산기'!$C$29*X$8)/'점수 계산기'!$C$27,0)</f>
        <v>32</v>
      </c>
    </row>
    <row r="13" spans="2:24" s="161" customFormat="1" ht="25" customHeight="1">
      <c r="B13" s="153"/>
      <c r="C13" s="434" t="s">
        <v>89</v>
      </c>
      <c r="D13" s="435">
        <f t="shared" si="1"/>
        <v>28</v>
      </c>
      <c r="E13" s="328">
        <f t="shared" si="0"/>
        <v>28</v>
      </c>
      <c r="F13" s="328">
        <f t="shared" si="0"/>
        <v>28</v>
      </c>
      <c r="G13" s="328">
        <f t="shared" si="0"/>
        <v>28</v>
      </c>
      <c r="H13" s="328">
        <f t="shared" si="0"/>
        <v>28</v>
      </c>
      <c r="I13" s="328">
        <f t="shared" si="0"/>
        <v>28</v>
      </c>
      <c r="J13" s="328">
        <f t="shared" si="0"/>
        <v>28</v>
      </c>
      <c r="K13" s="328">
        <f t="shared" si="0"/>
        <v>28</v>
      </c>
      <c r="L13" s="329">
        <f t="shared" si="0"/>
        <v>28</v>
      </c>
      <c r="M13" s="140"/>
      <c r="N13" s="153"/>
      <c r="O13" s="145" t="s">
        <v>166</v>
      </c>
      <c r="P13" s="152">
        <f>ROUNDUP(('수학 백분위 표'!$M10-0.5-'점수 계산기'!$C$32-'점수 계산기'!$C$29*P$8)/'점수 계산기'!$C$27,0)</f>
        <v>2</v>
      </c>
      <c r="Q13" s="152">
        <f>ROUNDUP(('수학 백분위 표'!$M10-0.5-'점수 계산기'!$C$32-'점수 계산기'!$C$29*Q$8)/'점수 계산기'!$C$27,0)</f>
        <v>4</v>
      </c>
      <c r="R13" s="152">
        <f>ROUNDUP(('수학 백분위 표'!$M10-0.5-'점수 계산기'!$C$32-'점수 계산기'!$C$29*R$8)/'점수 계산기'!$C$27,0)</f>
        <v>5</v>
      </c>
      <c r="S13" s="152">
        <f>ROUNDUP(('수학 백분위 표'!$M10-0.5-'점수 계산기'!$C$32-'점수 계산기'!$C$29*S$8)/'점수 계산기'!$C$27,0)</f>
        <v>6</v>
      </c>
      <c r="T13" s="152">
        <f>ROUNDUP(('수학 백분위 표'!$M10-0.5-'점수 계산기'!$C$32-'점수 계산기'!$C$29*T$8)/'점수 계산기'!$C$27,0)</f>
        <v>7</v>
      </c>
      <c r="U13" s="152">
        <f>ROUNDUP(('수학 백분위 표'!$M10-0.5-'점수 계산기'!$C$32-'점수 계산기'!$C$29*U$8)/'점수 계산기'!$C$27,0)</f>
        <v>8</v>
      </c>
      <c r="V13" s="152">
        <f>ROUNDUP(('수학 백분위 표'!$M10-0.5-'점수 계산기'!$C$32-'점수 계산기'!$C$29*V$8)/'점수 계산기'!$C$27,0)</f>
        <v>9</v>
      </c>
      <c r="W13" s="152">
        <f>ROUNDUP(('수학 백분위 표'!$M10-0.5-'점수 계산기'!$C$32-'점수 계산기'!$C$29*W$8)/'점수 계산기'!$C$27,0)</f>
        <v>10</v>
      </c>
      <c r="X13" s="152">
        <f>ROUNDUP(('수학 백분위 표'!$M10-0.5-'점수 계산기'!$C$32-'점수 계산기'!$C$29*X$8)/'점수 계산기'!$C$27,0)</f>
        <v>11</v>
      </c>
    </row>
    <row r="14" spans="2:24" s="161" customFormat="1" ht="25" customHeight="1">
      <c r="B14" s="153"/>
      <c r="C14" s="434" t="s">
        <v>91</v>
      </c>
      <c r="D14" s="435">
        <f t="shared" si="1"/>
        <v>26</v>
      </c>
      <c r="E14" s="328">
        <f t="shared" si="0"/>
        <v>24</v>
      </c>
      <c r="F14" s="328">
        <f t="shared" si="0"/>
        <v>23</v>
      </c>
      <c r="G14" s="328">
        <f t="shared" si="0"/>
        <v>22</v>
      </c>
      <c r="H14" s="328">
        <f t="shared" si="0"/>
        <v>21</v>
      </c>
      <c r="I14" s="328">
        <f t="shared" si="0"/>
        <v>20</v>
      </c>
      <c r="J14" s="328">
        <f t="shared" si="0"/>
        <v>19</v>
      </c>
      <c r="K14" s="328">
        <f t="shared" si="0"/>
        <v>18</v>
      </c>
      <c r="L14" s="329">
        <f t="shared" si="0"/>
        <v>17</v>
      </c>
      <c r="M14" s="140"/>
      <c r="N14" s="153"/>
      <c r="O14" s="145" t="s">
        <v>167</v>
      </c>
      <c r="P14" s="152">
        <f>ROUNDUP(('수학 백분위 표'!$M11-0.5-'점수 계산기'!$C$32-'점수 계산기'!$C$29*P$8)/'점수 계산기'!$C$27,0)</f>
        <v>-13</v>
      </c>
      <c r="Q14" s="152">
        <f>ROUNDUP(('수학 백분위 표'!$M11-0.5-'점수 계산기'!$C$32-'점수 계산기'!$C$29*Q$8)/'점수 계산기'!$C$27,0)</f>
        <v>-11</v>
      </c>
      <c r="R14" s="152">
        <f>ROUNDUP(('수학 백분위 표'!$M11-0.5-'점수 계산기'!$C$32-'점수 계산기'!$C$29*R$8)/'점수 계산기'!$C$27,0)</f>
        <v>-10</v>
      </c>
      <c r="S14" s="152">
        <f>ROUNDUP(('수학 백분위 표'!$M11-0.5-'점수 계산기'!$C$32-'점수 계산기'!$C$29*S$8)/'점수 계산기'!$C$27,0)</f>
        <v>-9</v>
      </c>
      <c r="T14" s="152">
        <f>ROUNDUP(('수학 백분위 표'!$M11-0.5-'점수 계산기'!$C$32-'점수 계산기'!$C$29*T$8)/'점수 계산기'!$C$27,0)</f>
        <v>-8</v>
      </c>
      <c r="U14" s="152">
        <f>ROUNDUP(('수학 백분위 표'!$M11-0.5-'점수 계산기'!$C$32-'점수 계산기'!$C$29*U$8)/'점수 계산기'!$C$27,0)</f>
        <v>-7</v>
      </c>
      <c r="V14" s="152">
        <f>ROUNDUP(('수학 백분위 표'!$M11-0.5-'점수 계산기'!$C$32-'점수 계산기'!$C$29*V$8)/'점수 계산기'!$C$27,0)</f>
        <v>-6</v>
      </c>
      <c r="W14" s="152">
        <f>ROUNDUP(('수학 백분위 표'!$M11-0.5-'점수 계산기'!$C$32-'점수 계산기'!$C$29*W$8)/'점수 계산기'!$C$27,0)</f>
        <v>-5</v>
      </c>
      <c r="X14" s="152">
        <f>ROUNDUP(('수학 백분위 표'!$M11-0.5-'점수 계산기'!$C$32-'점수 계산기'!$C$29*X$8)/'점수 계산기'!$C$27,0)</f>
        <v>-4</v>
      </c>
    </row>
    <row r="15" spans="2:24" s="161" customFormat="1" ht="25" customHeight="1">
      <c r="B15" s="153"/>
      <c r="C15" s="434" t="s">
        <v>93</v>
      </c>
      <c r="D15" s="435" t="str">
        <f t="shared" si="1"/>
        <v>-</v>
      </c>
      <c r="E15" s="328" t="str">
        <f t="shared" si="0"/>
        <v>-</v>
      </c>
      <c r="F15" s="328" t="str">
        <f t="shared" si="0"/>
        <v>-</v>
      </c>
      <c r="G15" s="328" t="str">
        <f t="shared" si="0"/>
        <v>-</v>
      </c>
      <c r="H15" s="328" t="str">
        <f t="shared" si="0"/>
        <v>-</v>
      </c>
      <c r="I15" s="328" t="str">
        <f t="shared" si="0"/>
        <v>-</v>
      </c>
      <c r="J15" s="328" t="str">
        <f t="shared" si="0"/>
        <v>-</v>
      </c>
      <c r="K15" s="328" t="str">
        <f t="shared" si="0"/>
        <v>-</v>
      </c>
      <c r="L15" s="329" t="str">
        <f t="shared" si="0"/>
        <v>-</v>
      </c>
      <c r="M15" s="140"/>
      <c r="N15" s="153"/>
      <c r="O15" s="145" t="s">
        <v>168</v>
      </c>
      <c r="P15" s="152">
        <f>ROUNDUP(('수학 백분위 표'!$M12-0.5-'점수 계산기'!$C$32-'점수 계산기'!$C$29*P$8)/'점수 계산기'!$C$27,0)</f>
        <v>-18</v>
      </c>
      <c r="Q15" s="152">
        <f>ROUNDUP(('수학 백분위 표'!$M12-0.5-'점수 계산기'!$C$32-'점수 계산기'!$C$29*Q$8)/'점수 계산기'!$C$27,0)</f>
        <v>-16</v>
      </c>
      <c r="R15" s="152">
        <f>ROUNDUP(('수학 백분위 표'!$M12-0.5-'점수 계산기'!$C$32-'점수 계산기'!$C$29*R$8)/'점수 계산기'!$C$27,0)</f>
        <v>-15</v>
      </c>
      <c r="S15" s="152">
        <f>ROUNDUP(('수학 백분위 표'!$M12-0.5-'점수 계산기'!$C$32-'점수 계산기'!$C$29*S$8)/'점수 계산기'!$C$27,0)</f>
        <v>-14</v>
      </c>
      <c r="T15" s="152">
        <f>ROUNDUP(('수학 백분위 표'!$M12-0.5-'점수 계산기'!$C$32-'점수 계산기'!$C$29*T$8)/'점수 계산기'!$C$27,0)</f>
        <v>-13</v>
      </c>
      <c r="U15" s="152">
        <f>ROUNDUP(('수학 백분위 표'!$M12-0.5-'점수 계산기'!$C$32-'점수 계산기'!$C$29*U$8)/'점수 계산기'!$C$27,0)</f>
        <v>-12</v>
      </c>
      <c r="V15" s="152">
        <f>ROUNDUP(('수학 백분위 표'!$M12-0.5-'점수 계산기'!$C$32-'점수 계산기'!$C$29*V$8)/'점수 계산기'!$C$27,0)</f>
        <v>-11</v>
      </c>
      <c r="W15" s="152">
        <f>ROUNDUP(('수학 백분위 표'!$M12-0.5-'점수 계산기'!$C$32-'점수 계산기'!$C$29*W$8)/'점수 계산기'!$C$27,0)</f>
        <v>-10</v>
      </c>
      <c r="X15" s="152">
        <f>ROUNDUP(('수학 백분위 표'!$M12-0.5-'점수 계산기'!$C$32-'점수 계산기'!$C$29*X$8)/'점수 계산기'!$C$27,0)</f>
        <v>-9</v>
      </c>
    </row>
    <row r="16" spans="2:24" s="161" customFormat="1" ht="25" customHeight="1" thickBot="1">
      <c r="B16" s="153"/>
      <c r="C16" s="436" t="s">
        <v>95</v>
      </c>
      <c r="D16" s="437" t="str">
        <f t="shared" si="1"/>
        <v>-</v>
      </c>
      <c r="E16" s="336" t="str">
        <f t="shared" si="0"/>
        <v>-</v>
      </c>
      <c r="F16" s="336" t="str">
        <f t="shared" si="0"/>
        <v>-</v>
      </c>
      <c r="G16" s="336" t="str">
        <f t="shared" si="0"/>
        <v>-</v>
      </c>
      <c r="H16" s="336" t="str">
        <f t="shared" si="0"/>
        <v>-</v>
      </c>
      <c r="I16" s="336" t="str">
        <f t="shared" si="0"/>
        <v>-</v>
      </c>
      <c r="J16" s="336" t="str">
        <f t="shared" si="0"/>
        <v>-</v>
      </c>
      <c r="K16" s="336" t="str">
        <f t="shared" si="0"/>
        <v>-</v>
      </c>
      <c r="L16" s="337" t="str">
        <f t="shared" si="0"/>
        <v>-</v>
      </c>
      <c r="M16" s="140"/>
      <c r="N16" s="153"/>
      <c r="O16" s="148" t="s">
        <v>169</v>
      </c>
      <c r="P16" s="152">
        <f>ROUNDUP(('수학 백분위 표'!$M13-0.5-'점수 계산기'!$C$32-'점수 계산기'!$C$29*P$8)/'점수 계산기'!$C$27,0)</f>
        <v>-22</v>
      </c>
      <c r="Q16" s="152">
        <f>ROUNDUP(('수학 백분위 표'!$M13-0.5-'점수 계산기'!$C$32-'점수 계산기'!$C$29*Q$8)/'점수 계산기'!$C$27,0)</f>
        <v>-20</v>
      </c>
      <c r="R16" s="152">
        <f>ROUNDUP(('수학 백분위 표'!$M13-0.5-'점수 계산기'!$C$32-'점수 계산기'!$C$29*R$8)/'점수 계산기'!$C$27,0)</f>
        <v>-19</v>
      </c>
      <c r="S16" s="152">
        <f>ROUNDUP(('수학 백분위 표'!$M13-0.5-'점수 계산기'!$C$32-'점수 계산기'!$C$29*S$8)/'점수 계산기'!$C$27,0)</f>
        <v>-18</v>
      </c>
      <c r="T16" s="152">
        <f>ROUNDUP(('수학 백분위 표'!$M13-0.5-'점수 계산기'!$C$32-'점수 계산기'!$C$29*T$8)/'점수 계산기'!$C$27,0)</f>
        <v>-17</v>
      </c>
      <c r="U16" s="152">
        <f>ROUNDUP(('수학 백분위 표'!$M13-0.5-'점수 계산기'!$C$32-'점수 계산기'!$C$29*U$8)/'점수 계산기'!$C$27,0)</f>
        <v>-16</v>
      </c>
      <c r="V16" s="152">
        <f>ROUNDUP(('수학 백분위 표'!$M13-0.5-'점수 계산기'!$C$32-'점수 계산기'!$C$29*V$8)/'점수 계산기'!$C$27,0)</f>
        <v>-15</v>
      </c>
      <c r="W16" s="152">
        <f>ROUNDUP(('수학 백분위 표'!$M13-0.5-'점수 계산기'!$C$32-'점수 계산기'!$C$29*W$8)/'점수 계산기'!$C$27,0)</f>
        <v>-14</v>
      </c>
      <c r="X16" s="152">
        <f>ROUNDUP(('수학 백분위 표'!$M13-0.5-'점수 계산기'!$C$32-'점수 계산기'!$C$29*X$8)/'점수 계산기'!$C$27,0)</f>
        <v>-13</v>
      </c>
    </row>
    <row r="17" spans="2:24" ht="25" customHeight="1">
      <c r="B17" s="4"/>
      <c r="C17" s="65"/>
      <c r="D17" s="65"/>
      <c r="E17" s="65"/>
      <c r="F17" s="3"/>
      <c r="G17" s="3"/>
      <c r="H17" s="3"/>
      <c r="I17" s="3"/>
      <c r="J17" s="3"/>
      <c r="K17" s="3"/>
      <c r="L17" s="3"/>
      <c r="M17" s="3"/>
      <c r="N17" s="4"/>
      <c r="O17" s="65"/>
      <c r="P17" s="65"/>
      <c r="Q17" s="65"/>
      <c r="R17" s="3"/>
      <c r="S17" s="3"/>
      <c r="T17" s="3"/>
      <c r="U17" s="3"/>
      <c r="V17" s="3"/>
      <c r="W17" s="3"/>
      <c r="X17" s="3"/>
    </row>
    <row r="18" spans="2:24" ht="25" customHeight="1" thickBot="1">
      <c r="B18" s="4"/>
      <c r="C18" s="65"/>
      <c r="D18" s="65"/>
      <c r="E18" s="65"/>
      <c r="F18" s="3"/>
      <c r="G18" s="3"/>
      <c r="H18" s="3"/>
      <c r="I18" s="3"/>
      <c r="J18" s="3"/>
      <c r="K18" s="3"/>
      <c r="L18" s="3"/>
      <c r="M18" s="3"/>
      <c r="N18" s="4"/>
      <c r="O18" s="65"/>
      <c r="P18" s="65"/>
      <c r="Q18" s="65"/>
      <c r="R18" s="3"/>
      <c r="S18" s="3"/>
      <c r="T18" s="3"/>
      <c r="U18" s="3"/>
      <c r="V18" s="3"/>
      <c r="W18" s="3"/>
      <c r="X18" s="3"/>
    </row>
    <row r="19" spans="2:24" s="161" customFormat="1" ht="25" customHeight="1" thickBot="1">
      <c r="B19" s="153"/>
      <c r="C19" s="309" t="s">
        <v>79</v>
      </c>
      <c r="D19" s="310">
        <v>16</v>
      </c>
      <c r="E19" s="311">
        <v>15</v>
      </c>
      <c r="F19" s="311">
        <v>14</v>
      </c>
      <c r="G19" s="311">
        <v>13</v>
      </c>
      <c r="H19" s="311">
        <v>12</v>
      </c>
      <c r="I19" s="311">
        <v>11</v>
      </c>
      <c r="J19" s="311">
        <v>10</v>
      </c>
      <c r="K19" s="311">
        <v>9</v>
      </c>
      <c r="L19" s="312">
        <v>8</v>
      </c>
      <c r="M19" s="140"/>
      <c r="N19" s="153"/>
      <c r="O19" s="141" t="s">
        <v>14</v>
      </c>
      <c r="P19" s="142">
        <v>16</v>
      </c>
      <c r="Q19" s="143">
        <v>15</v>
      </c>
      <c r="R19" s="143">
        <v>14</v>
      </c>
      <c r="S19" s="143">
        <v>13</v>
      </c>
      <c r="T19" s="143">
        <v>12</v>
      </c>
      <c r="U19" s="143">
        <v>11</v>
      </c>
      <c r="V19" s="143">
        <v>10</v>
      </c>
      <c r="W19" s="143">
        <v>9</v>
      </c>
      <c r="X19" s="144">
        <v>8</v>
      </c>
    </row>
    <row r="20" spans="2:24" s="161" customFormat="1" ht="25" customHeight="1">
      <c r="B20" s="153"/>
      <c r="C20" s="326" t="s">
        <v>81</v>
      </c>
      <c r="D20" s="351">
        <f>IF(OR(P20&gt;74, AND(P20&lt;0, OR(D19&lt;=D$19, D19="-"))), "-", IF(P20&lt;0, D$19,IF(OR(P20=1, P20=73), P20+P$19+1, P20+P$19)))</f>
        <v>80</v>
      </c>
      <c r="E20" s="438">
        <f t="shared" ref="E20:L27" si="2">IF(OR(Q20&gt;74, AND(Q20&lt;0, OR(E19&lt;=E$19, E19="-"))), "-", IF(Q20&lt;0, E$19,IF(OR(Q20=1, Q20=73), Q20+Q$19+1, Q20+Q$19)))</f>
        <v>80</v>
      </c>
      <c r="F20" s="438">
        <f t="shared" si="2"/>
        <v>80</v>
      </c>
      <c r="G20" s="438">
        <f t="shared" si="2"/>
        <v>80</v>
      </c>
      <c r="H20" s="438">
        <f t="shared" si="2"/>
        <v>80</v>
      </c>
      <c r="I20" s="438">
        <f t="shared" si="2"/>
        <v>80</v>
      </c>
      <c r="J20" s="438">
        <f t="shared" si="2"/>
        <v>80</v>
      </c>
      <c r="K20" s="438">
        <f t="shared" si="2"/>
        <v>80</v>
      </c>
      <c r="L20" s="439">
        <f t="shared" si="2"/>
        <v>80</v>
      </c>
      <c r="M20" s="140"/>
      <c r="N20" s="153"/>
      <c r="O20" s="145" t="s">
        <v>162</v>
      </c>
      <c r="P20" s="152">
        <f>ROUNDUP(('수학 백분위 표'!$M6-0.5-'점수 계산기'!$C$32-'점수 계산기'!$C$29*P$19)/'점수 계산기'!$C$27,0)</f>
        <v>64</v>
      </c>
      <c r="Q20" s="152">
        <f>ROUNDUP(('수학 백분위 표'!$M6-0.5-'점수 계산기'!$C$32-'점수 계산기'!$C$29*Q$19)/'점수 계산기'!$C$27,0)</f>
        <v>65</v>
      </c>
      <c r="R20" s="152">
        <f>ROUNDUP(('수학 백분위 표'!$M6-0.5-'점수 계산기'!$C$32-'점수 계산기'!$C$29*R$19)/'점수 계산기'!$C$27,0)</f>
        <v>66</v>
      </c>
      <c r="S20" s="152">
        <f>ROUNDUP(('수학 백분위 표'!$M6-0.5-'점수 계산기'!$C$32-'점수 계산기'!$C$29*S$19)/'점수 계산기'!$C$27,0)</f>
        <v>67</v>
      </c>
      <c r="T20" s="152">
        <f>ROUNDUP(('수학 백분위 표'!$M6-0.5-'점수 계산기'!$C$32-'점수 계산기'!$C$29*T$19)/'점수 계산기'!$C$27,0)</f>
        <v>68</v>
      </c>
      <c r="U20" s="152">
        <f>ROUNDUP(('수학 백분위 표'!$M6-0.5-'점수 계산기'!$C$32-'점수 계산기'!$C$29*U$19)/'점수 계산기'!$C$27,0)</f>
        <v>69</v>
      </c>
      <c r="V20" s="152">
        <f>ROUNDUP(('수학 백분위 표'!$M6-0.5-'점수 계산기'!$C$32-'점수 계산기'!$C$29*V$19)/'점수 계산기'!$C$27,0)</f>
        <v>70</v>
      </c>
      <c r="W20" s="152">
        <f>ROUNDUP(('수학 백분위 표'!$M6-0.5-'점수 계산기'!$C$32-'점수 계산기'!$C$29*W$19)/'점수 계산기'!$C$27,0)</f>
        <v>71</v>
      </c>
      <c r="X20" s="152">
        <f>ROUNDUP(('수학 백분위 표'!$M6-0.5-'점수 계산기'!$C$32-'점수 계산기'!$C$29*X$19)/'점수 계산기'!$C$27,0)</f>
        <v>72</v>
      </c>
    </row>
    <row r="21" spans="2:24" s="161" customFormat="1" ht="25" customHeight="1">
      <c r="B21" s="153"/>
      <c r="C21" s="326" t="s">
        <v>83</v>
      </c>
      <c r="D21" s="327">
        <f t="shared" ref="D21:D27" si="3">IF(OR(P21&gt;74, AND(P21&lt;0, OR(D20&lt;=D$19, D20="-"))), "-", IF(P21&lt;0, D$19,IF(OR(P21=1, P21=73), P21+P$19+1, P21+P$19)))</f>
        <v>70</v>
      </c>
      <c r="E21" s="320">
        <f t="shared" si="2"/>
        <v>70</v>
      </c>
      <c r="F21" s="320">
        <f t="shared" si="2"/>
        <v>71</v>
      </c>
      <c r="G21" s="320">
        <f t="shared" si="2"/>
        <v>71</v>
      </c>
      <c r="H21" s="320">
        <f t="shared" si="2"/>
        <v>71</v>
      </c>
      <c r="I21" s="320">
        <f t="shared" si="2"/>
        <v>71</v>
      </c>
      <c r="J21" s="320">
        <f t="shared" si="2"/>
        <v>71</v>
      </c>
      <c r="K21" s="320">
        <f t="shared" si="2"/>
        <v>71</v>
      </c>
      <c r="L21" s="356">
        <f t="shared" si="2"/>
        <v>71</v>
      </c>
      <c r="M21" s="140"/>
      <c r="N21" s="153"/>
      <c r="O21" s="145" t="s">
        <v>163</v>
      </c>
      <c r="P21" s="152">
        <f>ROUNDUP(('수학 백분위 표'!$M7-0.5-'점수 계산기'!$C$32-'점수 계산기'!$C$29*P$19)/'점수 계산기'!$C$27,0)</f>
        <v>54</v>
      </c>
      <c r="Q21" s="152">
        <f>ROUNDUP(('수학 백분위 표'!$M7-0.5-'점수 계산기'!$C$32-'점수 계산기'!$C$29*Q$19)/'점수 계산기'!$C$27,0)</f>
        <v>55</v>
      </c>
      <c r="R21" s="152">
        <f>ROUNDUP(('수학 백분위 표'!$M7-0.5-'점수 계산기'!$C$32-'점수 계산기'!$C$29*R$19)/'점수 계산기'!$C$27,0)</f>
        <v>57</v>
      </c>
      <c r="S21" s="152">
        <f>ROUNDUP(('수학 백분위 표'!$M7-0.5-'점수 계산기'!$C$32-'점수 계산기'!$C$29*S$19)/'점수 계산기'!$C$27,0)</f>
        <v>58</v>
      </c>
      <c r="T21" s="152">
        <f>ROUNDUP(('수학 백분위 표'!$M7-0.5-'점수 계산기'!$C$32-'점수 계산기'!$C$29*T$19)/'점수 계산기'!$C$27,0)</f>
        <v>59</v>
      </c>
      <c r="U21" s="152">
        <f>ROUNDUP(('수학 백분위 표'!$M7-0.5-'점수 계산기'!$C$32-'점수 계산기'!$C$29*U$19)/'점수 계산기'!$C$27,0)</f>
        <v>60</v>
      </c>
      <c r="V21" s="152">
        <f>ROUNDUP(('수학 백분위 표'!$M7-0.5-'점수 계산기'!$C$32-'점수 계산기'!$C$29*V$19)/'점수 계산기'!$C$27,0)</f>
        <v>61</v>
      </c>
      <c r="W21" s="152">
        <f>ROUNDUP(('수학 백분위 표'!$M7-0.5-'점수 계산기'!$C$32-'점수 계산기'!$C$29*W$19)/'점수 계산기'!$C$27,0)</f>
        <v>62</v>
      </c>
      <c r="X21" s="152">
        <f>ROUNDUP(('수학 백분위 표'!$M7-0.5-'점수 계산기'!$C$32-'점수 계산기'!$C$29*X$19)/'점수 계산기'!$C$27,0)</f>
        <v>63</v>
      </c>
    </row>
    <row r="22" spans="2:24" s="161" customFormat="1" ht="25" customHeight="1">
      <c r="B22" s="153"/>
      <c r="C22" s="326" t="s">
        <v>85</v>
      </c>
      <c r="D22" s="327">
        <f t="shared" si="3"/>
        <v>61</v>
      </c>
      <c r="E22" s="320">
        <f t="shared" si="2"/>
        <v>61</v>
      </c>
      <c r="F22" s="320">
        <f t="shared" si="2"/>
        <v>61</v>
      </c>
      <c r="G22" s="320">
        <f t="shared" si="2"/>
        <v>61</v>
      </c>
      <c r="H22" s="320">
        <f t="shared" si="2"/>
        <v>61</v>
      </c>
      <c r="I22" s="320">
        <f t="shared" si="2"/>
        <v>61</v>
      </c>
      <c r="J22" s="320">
        <f t="shared" si="2"/>
        <v>61</v>
      </c>
      <c r="K22" s="320">
        <f t="shared" si="2"/>
        <v>61</v>
      </c>
      <c r="L22" s="356">
        <f t="shared" si="2"/>
        <v>61</v>
      </c>
      <c r="M22" s="140"/>
      <c r="N22" s="153"/>
      <c r="O22" s="145" t="s">
        <v>164</v>
      </c>
      <c r="P22" s="152">
        <f>ROUNDUP(('수학 백분위 표'!$M8-0.5-'점수 계산기'!$C$32-'점수 계산기'!$C$29*P$19)/'점수 계산기'!$C$27,0)</f>
        <v>45</v>
      </c>
      <c r="Q22" s="152">
        <f>ROUNDUP(('수학 백분위 표'!$M8-0.5-'점수 계산기'!$C$32-'점수 계산기'!$C$29*Q$19)/'점수 계산기'!$C$27,0)</f>
        <v>46</v>
      </c>
      <c r="R22" s="152">
        <f>ROUNDUP(('수학 백분위 표'!$M8-0.5-'점수 계산기'!$C$32-'점수 계산기'!$C$29*R$19)/'점수 계산기'!$C$27,0)</f>
        <v>47</v>
      </c>
      <c r="S22" s="152">
        <f>ROUNDUP(('수학 백분위 표'!$M8-0.5-'점수 계산기'!$C$32-'점수 계산기'!$C$29*S$19)/'점수 계산기'!$C$27,0)</f>
        <v>48</v>
      </c>
      <c r="T22" s="152">
        <f>ROUNDUP(('수학 백분위 표'!$M8-0.5-'점수 계산기'!$C$32-'점수 계산기'!$C$29*T$19)/'점수 계산기'!$C$27,0)</f>
        <v>49</v>
      </c>
      <c r="U22" s="152">
        <f>ROUNDUP(('수학 백분위 표'!$M8-0.5-'점수 계산기'!$C$32-'점수 계산기'!$C$29*U$19)/'점수 계산기'!$C$27,0)</f>
        <v>50</v>
      </c>
      <c r="V22" s="152">
        <f>ROUNDUP(('수학 백분위 표'!$M8-0.5-'점수 계산기'!$C$32-'점수 계산기'!$C$29*V$19)/'점수 계산기'!$C$27,0)</f>
        <v>51</v>
      </c>
      <c r="W22" s="152">
        <f>ROUNDUP(('수학 백분위 표'!$M8-0.5-'점수 계산기'!$C$32-'점수 계산기'!$C$29*W$19)/'점수 계산기'!$C$27,0)</f>
        <v>52</v>
      </c>
      <c r="X22" s="152">
        <f>ROUNDUP(('수학 백분위 표'!$M8-0.5-'점수 계산기'!$C$32-'점수 계산기'!$C$29*X$19)/'점수 계산기'!$C$27,0)</f>
        <v>53</v>
      </c>
    </row>
    <row r="23" spans="2:24" s="161" customFormat="1" ht="25" customHeight="1">
      <c r="B23" s="153"/>
      <c r="C23" s="326" t="s">
        <v>87</v>
      </c>
      <c r="D23" s="327">
        <f t="shared" si="3"/>
        <v>49</v>
      </c>
      <c r="E23" s="320">
        <f t="shared" si="2"/>
        <v>49</v>
      </c>
      <c r="F23" s="320">
        <f t="shared" si="2"/>
        <v>49</v>
      </c>
      <c r="G23" s="320">
        <f t="shared" si="2"/>
        <v>49</v>
      </c>
      <c r="H23" s="320">
        <f t="shared" si="2"/>
        <v>49</v>
      </c>
      <c r="I23" s="320">
        <f t="shared" si="2"/>
        <v>49</v>
      </c>
      <c r="J23" s="320">
        <f t="shared" si="2"/>
        <v>49</v>
      </c>
      <c r="K23" s="320">
        <f t="shared" si="2"/>
        <v>49</v>
      </c>
      <c r="L23" s="356">
        <f t="shared" si="2"/>
        <v>49</v>
      </c>
      <c r="M23" s="140"/>
      <c r="N23" s="153"/>
      <c r="O23" s="145" t="s">
        <v>165</v>
      </c>
      <c r="P23" s="152">
        <f>ROUNDUP(('수학 백분위 표'!$M9-0.5-'점수 계산기'!$C$32-'점수 계산기'!$C$29*P$19)/'점수 계산기'!$C$27,0)</f>
        <v>33</v>
      </c>
      <c r="Q23" s="152">
        <f>ROUNDUP(('수학 백분위 표'!$M9-0.5-'점수 계산기'!$C$32-'점수 계산기'!$C$29*Q$19)/'점수 계산기'!$C$27,0)</f>
        <v>34</v>
      </c>
      <c r="R23" s="152">
        <f>ROUNDUP(('수학 백분위 표'!$M9-0.5-'점수 계산기'!$C$32-'점수 계산기'!$C$29*R$19)/'점수 계산기'!$C$27,0)</f>
        <v>35</v>
      </c>
      <c r="S23" s="152">
        <f>ROUNDUP(('수학 백분위 표'!$M9-0.5-'점수 계산기'!$C$32-'점수 계산기'!$C$29*S$19)/'점수 계산기'!$C$27,0)</f>
        <v>36</v>
      </c>
      <c r="T23" s="152">
        <f>ROUNDUP(('수학 백분위 표'!$M9-0.5-'점수 계산기'!$C$32-'점수 계산기'!$C$29*T$19)/'점수 계산기'!$C$27,0)</f>
        <v>37</v>
      </c>
      <c r="U23" s="152">
        <f>ROUNDUP(('수학 백분위 표'!$M9-0.5-'점수 계산기'!$C$32-'점수 계산기'!$C$29*U$19)/'점수 계산기'!$C$27,0)</f>
        <v>38</v>
      </c>
      <c r="V23" s="152">
        <f>ROUNDUP(('수학 백분위 표'!$M9-0.5-'점수 계산기'!$C$32-'점수 계산기'!$C$29*V$19)/'점수 계산기'!$C$27,0)</f>
        <v>39</v>
      </c>
      <c r="W23" s="152">
        <f>ROUNDUP(('수학 백분위 표'!$M9-0.5-'점수 계산기'!$C$32-'점수 계산기'!$C$29*W$19)/'점수 계산기'!$C$27,0)</f>
        <v>40</v>
      </c>
      <c r="X23" s="152">
        <f>ROUNDUP(('수학 백분위 표'!$M9-0.5-'점수 계산기'!$C$32-'점수 계산기'!$C$29*X$19)/'점수 계산기'!$C$27,0)</f>
        <v>41</v>
      </c>
    </row>
    <row r="24" spans="2:24" s="161" customFormat="1" ht="25" customHeight="1">
      <c r="B24" s="153"/>
      <c r="C24" s="326" t="s">
        <v>89</v>
      </c>
      <c r="D24" s="327">
        <f t="shared" si="3"/>
        <v>28</v>
      </c>
      <c r="E24" s="320">
        <f t="shared" si="2"/>
        <v>28</v>
      </c>
      <c r="F24" s="320">
        <f t="shared" si="2"/>
        <v>28</v>
      </c>
      <c r="G24" s="320">
        <f t="shared" si="2"/>
        <v>28</v>
      </c>
      <c r="H24" s="320">
        <f t="shared" si="2"/>
        <v>28</v>
      </c>
      <c r="I24" s="320">
        <f t="shared" si="2"/>
        <v>29</v>
      </c>
      <c r="J24" s="320">
        <f t="shared" si="2"/>
        <v>29</v>
      </c>
      <c r="K24" s="320">
        <f t="shared" si="2"/>
        <v>29</v>
      </c>
      <c r="L24" s="356">
        <f t="shared" si="2"/>
        <v>29</v>
      </c>
      <c r="M24" s="140"/>
      <c r="N24" s="153"/>
      <c r="O24" s="145" t="s">
        <v>166</v>
      </c>
      <c r="P24" s="152">
        <f>ROUNDUP(('수학 백분위 표'!$M10-0.5-'점수 계산기'!$C$32-'점수 계산기'!$C$29*P$19)/'점수 계산기'!$C$27,0)</f>
        <v>12</v>
      </c>
      <c r="Q24" s="152">
        <f>ROUNDUP(('수학 백분위 표'!$M10-0.5-'점수 계산기'!$C$32-'점수 계산기'!$C$29*Q$19)/'점수 계산기'!$C$27,0)</f>
        <v>13</v>
      </c>
      <c r="R24" s="152">
        <f>ROUNDUP(('수학 백분위 표'!$M10-0.5-'점수 계산기'!$C$32-'점수 계산기'!$C$29*R$19)/'점수 계산기'!$C$27,0)</f>
        <v>14</v>
      </c>
      <c r="S24" s="152">
        <f>ROUNDUP(('수학 백분위 표'!$M10-0.5-'점수 계산기'!$C$32-'점수 계산기'!$C$29*S$19)/'점수 계산기'!$C$27,0)</f>
        <v>15</v>
      </c>
      <c r="T24" s="152">
        <f>ROUNDUP(('수학 백분위 표'!$M10-0.5-'점수 계산기'!$C$32-'점수 계산기'!$C$29*T$19)/'점수 계산기'!$C$27,0)</f>
        <v>16</v>
      </c>
      <c r="U24" s="152">
        <f>ROUNDUP(('수학 백분위 표'!$M10-0.5-'점수 계산기'!$C$32-'점수 계산기'!$C$29*U$19)/'점수 계산기'!$C$27,0)</f>
        <v>18</v>
      </c>
      <c r="V24" s="152">
        <f>ROUNDUP(('수학 백분위 표'!$M10-0.5-'점수 계산기'!$C$32-'점수 계산기'!$C$29*V$19)/'점수 계산기'!$C$27,0)</f>
        <v>19</v>
      </c>
      <c r="W24" s="152">
        <f>ROUNDUP(('수학 백분위 표'!$M10-0.5-'점수 계산기'!$C$32-'점수 계산기'!$C$29*W$19)/'점수 계산기'!$C$27,0)</f>
        <v>20</v>
      </c>
      <c r="X24" s="152">
        <f>ROUNDUP(('수학 백분위 표'!$M10-0.5-'점수 계산기'!$C$32-'점수 계산기'!$C$29*X$19)/'점수 계산기'!$C$27,0)</f>
        <v>21</v>
      </c>
    </row>
    <row r="25" spans="2:24" s="161" customFormat="1" ht="25" customHeight="1">
      <c r="B25" s="153"/>
      <c r="C25" s="326" t="s">
        <v>91</v>
      </c>
      <c r="D25" s="327">
        <f t="shared" si="3"/>
        <v>16</v>
      </c>
      <c r="E25" s="320">
        <f t="shared" si="2"/>
        <v>15</v>
      </c>
      <c r="F25" s="320">
        <f t="shared" si="2"/>
        <v>14</v>
      </c>
      <c r="G25" s="320">
        <f t="shared" si="2"/>
        <v>15</v>
      </c>
      <c r="H25" s="320">
        <f t="shared" si="2"/>
        <v>14</v>
      </c>
      <c r="I25" s="320">
        <f t="shared" si="2"/>
        <v>14</v>
      </c>
      <c r="J25" s="320">
        <f t="shared" si="2"/>
        <v>14</v>
      </c>
      <c r="K25" s="320">
        <f t="shared" si="2"/>
        <v>14</v>
      </c>
      <c r="L25" s="356">
        <f t="shared" si="2"/>
        <v>14</v>
      </c>
      <c r="M25" s="140"/>
      <c r="N25" s="153"/>
      <c r="O25" s="145" t="s">
        <v>167</v>
      </c>
      <c r="P25" s="152">
        <f>ROUNDUP(('수학 백분위 표'!$M11-0.5-'점수 계산기'!$C$32-'점수 계산기'!$C$29*P$19)/'점수 계산기'!$C$27,0)</f>
        <v>-3</v>
      </c>
      <c r="Q25" s="152">
        <f>ROUNDUP(('수학 백분위 표'!$M11-0.5-'점수 계산기'!$C$32-'점수 계산기'!$C$29*Q$19)/'점수 계산기'!$C$27,0)</f>
        <v>-2</v>
      </c>
      <c r="R25" s="152">
        <f>ROUNDUP(('수학 백분위 표'!$M11-0.5-'점수 계산기'!$C$32-'점수 계산기'!$C$29*R$19)/'점수 계산기'!$C$27,0)</f>
        <v>-1</v>
      </c>
      <c r="S25" s="152">
        <f>ROUNDUP(('수학 백분위 표'!$M11-0.5-'점수 계산기'!$C$32-'점수 계산기'!$C$29*S$19)/'점수 계산기'!$C$27,0)</f>
        <v>1</v>
      </c>
      <c r="T25" s="152">
        <f>ROUNDUP(('수학 백분위 표'!$M11-0.5-'점수 계산기'!$C$32-'점수 계산기'!$C$29*T$19)/'점수 계산기'!$C$27,0)</f>
        <v>2</v>
      </c>
      <c r="U25" s="152">
        <f>ROUNDUP(('수학 백분위 표'!$M11-0.5-'점수 계산기'!$C$32-'점수 계산기'!$C$29*U$19)/'점수 계산기'!$C$27,0)</f>
        <v>3</v>
      </c>
      <c r="V25" s="152">
        <f>ROUNDUP(('수학 백분위 표'!$M11-0.5-'점수 계산기'!$C$32-'점수 계산기'!$C$29*V$19)/'점수 계산기'!$C$27,0)</f>
        <v>4</v>
      </c>
      <c r="W25" s="152">
        <f>ROUNDUP(('수학 백분위 표'!$M11-0.5-'점수 계산기'!$C$32-'점수 계산기'!$C$29*W$19)/'점수 계산기'!$C$27,0)</f>
        <v>5</v>
      </c>
      <c r="X25" s="152">
        <f>ROUNDUP(('수학 백분위 표'!$M11-0.5-'점수 계산기'!$C$32-'점수 계산기'!$C$29*X$19)/'점수 계산기'!$C$27,0)</f>
        <v>6</v>
      </c>
    </row>
    <row r="26" spans="2:24" s="161" customFormat="1" ht="25" customHeight="1">
      <c r="B26" s="153"/>
      <c r="C26" s="326" t="s">
        <v>93</v>
      </c>
      <c r="D26" s="327" t="str">
        <f t="shared" si="3"/>
        <v>-</v>
      </c>
      <c r="E26" s="320" t="str">
        <f t="shared" si="2"/>
        <v>-</v>
      </c>
      <c r="F26" s="320" t="str">
        <f t="shared" si="2"/>
        <v>-</v>
      </c>
      <c r="G26" s="320">
        <f t="shared" si="2"/>
        <v>13</v>
      </c>
      <c r="H26" s="320">
        <f t="shared" si="2"/>
        <v>12</v>
      </c>
      <c r="I26" s="320">
        <f t="shared" si="2"/>
        <v>11</v>
      </c>
      <c r="J26" s="320">
        <f t="shared" si="2"/>
        <v>10</v>
      </c>
      <c r="K26" s="320">
        <f t="shared" si="2"/>
        <v>9</v>
      </c>
      <c r="L26" s="356">
        <f t="shared" si="2"/>
        <v>10</v>
      </c>
      <c r="M26" s="140"/>
      <c r="N26" s="153"/>
      <c r="O26" s="145" t="s">
        <v>168</v>
      </c>
      <c r="P26" s="152">
        <f>ROUNDUP(('수학 백분위 표'!$M12-0.5-'점수 계산기'!$C$32-'점수 계산기'!$C$29*P$19)/'점수 계산기'!$C$27,0)</f>
        <v>-8</v>
      </c>
      <c r="Q26" s="152">
        <f>ROUNDUP(('수학 백분위 표'!$M12-0.5-'점수 계산기'!$C$32-'점수 계산기'!$C$29*Q$19)/'점수 계산기'!$C$27,0)</f>
        <v>-7</v>
      </c>
      <c r="R26" s="152">
        <f>ROUNDUP(('수학 백분위 표'!$M12-0.5-'점수 계산기'!$C$32-'점수 계산기'!$C$29*R$19)/'점수 계산기'!$C$27,0)</f>
        <v>-6</v>
      </c>
      <c r="S26" s="152">
        <f>ROUNDUP(('수학 백분위 표'!$M12-0.5-'점수 계산기'!$C$32-'점수 계산기'!$C$29*S$19)/'점수 계산기'!$C$27,0)</f>
        <v>-5</v>
      </c>
      <c r="T26" s="152">
        <f>ROUNDUP(('수학 백분위 표'!$M12-0.5-'점수 계산기'!$C$32-'점수 계산기'!$C$29*T$19)/'점수 계산기'!$C$27,0)</f>
        <v>-4</v>
      </c>
      <c r="U26" s="152">
        <f>ROUNDUP(('수학 백분위 표'!$M12-0.5-'점수 계산기'!$C$32-'점수 계산기'!$C$29*U$19)/'점수 계산기'!$C$27,0)</f>
        <v>-3</v>
      </c>
      <c r="V26" s="152">
        <f>ROUNDUP(('수학 백분위 표'!$M12-0.5-'점수 계산기'!$C$32-'점수 계산기'!$C$29*V$19)/'점수 계산기'!$C$27,0)</f>
        <v>-2</v>
      </c>
      <c r="W26" s="152">
        <f>ROUNDUP(('수학 백분위 표'!$M12-0.5-'점수 계산기'!$C$32-'점수 계산기'!$C$29*W$19)/'점수 계산기'!$C$27,0)</f>
        <v>-1</v>
      </c>
      <c r="X26" s="152">
        <f>ROUNDUP(('수학 백분위 표'!$M12-0.5-'점수 계산기'!$C$32-'점수 계산기'!$C$29*X$19)/'점수 계산기'!$C$27,0)</f>
        <v>1</v>
      </c>
    </row>
    <row r="27" spans="2:24" s="161" customFormat="1" ht="25" customHeight="1" thickBot="1">
      <c r="B27" s="153"/>
      <c r="C27" s="334" t="s">
        <v>95</v>
      </c>
      <c r="D27" s="335" t="str">
        <f t="shared" si="3"/>
        <v>-</v>
      </c>
      <c r="E27" s="440" t="str">
        <f t="shared" si="2"/>
        <v>-</v>
      </c>
      <c r="F27" s="440" t="str">
        <f t="shared" si="2"/>
        <v>-</v>
      </c>
      <c r="G27" s="440" t="str">
        <f t="shared" si="2"/>
        <v>-</v>
      </c>
      <c r="H27" s="440" t="str">
        <f t="shared" si="2"/>
        <v>-</v>
      </c>
      <c r="I27" s="440" t="str">
        <f t="shared" si="2"/>
        <v>-</v>
      </c>
      <c r="J27" s="440" t="str">
        <f t="shared" si="2"/>
        <v>-</v>
      </c>
      <c r="K27" s="440" t="str">
        <f t="shared" si="2"/>
        <v>-</v>
      </c>
      <c r="L27" s="441">
        <f t="shared" si="2"/>
        <v>8</v>
      </c>
      <c r="M27" s="140"/>
      <c r="N27" s="153"/>
      <c r="O27" s="148" t="s">
        <v>169</v>
      </c>
      <c r="P27" s="152">
        <f>ROUNDUP(('수학 백분위 표'!$M13-0.5-'점수 계산기'!$C$32-'점수 계산기'!$C$29*P$19)/'점수 계산기'!$C$27,0)</f>
        <v>-12</v>
      </c>
      <c r="Q27" s="152">
        <f>ROUNDUP(('수학 백분위 표'!$M13-0.5-'점수 계산기'!$C$32-'점수 계산기'!$C$29*Q$19)/'점수 계산기'!$C$27,0)</f>
        <v>-10</v>
      </c>
      <c r="R27" s="152">
        <f>ROUNDUP(('수학 백분위 표'!$M13-0.5-'점수 계산기'!$C$32-'점수 계산기'!$C$29*R$19)/'점수 계산기'!$C$27,0)</f>
        <v>-9</v>
      </c>
      <c r="S27" s="152">
        <f>ROUNDUP(('수학 백분위 표'!$M13-0.5-'점수 계산기'!$C$32-'점수 계산기'!$C$29*S$19)/'점수 계산기'!$C$27,0)</f>
        <v>-8</v>
      </c>
      <c r="T27" s="152">
        <f>ROUNDUP(('수학 백분위 표'!$M13-0.5-'점수 계산기'!$C$32-'점수 계산기'!$C$29*T$19)/'점수 계산기'!$C$27,0)</f>
        <v>-7</v>
      </c>
      <c r="U27" s="152">
        <f>ROUNDUP(('수학 백분위 표'!$M13-0.5-'점수 계산기'!$C$32-'점수 계산기'!$C$29*U$19)/'점수 계산기'!$C$27,0)</f>
        <v>-6</v>
      </c>
      <c r="V27" s="152">
        <f>ROUNDUP(('수학 백분위 표'!$M13-0.5-'점수 계산기'!$C$32-'점수 계산기'!$C$29*V$19)/'점수 계산기'!$C$27,0)</f>
        <v>-5</v>
      </c>
      <c r="W27" s="152">
        <f>ROUNDUP(('수학 백분위 표'!$M13-0.5-'점수 계산기'!$C$32-'점수 계산기'!$C$29*W$19)/'점수 계산기'!$C$27,0)</f>
        <v>-4</v>
      </c>
      <c r="X27" s="152">
        <f>ROUNDUP(('수학 백분위 표'!$M13-0.5-'점수 계산기'!$C$32-'점수 계산기'!$C$29*X$19)/'점수 계산기'!$C$27,0)</f>
        <v>-3</v>
      </c>
    </row>
    <row r="28" spans="2:24" ht="25" customHeight="1">
      <c r="B28" s="4"/>
      <c r="C28" s="65"/>
      <c r="D28" s="65"/>
      <c r="E28" s="65"/>
      <c r="F28" s="3"/>
      <c r="G28" s="3"/>
      <c r="H28" s="3"/>
      <c r="I28" s="3"/>
      <c r="J28" s="3"/>
      <c r="K28" s="3"/>
      <c r="L28" s="3"/>
      <c r="M28" s="3"/>
      <c r="N28" s="4"/>
      <c r="O28" s="65"/>
      <c r="P28" s="65"/>
      <c r="Q28" s="65"/>
      <c r="R28" s="3"/>
      <c r="S28" s="3"/>
      <c r="T28" s="3"/>
      <c r="U28" s="3"/>
      <c r="V28" s="3"/>
      <c r="W28" s="3"/>
      <c r="X28" s="3"/>
    </row>
    <row r="29" spans="2:24" ht="25" customHeight="1" thickBot="1">
      <c r="B29" s="4"/>
      <c r="C29" s="65"/>
      <c r="D29" s="65"/>
      <c r="E29" s="65"/>
      <c r="F29" s="3"/>
      <c r="G29" s="3"/>
      <c r="H29" s="3"/>
      <c r="I29" s="3"/>
      <c r="J29" s="3"/>
      <c r="K29" s="3"/>
      <c r="L29" s="3"/>
      <c r="M29" s="3"/>
      <c r="N29" s="4"/>
      <c r="O29" s="65"/>
      <c r="P29" s="65"/>
      <c r="Q29" s="65"/>
      <c r="R29" s="3"/>
      <c r="S29" s="3"/>
      <c r="T29" s="3"/>
      <c r="U29" s="3"/>
      <c r="V29" s="3"/>
      <c r="W29" s="3"/>
      <c r="X29" s="3"/>
    </row>
    <row r="30" spans="2:24" s="161" customFormat="1" ht="25" customHeight="1" thickBot="1">
      <c r="B30" s="153"/>
      <c r="C30" s="309" t="s">
        <v>79</v>
      </c>
      <c r="D30" s="310">
        <v>7</v>
      </c>
      <c r="E30" s="311">
        <v>6</v>
      </c>
      <c r="F30" s="311">
        <v>5</v>
      </c>
      <c r="G30" s="311">
        <v>4</v>
      </c>
      <c r="H30" s="311">
        <v>3</v>
      </c>
      <c r="I30" s="311">
        <v>2</v>
      </c>
      <c r="J30" s="312">
        <v>0</v>
      </c>
      <c r="K30" s="153"/>
      <c r="L30" s="153"/>
      <c r="M30" s="153"/>
      <c r="N30" s="153"/>
      <c r="O30" s="141" t="s">
        <v>14</v>
      </c>
      <c r="P30" s="142">
        <v>7</v>
      </c>
      <c r="Q30" s="143">
        <v>6</v>
      </c>
      <c r="R30" s="143">
        <v>5</v>
      </c>
      <c r="S30" s="143">
        <v>4</v>
      </c>
      <c r="T30" s="143">
        <v>3</v>
      </c>
      <c r="U30" s="143">
        <v>2</v>
      </c>
      <c r="V30" s="144">
        <v>0</v>
      </c>
      <c r="W30" s="153"/>
      <c r="X30" s="153"/>
    </row>
    <row r="31" spans="2:24" s="161" customFormat="1" ht="25" customHeight="1">
      <c r="B31" s="153"/>
      <c r="C31" s="344" t="s">
        <v>81</v>
      </c>
      <c r="D31" s="351">
        <f>IF(OR(P31&gt;74, AND(P31&lt;0, OR(D30&lt;=D$30, D30="-"))), "-", IF(P31&lt;0, D$30,IF(OR(P31=1, P31=73), P31+P$30+1, P31+P$30)))</f>
        <v>81</v>
      </c>
      <c r="E31" s="438">
        <f t="shared" ref="E31:J38" si="4">IF(OR(Q31&gt;74, AND(Q31&lt;0, OR(E30&lt;=E$30, E30="-"))), "-", IF(Q31&lt;0, E$30,IF(OR(Q31=1, Q31=73), Q31+Q$30+1, Q31+Q$30)))</f>
        <v>80</v>
      </c>
      <c r="F31" s="438" t="str">
        <f t="shared" si="4"/>
        <v>-</v>
      </c>
      <c r="G31" s="438" t="str">
        <f t="shared" si="4"/>
        <v>-</v>
      </c>
      <c r="H31" s="438" t="str">
        <f t="shared" si="4"/>
        <v>-</v>
      </c>
      <c r="I31" s="438" t="str">
        <f t="shared" si="4"/>
        <v>-</v>
      </c>
      <c r="J31" s="439" t="str">
        <f t="shared" si="4"/>
        <v>-</v>
      </c>
      <c r="K31" s="153"/>
      <c r="L31" s="153"/>
      <c r="M31" s="153"/>
      <c r="N31" s="153"/>
      <c r="O31" s="151" t="s">
        <v>162</v>
      </c>
      <c r="P31" s="152">
        <f>ROUNDUP(('수학 백분위 표'!$M6-0.5-'점수 계산기'!$C$32-'점수 계산기'!$C$29*P$30)/'점수 계산기'!$C$27,0)</f>
        <v>73</v>
      </c>
      <c r="Q31" s="152">
        <f>ROUNDUP(('수학 백분위 표'!$M6-0.5-'점수 계산기'!$C$32-'점수 계산기'!$C$29*Q$30)/'점수 계산기'!$C$27,0)</f>
        <v>74</v>
      </c>
      <c r="R31" s="152">
        <f>ROUNDUP(('수학 백분위 표'!$M6-0.5-'점수 계산기'!$C$32-'점수 계산기'!$C$29*R$30)/'점수 계산기'!$C$27,0)</f>
        <v>75</v>
      </c>
      <c r="S31" s="152">
        <f>ROUNDUP(('수학 백분위 표'!$M6-0.5-'점수 계산기'!$C$32-'점수 계산기'!$C$29*S$30)/'점수 계산기'!$C$27,0)</f>
        <v>77</v>
      </c>
      <c r="T31" s="152">
        <f>ROUNDUP(('수학 백분위 표'!$M6-0.5-'점수 계산기'!$C$32-'점수 계산기'!$C$29*T$30)/'점수 계산기'!$C$27,0)</f>
        <v>78</v>
      </c>
      <c r="U31" s="152">
        <f>ROUNDUP(('수학 백분위 표'!$M6-0.5-'점수 계산기'!$C$32-'점수 계산기'!$C$29*U$30)/'점수 계산기'!$C$27,0)</f>
        <v>79</v>
      </c>
      <c r="V31" s="152">
        <f>ROUNDUP(('수학 백분위 표'!$M6-0.5-'점수 계산기'!$C$32-'점수 계산기'!$C$29*V$30)/'점수 계산기'!$C$27,0)</f>
        <v>81</v>
      </c>
      <c r="W31" s="153"/>
      <c r="X31" s="153"/>
    </row>
    <row r="32" spans="2:24" s="161" customFormat="1" ht="25" customHeight="1">
      <c r="B32" s="153"/>
      <c r="C32" s="326" t="s">
        <v>83</v>
      </c>
      <c r="D32" s="327">
        <f t="shared" ref="D32:D38" si="5">IF(OR(P32&gt;74, AND(P32&lt;0, OR(D31&lt;=D$30, D31="-"))), "-", IF(P32&lt;0, D$30,IF(OR(P32=1, P32=73), P32+P$30+1, P32+P$30)))</f>
        <v>71</v>
      </c>
      <c r="E32" s="320">
        <f t="shared" si="4"/>
        <v>71</v>
      </c>
      <c r="F32" s="320">
        <f t="shared" si="4"/>
        <v>71</v>
      </c>
      <c r="G32" s="320">
        <f t="shared" si="4"/>
        <v>71</v>
      </c>
      <c r="H32" s="320">
        <f t="shared" si="4"/>
        <v>71</v>
      </c>
      <c r="I32" s="320">
        <f t="shared" si="4"/>
        <v>71</v>
      </c>
      <c r="J32" s="356">
        <f t="shared" si="4"/>
        <v>71</v>
      </c>
      <c r="K32" s="153"/>
      <c r="L32" s="153"/>
      <c r="M32" s="153"/>
      <c r="N32" s="153"/>
      <c r="O32" s="145" t="s">
        <v>163</v>
      </c>
      <c r="P32" s="152">
        <f>ROUNDUP(('수학 백분위 표'!$M7-0.5-'점수 계산기'!$C$32-'점수 계산기'!$C$29*P$30)/'점수 계산기'!$C$27,0)</f>
        <v>64</v>
      </c>
      <c r="Q32" s="152">
        <f>ROUNDUP(('수학 백분위 표'!$M7-0.5-'점수 계산기'!$C$32-'점수 계산기'!$C$29*Q$30)/'점수 계산기'!$C$27,0)</f>
        <v>65</v>
      </c>
      <c r="R32" s="152">
        <f>ROUNDUP(('수학 백분위 표'!$M7-0.5-'점수 계산기'!$C$32-'점수 계산기'!$C$29*R$30)/'점수 계산기'!$C$27,0)</f>
        <v>66</v>
      </c>
      <c r="S32" s="152">
        <f>ROUNDUP(('수학 백분위 표'!$M7-0.5-'점수 계산기'!$C$32-'점수 계산기'!$C$29*S$30)/'점수 계산기'!$C$27,0)</f>
        <v>67</v>
      </c>
      <c r="T32" s="152">
        <f>ROUNDUP(('수학 백분위 표'!$M7-0.5-'점수 계산기'!$C$32-'점수 계산기'!$C$29*T$30)/'점수 계산기'!$C$27,0)</f>
        <v>68</v>
      </c>
      <c r="U32" s="152">
        <f>ROUNDUP(('수학 백분위 표'!$M7-0.5-'점수 계산기'!$C$32-'점수 계산기'!$C$29*U$30)/'점수 계산기'!$C$27,0)</f>
        <v>69</v>
      </c>
      <c r="V32" s="152">
        <f>ROUNDUP(('수학 백분위 표'!$M7-0.5-'점수 계산기'!$C$32-'점수 계산기'!$C$29*V$30)/'점수 계산기'!$C$27,0)</f>
        <v>71</v>
      </c>
      <c r="W32" s="153"/>
      <c r="X32" s="153"/>
    </row>
    <row r="33" spans="2:24" s="161" customFormat="1" ht="25" customHeight="1">
      <c r="B33" s="153"/>
      <c r="C33" s="326" t="s">
        <v>85</v>
      </c>
      <c r="D33" s="327">
        <f t="shared" si="5"/>
        <v>61</v>
      </c>
      <c r="E33" s="320">
        <f t="shared" si="4"/>
        <v>61</v>
      </c>
      <c r="F33" s="320">
        <f t="shared" si="4"/>
        <v>61</v>
      </c>
      <c r="G33" s="320">
        <f t="shared" si="4"/>
        <v>61</v>
      </c>
      <c r="H33" s="320">
        <f t="shared" si="4"/>
        <v>61</v>
      </c>
      <c r="I33" s="320">
        <f t="shared" si="4"/>
        <v>61</v>
      </c>
      <c r="J33" s="356">
        <f t="shared" si="4"/>
        <v>61</v>
      </c>
      <c r="K33" s="153"/>
      <c r="L33" s="153"/>
      <c r="M33" s="153"/>
      <c r="N33" s="153"/>
      <c r="O33" s="145" t="s">
        <v>164</v>
      </c>
      <c r="P33" s="152">
        <f>ROUNDUP(('수학 백분위 표'!$M8-0.5-'점수 계산기'!$C$32-'점수 계산기'!$C$29*P$30)/'점수 계산기'!$C$27,0)</f>
        <v>54</v>
      </c>
      <c r="Q33" s="152">
        <f>ROUNDUP(('수학 백분위 표'!$M8-0.5-'점수 계산기'!$C$32-'점수 계산기'!$C$29*Q$30)/'점수 계산기'!$C$27,0)</f>
        <v>55</v>
      </c>
      <c r="R33" s="152">
        <f>ROUNDUP(('수학 백분위 표'!$M8-0.5-'점수 계산기'!$C$32-'점수 계산기'!$C$29*R$30)/'점수 계산기'!$C$27,0)</f>
        <v>56</v>
      </c>
      <c r="S33" s="152">
        <f>ROUNDUP(('수학 백분위 표'!$M8-0.5-'점수 계산기'!$C$32-'점수 계산기'!$C$29*S$30)/'점수 계산기'!$C$27,0)</f>
        <v>57</v>
      </c>
      <c r="T33" s="152">
        <f>ROUNDUP(('수학 백분위 표'!$M8-0.5-'점수 계산기'!$C$32-'점수 계산기'!$C$29*T$30)/'점수 계산기'!$C$27,0)</f>
        <v>58</v>
      </c>
      <c r="U33" s="152">
        <f>ROUNDUP(('수학 백분위 표'!$M8-0.5-'점수 계산기'!$C$32-'점수 계산기'!$C$29*U$30)/'점수 계산기'!$C$27,0)</f>
        <v>59</v>
      </c>
      <c r="V33" s="152">
        <f>ROUNDUP(('수학 백분위 표'!$M8-0.5-'점수 계산기'!$C$32-'점수 계산기'!$C$29*V$30)/'점수 계산기'!$C$27,0)</f>
        <v>61</v>
      </c>
      <c r="W33" s="153"/>
      <c r="X33" s="153"/>
    </row>
    <row r="34" spans="2:24" s="161" customFormat="1" ht="25" customHeight="1">
      <c r="B34" s="153"/>
      <c r="C34" s="326" t="s">
        <v>87</v>
      </c>
      <c r="D34" s="327">
        <f t="shared" si="5"/>
        <v>49</v>
      </c>
      <c r="E34" s="320">
        <f t="shared" si="4"/>
        <v>49</v>
      </c>
      <c r="F34" s="320">
        <f t="shared" si="4"/>
        <v>49</v>
      </c>
      <c r="G34" s="320">
        <f t="shared" si="4"/>
        <v>49</v>
      </c>
      <c r="H34" s="320">
        <f t="shared" si="4"/>
        <v>49</v>
      </c>
      <c r="I34" s="320">
        <f t="shared" si="4"/>
        <v>49</v>
      </c>
      <c r="J34" s="356">
        <f t="shared" si="4"/>
        <v>49</v>
      </c>
      <c r="K34" s="153"/>
      <c r="L34" s="153"/>
      <c r="M34" s="153"/>
      <c r="N34" s="153"/>
      <c r="O34" s="145" t="s">
        <v>165</v>
      </c>
      <c r="P34" s="152">
        <f>ROUNDUP(('수학 백분위 표'!$M9-0.5-'점수 계산기'!$C$32-'점수 계산기'!$C$29*P$30)/'점수 계산기'!$C$27,0)</f>
        <v>42</v>
      </c>
      <c r="Q34" s="152">
        <f>ROUNDUP(('수학 백분위 표'!$M9-0.5-'점수 계산기'!$C$32-'점수 계산기'!$C$29*Q$30)/'점수 계산기'!$C$27,0)</f>
        <v>43</v>
      </c>
      <c r="R34" s="152">
        <f>ROUNDUP(('수학 백분위 표'!$M9-0.5-'점수 계산기'!$C$32-'점수 계산기'!$C$29*R$30)/'점수 계산기'!$C$27,0)</f>
        <v>44</v>
      </c>
      <c r="S34" s="152">
        <f>ROUNDUP(('수학 백분위 표'!$M9-0.5-'점수 계산기'!$C$32-'점수 계산기'!$C$29*S$30)/'점수 계산기'!$C$27,0)</f>
        <v>45</v>
      </c>
      <c r="T34" s="152">
        <f>ROUNDUP(('수학 백분위 표'!$M9-0.5-'점수 계산기'!$C$32-'점수 계산기'!$C$29*T$30)/'점수 계산기'!$C$27,0)</f>
        <v>46</v>
      </c>
      <c r="U34" s="152">
        <f>ROUNDUP(('수학 백분위 표'!$M9-0.5-'점수 계산기'!$C$32-'점수 계산기'!$C$29*U$30)/'점수 계산기'!$C$27,0)</f>
        <v>47</v>
      </c>
      <c r="V34" s="152">
        <f>ROUNDUP(('수학 백분위 표'!$M9-0.5-'점수 계산기'!$C$32-'점수 계산기'!$C$29*V$30)/'점수 계산기'!$C$27,0)</f>
        <v>49</v>
      </c>
      <c r="W34" s="153"/>
      <c r="X34" s="153"/>
    </row>
    <row r="35" spans="2:24" s="161" customFormat="1" ht="25" customHeight="1">
      <c r="B35" s="153"/>
      <c r="C35" s="326" t="s">
        <v>89</v>
      </c>
      <c r="D35" s="327">
        <f t="shared" si="5"/>
        <v>29</v>
      </c>
      <c r="E35" s="320">
        <f t="shared" si="4"/>
        <v>29</v>
      </c>
      <c r="F35" s="320">
        <f t="shared" si="4"/>
        <v>29</v>
      </c>
      <c r="G35" s="320">
        <f t="shared" si="4"/>
        <v>29</v>
      </c>
      <c r="H35" s="320">
        <f t="shared" si="4"/>
        <v>29</v>
      </c>
      <c r="I35" s="320">
        <f t="shared" si="4"/>
        <v>29</v>
      </c>
      <c r="J35" s="356">
        <f t="shared" si="4"/>
        <v>29</v>
      </c>
      <c r="K35" s="153"/>
      <c r="L35" s="153"/>
      <c r="M35" s="153"/>
      <c r="N35" s="153"/>
      <c r="O35" s="145" t="s">
        <v>166</v>
      </c>
      <c r="P35" s="152">
        <f>ROUNDUP(('수학 백분위 표'!$M10-0.5-'점수 계산기'!$C$32-'점수 계산기'!$C$29*P$30)/'점수 계산기'!$C$27,0)</f>
        <v>22</v>
      </c>
      <c r="Q35" s="152">
        <f>ROUNDUP(('수학 백분위 표'!$M10-0.5-'점수 계산기'!$C$32-'점수 계산기'!$C$29*Q$30)/'점수 계산기'!$C$27,0)</f>
        <v>23</v>
      </c>
      <c r="R35" s="152">
        <f>ROUNDUP(('수학 백분위 표'!$M10-0.5-'점수 계산기'!$C$32-'점수 계산기'!$C$29*R$30)/'점수 계산기'!$C$27,0)</f>
        <v>24</v>
      </c>
      <c r="S35" s="152">
        <f>ROUNDUP(('수학 백분위 표'!$M10-0.5-'점수 계산기'!$C$32-'점수 계산기'!$C$29*S$30)/'점수 계산기'!$C$27,0)</f>
        <v>25</v>
      </c>
      <c r="T35" s="152">
        <f>ROUNDUP(('수학 백분위 표'!$M10-0.5-'점수 계산기'!$C$32-'점수 계산기'!$C$29*T$30)/'점수 계산기'!$C$27,0)</f>
        <v>26</v>
      </c>
      <c r="U35" s="152">
        <f>ROUNDUP(('수학 백분위 표'!$M10-0.5-'점수 계산기'!$C$32-'점수 계산기'!$C$29*U$30)/'점수 계산기'!$C$27,0)</f>
        <v>27</v>
      </c>
      <c r="V35" s="152">
        <f>ROUNDUP(('수학 백분위 표'!$M10-0.5-'점수 계산기'!$C$32-'점수 계산기'!$C$29*V$30)/'점수 계산기'!$C$27,0)</f>
        <v>29</v>
      </c>
      <c r="W35" s="153"/>
      <c r="X35" s="153"/>
    </row>
    <row r="36" spans="2:24" s="161" customFormat="1" ht="25" customHeight="1">
      <c r="B36" s="153"/>
      <c r="C36" s="326" t="s">
        <v>91</v>
      </c>
      <c r="D36" s="327">
        <f t="shared" si="5"/>
        <v>14</v>
      </c>
      <c r="E36" s="320">
        <f t="shared" si="4"/>
        <v>14</v>
      </c>
      <c r="F36" s="320">
        <f t="shared" si="4"/>
        <v>14</v>
      </c>
      <c r="G36" s="320">
        <f t="shared" si="4"/>
        <v>14</v>
      </c>
      <c r="H36" s="320">
        <f t="shared" si="4"/>
        <v>14</v>
      </c>
      <c r="I36" s="320">
        <f t="shared" si="4"/>
        <v>14</v>
      </c>
      <c r="J36" s="356">
        <f t="shared" si="4"/>
        <v>14</v>
      </c>
      <c r="K36" s="153"/>
      <c r="L36" s="153"/>
      <c r="M36" s="153"/>
      <c r="N36" s="153"/>
      <c r="O36" s="145" t="s">
        <v>167</v>
      </c>
      <c r="P36" s="152">
        <f>ROUNDUP(('수학 백분위 표'!$M11-0.5-'점수 계산기'!$C$32-'점수 계산기'!$C$29*P$30)/'점수 계산기'!$C$27,0)</f>
        <v>7</v>
      </c>
      <c r="Q36" s="152">
        <f>ROUNDUP(('수학 백분위 표'!$M11-0.5-'점수 계산기'!$C$32-'점수 계산기'!$C$29*Q$30)/'점수 계산기'!$C$27,0)</f>
        <v>8</v>
      </c>
      <c r="R36" s="152">
        <f>ROUNDUP(('수학 백분위 표'!$M11-0.5-'점수 계산기'!$C$32-'점수 계산기'!$C$29*R$30)/'점수 계산기'!$C$27,0)</f>
        <v>9</v>
      </c>
      <c r="S36" s="152">
        <f>ROUNDUP(('수학 백분위 표'!$M11-0.5-'점수 계산기'!$C$32-'점수 계산기'!$C$29*S$30)/'점수 계산기'!$C$27,0)</f>
        <v>10</v>
      </c>
      <c r="T36" s="152">
        <f>ROUNDUP(('수학 백분위 표'!$M11-0.5-'점수 계산기'!$C$32-'점수 계산기'!$C$29*T$30)/'점수 계산기'!$C$27,0)</f>
        <v>11</v>
      </c>
      <c r="U36" s="152">
        <f>ROUNDUP(('수학 백분위 표'!$M11-0.5-'점수 계산기'!$C$32-'점수 계산기'!$C$29*U$30)/'점수 계산기'!$C$27,0)</f>
        <v>12</v>
      </c>
      <c r="V36" s="152">
        <f>ROUNDUP(('수학 백분위 표'!$M11-0.5-'점수 계산기'!$C$32-'점수 계산기'!$C$29*V$30)/'점수 계산기'!$C$27,0)</f>
        <v>14</v>
      </c>
      <c r="W36" s="153"/>
      <c r="X36" s="153"/>
    </row>
    <row r="37" spans="2:24" s="161" customFormat="1" ht="25" customHeight="1">
      <c r="B37" s="153"/>
      <c r="C37" s="326" t="s">
        <v>93</v>
      </c>
      <c r="D37" s="327">
        <f t="shared" si="5"/>
        <v>9</v>
      </c>
      <c r="E37" s="320">
        <f t="shared" si="4"/>
        <v>9</v>
      </c>
      <c r="F37" s="320">
        <f t="shared" si="4"/>
        <v>9</v>
      </c>
      <c r="G37" s="320">
        <f t="shared" si="4"/>
        <v>10</v>
      </c>
      <c r="H37" s="320">
        <f t="shared" si="4"/>
        <v>10</v>
      </c>
      <c r="I37" s="320">
        <f t="shared" si="4"/>
        <v>10</v>
      </c>
      <c r="J37" s="356">
        <f t="shared" si="4"/>
        <v>10</v>
      </c>
      <c r="K37" s="153"/>
      <c r="L37" s="153"/>
      <c r="M37" s="153"/>
      <c r="N37" s="153"/>
      <c r="O37" s="145" t="s">
        <v>168</v>
      </c>
      <c r="P37" s="152">
        <f>ROUNDUP(('수학 백분위 표'!$M12-0.5-'점수 계산기'!$C$32-'점수 계산기'!$C$29*P$30)/'점수 계산기'!$C$27,0)</f>
        <v>2</v>
      </c>
      <c r="Q37" s="152">
        <f>ROUNDUP(('수학 백분위 표'!$M12-0.5-'점수 계산기'!$C$32-'점수 계산기'!$C$29*Q$30)/'점수 계산기'!$C$27,0)</f>
        <v>3</v>
      </c>
      <c r="R37" s="152">
        <f>ROUNDUP(('수학 백분위 표'!$M12-0.5-'점수 계산기'!$C$32-'점수 계산기'!$C$29*R$30)/'점수 계산기'!$C$27,0)</f>
        <v>4</v>
      </c>
      <c r="S37" s="152">
        <f>ROUNDUP(('수학 백분위 표'!$M12-0.5-'점수 계산기'!$C$32-'점수 계산기'!$C$29*S$30)/'점수 계산기'!$C$27,0)</f>
        <v>6</v>
      </c>
      <c r="T37" s="152">
        <f>ROUNDUP(('수학 백분위 표'!$M12-0.5-'점수 계산기'!$C$32-'점수 계산기'!$C$29*T$30)/'점수 계산기'!$C$27,0)</f>
        <v>7</v>
      </c>
      <c r="U37" s="152">
        <f>ROUNDUP(('수학 백분위 표'!$M12-0.5-'점수 계산기'!$C$32-'점수 계산기'!$C$29*U$30)/'점수 계산기'!$C$27,0)</f>
        <v>8</v>
      </c>
      <c r="V37" s="152">
        <f>ROUNDUP(('수학 백분위 표'!$M12-0.5-'점수 계산기'!$C$32-'점수 계산기'!$C$29*V$30)/'점수 계산기'!$C$27,0)</f>
        <v>10</v>
      </c>
      <c r="W37" s="153"/>
      <c r="X37" s="153"/>
    </row>
    <row r="38" spans="2:24" s="161" customFormat="1" ht="25" customHeight="1" thickBot="1">
      <c r="B38" s="153"/>
      <c r="C38" s="334" t="s">
        <v>95</v>
      </c>
      <c r="D38" s="335">
        <f t="shared" si="5"/>
        <v>7</v>
      </c>
      <c r="E38" s="440">
        <f t="shared" si="4"/>
        <v>6</v>
      </c>
      <c r="F38" s="440">
        <f t="shared" si="4"/>
        <v>7</v>
      </c>
      <c r="G38" s="440">
        <f t="shared" si="4"/>
        <v>6</v>
      </c>
      <c r="H38" s="440">
        <f t="shared" si="4"/>
        <v>6</v>
      </c>
      <c r="I38" s="440">
        <f t="shared" si="4"/>
        <v>6</v>
      </c>
      <c r="J38" s="441">
        <f t="shared" si="4"/>
        <v>6</v>
      </c>
      <c r="K38" s="153"/>
      <c r="L38" s="153"/>
      <c r="M38" s="153"/>
      <c r="N38" s="153"/>
      <c r="O38" s="148" t="s">
        <v>169</v>
      </c>
      <c r="P38" s="152">
        <f>ROUNDUP(('수학 백분위 표'!$M13-0.5-'점수 계산기'!$C$32-'점수 계산기'!$C$29*P$30)/'점수 계산기'!$C$27,0)</f>
        <v>-2</v>
      </c>
      <c r="Q38" s="152">
        <f>ROUNDUP(('수학 백분위 표'!$M13-0.5-'점수 계산기'!$C$32-'점수 계산기'!$C$29*Q$30)/'점수 계산기'!$C$27,0)</f>
        <v>-1</v>
      </c>
      <c r="R38" s="152">
        <f>ROUNDUP(('수학 백분위 표'!$M13-0.5-'점수 계산기'!$C$32-'점수 계산기'!$C$29*R$30)/'점수 계산기'!$C$27,0)</f>
        <v>1</v>
      </c>
      <c r="S38" s="152">
        <f>ROUNDUP(('수학 백분위 표'!$M13-0.5-'점수 계산기'!$C$32-'점수 계산기'!$C$29*S$30)/'점수 계산기'!$C$27,0)</f>
        <v>2</v>
      </c>
      <c r="T38" s="152">
        <f>ROUNDUP(('수학 백분위 표'!$M13-0.5-'점수 계산기'!$C$32-'점수 계산기'!$C$29*T$30)/'점수 계산기'!$C$27,0)</f>
        <v>3</v>
      </c>
      <c r="U38" s="152">
        <f>ROUNDUP(('수학 백분위 표'!$M13-0.5-'점수 계산기'!$C$32-'점수 계산기'!$C$29*U$30)/'점수 계산기'!$C$27,0)</f>
        <v>4</v>
      </c>
      <c r="V38" s="152">
        <f>ROUNDUP(('수학 백분위 표'!$M13-0.5-'점수 계산기'!$C$32-'점수 계산기'!$C$29*V$30)/'점수 계산기'!$C$27,0)</f>
        <v>6</v>
      </c>
      <c r="W38" s="153"/>
      <c r="X38" s="153"/>
    </row>
    <row r="39" spans="2:24">
      <c r="B39" s="4"/>
      <c r="C39" s="65"/>
      <c r="D39" s="65"/>
      <c r="E39" s="65"/>
      <c r="F39" s="3"/>
      <c r="G39" s="3"/>
      <c r="H39" s="3"/>
      <c r="I39" s="3"/>
      <c r="J39" s="3"/>
      <c r="K39" s="3"/>
      <c r="L39" s="3"/>
      <c r="M39" s="3"/>
      <c r="N39" s="4"/>
      <c r="O39" s="4"/>
      <c r="P39" s="4"/>
    </row>
    <row r="40" spans="2:24">
      <c r="B40" s="4"/>
      <c r="C40" s="65"/>
      <c r="D40" s="65"/>
      <c r="E40" s="65"/>
      <c r="F40" s="3"/>
      <c r="G40" s="3"/>
      <c r="H40" s="3"/>
      <c r="I40" s="3"/>
      <c r="J40" s="3"/>
      <c r="K40" s="3"/>
      <c r="L40" s="3"/>
      <c r="M40" s="3"/>
      <c r="N40" s="4"/>
      <c r="O40" s="4"/>
      <c r="P40" s="4"/>
    </row>
    <row r="41" spans="2:24" ht="17.5" hidden="1" thickBot="1">
      <c r="B41" s="4"/>
      <c r="C41" s="72" t="s">
        <v>80</v>
      </c>
      <c r="D41" s="81">
        <v>26</v>
      </c>
      <c r="E41" s="82">
        <v>23</v>
      </c>
      <c r="F41" s="83">
        <v>22</v>
      </c>
      <c r="G41" s="82">
        <v>19</v>
      </c>
      <c r="H41" s="83">
        <v>18</v>
      </c>
      <c r="I41" s="82">
        <v>16</v>
      </c>
      <c r="J41" s="83">
        <v>15</v>
      </c>
      <c r="K41" s="82">
        <v>14</v>
      </c>
      <c r="L41" s="83">
        <v>12</v>
      </c>
      <c r="M41" s="125">
        <v>11</v>
      </c>
      <c r="N41" s="4"/>
    </row>
    <row r="42" spans="2:24" hidden="1">
      <c r="B42" s="4"/>
      <c r="C42" s="78" t="s">
        <v>82</v>
      </c>
      <c r="D42" s="77">
        <f t="shared" ref="D42:D49" si="6">D9</f>
        <v>80</v>
      </c>
      <c r="E42" s="73">
        <f t="shared" ref="E42:F49" si="7">F9</f>
        <v>80</v>
      </c>
      <c r="F42" s="73">
        <f t="shared" si="7"/>
        <v>80</v>
      </c>
      <c r="G42" s="73">
        <f t="shared" ref="G42:H49" si="8">J9</f>
        <v>80</v>
      </c>
      <c r="H42" s="73">
        <f t="shared" si="8"/>
        <v>80</v>
      </c>
      <c r="I42" s="73">
        <f>D20</f>
        <v>80</v>
      </c>
      <c r="J42" s="73">
        <f>E20</f>
        <v>80</v>
      </c>
      <c r="K42" s="73">
        <f>F20</f>
        <v>80</v>
      </c>
      <c r="L42" s="73">
        <f>H20</f>
        <v>80</v>
      </c>
      <c r="M42" s="74">
        <f>I20</f>
        <v>80</v>
      </c>
      <c r="N42" s="4"/>
    </row>
    <row r="43" spans="2:24" hidden="1">
      <c r="B43" s="4"/>
      <c r="C43" s="79" t="s">
        <v>84</v>
      </c>
      <c r="D43" s="86">
        <f t="shared" si="6"/>
        <v>70</v>
      </c>
      <c r="E43" s="85">
        <f t="shared" si="7"/>
        <v>70</v>
      </c>
      <c r="F43" s="85">
        <f t="shared" si="7"/>
        <v>70</v>
      </c>
      <c r="G43" s="85">
        <f t="shared" si="8"/>
        <v>70</v>
      </c>
      <c r="H43" s="85">
        <f t="shared" si="8"/>
        <v>70</v>
      </c>
      <c r="I43" s="85">
        <f t="shared" ref="I43:I49" si="9">D21</f>
        <v>70</v>
      </c>
      <c r="J43" s="85">
        <f t="shared" ref="J43:K43" si="10">E21</f>
        <v>70</v>
      </c>
      <c r="K43" s="85">
        <f t="shared" si="10"/>
        <v>71</v>
      </c>
      <c r="L43" s="85">
        <f t="shared" ref="L43:M43" si="11">H21</f>
        <v>71</v>
      </c>
      <c r="M43" s="87">
        <f t="shared" si="11"/>
        <v>71</v>
      </c>
      <c r="N43" s="4"/>
    </row>
    <row r="44" spans="2:24" hidden="1">
      <c r="B44" s="4"/>
      <c r="C44" s="79" t="s">
        <v>86</v>
      </c>
      <c r="D44" s="86">
        <f t="shared" si="6"/>
        <v>60</v>
      </c>
      <c r="E44" s="85">
        <f t="shared" si="7"/>
        <v>61</v>
      </c>
      <c r="F44" s="85">
        <f t="shared" si="7"/>
        <v>61</v>
      </c>
      <c r="G44" s="85">
        <f t="shared" si="8"/>
        <v>61</v>
      </c>
      <c r="H44" s="85">
        <f t="shared" si="8"/>
        <v>61</v>
      </c>
      <c r="I44" s="85">
        <f t="shared" si="9"/>
        <v>61</v>
      </c>
      <c r="J44" s="85">
        <f t="shared" ref="J44:K44" si="12">E22</f>
        <v>61</v>
      </c>
      <c r="K44" s="85">
        <f t="shared" si="12"/>
        <v>61</v>
      </c>
      <c r="L44" s="85">
        <f t="shared" ref="L44:M44" si="13">H22</f>
        <v>61</v>
      </c>
      <c r="M44" s="87">
        <f t="shared" si="13"/>
        <v>61</v>
      </c>
      <c r="N44" s="4"/>
    </row>
    <row r="45" spans="2:24" hidden="1">
      <c r="B45" s="4"/>
      <c r="C45" s="79" t="s">
        <v>88</v>
      </c>
      <c r="D45" s="86">
        <f t="shared" si="6"/>
        <v>48</v>
      </c>
      <c r="E45" s="85">
        <f t="shared" si="7"/>
        <v>49</v>
      </c>
      <c r="F45" s="85">
        <f t="shared" si="7"/>
        <v>49</v>
      </c>
      <c r="G45" s="85">
        <f t="shared" si="8"/>
        <v>49</v>
      </c>
      <c r="H45" s="85">
        <f t="shared" si="8"/>
        <v>49</v>
      </c>
      <c r="I45" s="85">
        <f t="shared" si="9"/>
        <v>49</v>
      </c>
      <c r="J45" s="85">
        <f t="shared" ref="J45:K45" si="14">E23</f>
        <v>49</v>
      </c>
      <c r="K45" s="85">
        <f t="shared" si="14"/>
        <v>49</v>
      </c>
      <c r="L45" s="85">
        <f t="shared" ref="L45:M45" si="15">H23</f>
        <v>49</v>
      </c>
      <c r="M45" s="87">
        <f t="shared" si="15"/>
        <v>49</v>
      </c>
      <c r="N45" s="4"/>
    </row>
    <row r="46" spans="2:24" hidden="1">
      <c r="B46" s="4"/>
      <c r="C46" s="79" t="s">
        <v>90</v>
      </c>
      <c r="D46" s="86">
        <f t="shared" si="6"/>
        <v>28</v>
      </c>
      <c r="E46" s="85">
        <f t="shared" si="7"/>
        <v>28</v>
      </c>
      <c r="F46" s="85">
        <f t="shared" si="7"/>
        <v>28</v>
      </c>
      <c r="G46" s="85">
        <f t="shared" si="8"/>
        <v>28</v>
      </c>
      <c r="H46" s="85">
        <f t="shared" si="8"/>
        <v>28</v>
      </c>
      <c r="I46" s="85">
        <f t="shared" si="9"/>
        <v>28</v>
      </c>
      <c r="J46" s="85">
        <f t="shared" ref="J46:K46" si="16">E24</f>
        <v>28</v>
      </c>
      <c r="K46" s="85">
        <f t="shared" si="16"/>
        <v>28</v>
      </c>
      <c r="L46" s="85">
        <f t="shared" ref="L46:M46" si="17">H24</f>
        <v>28</v>
      </c>
      <c r="M46" s="87">
        <f t="shared" si="17"/>
        <v>29</v>
      </c>
      <c r="N46" s="4"/>
      <c r="O46" s="4"/>
    </row>
    <row r="47" spans="2:24" hidden="1">
      <c r="B47" s="4"/>
      <c r="C47" s="79" t="s">
        <v>92</v>
      </c>
      <c r="D47" s="86">
        <f t="shared" si="6"/>
        <v>26</v>
      </c>
      <c r="E47" s="85">
        <f t="shared" si="7"/>
        <v>23</v>
      </c>
      <c r="F47" s="85">
        <f t="shared" si="7"/>
        <v>22</v>
      </c>
      <c r="G47" s="85">
        <f t="shared" si="8"/>
        <v>19</v>
      </c>
      <c r="H47" s="85">
        <f t="shared" si="8"/>
        <v>18</v>
      </c>
      <c r="I47" s="85">
        <f t="shared" si="9"/>
        <v>16</v>
      </c>
      <c r="J47" s="85">
        <f t="shared" ref="J47:K47" si="18">E25</f>
        <v>15</v>
      </c>
      <c r="K47" s="85">
        <f t="shared" si="18"/>
        <v>14</v>
      </c>
      <c r="L47" s="85">
        <f t="shared" ref="L47:M47" si="19">H25</f>
        <v>14</v>
      </c>
      <c r="M47" s="87">
        <f t="shared" si="19"/>
        <v>14</v>
      </c>
      <c r="N47" s="4"/>
      <c r="O47" s="4"/>
    </row>
    <row r="48" spans="2:24" hidden="1">
      <c r="B48" s="4"/>
      <c r="C48" s="79" t="s">
        <v>94</v>
      </c>
      <c r="D48" s="86" t="str">
        <f t="shared" si="6"/>
        <v>-</v>
      </c>
      <c r="E48" s="85" t="str">
        <f t="shared" si="7"/>
        <v>-</v>
      </c>
      <c r="F48" s="85" t="str">
        <f t="shared" si="7"/>
        <v>-</v>
      </c>
      <c r="G48" s="85" t="str">
        <f t="shared" si="8"/>
        <v>-</v>
      </c>
      <c r="H48" s="85" t="str">
        <f t="shared" si="8"/>
        <v>-</v>
      </c>
      <c r="I48" s="85" t="str">
        <f t="shared" si="9"/>
        <v>-</v>
      </c>
      <c r="J48" s="85" t="str">
        <f t="shared" ref="J48:K48" si="20">E26</f>
        <v>-</v>
      </c>
      <c r="K48" s="85" t="str">
        <f t="shared" si="20"/>
        <v>-</v>
      </c>
      <c r="L48" s="85">
        <f t="shared" ref="L48:M48" si="21">H26</f>
        <v>12</v>
      </c>
      <c r="M48" s="87">
        <f t="shared" si="21"/>
        <v>11</v>
      </c>
      <c r="N48" s="4"/>
      <c r="O48" s="4"/>
    </row>
    <row r="49" spans="2:17" ht="17.5" hidden="1" thickBot="1">
      <c r="B49" s="4"/>
      <c r="C49" s="80" t="s">
        <v>96</v>
      </c>
      <c r="D49" s="88" t="str">
        <f t="shared" si="6"/>
        <v>-</v>
      </c>
      <c r="E49" s="75" t="str">
        <f t="shared" si="7"/>
        <v>-</v>
      </c>
      <c r="F49" s="75" t="str">
        <f t="shared" si="7"/>
        <v>-</v>
      </c>
      <c r="G49" s="75" t="str">
        <f t="shared" si="8"/>
        <v>-</v>
      </c>
      <c r="H49" s="75" t="str">
        <f t="shared" si="8"/>
        <v>-</v>
      </c>
      <c r="I49" s="75" t="str">
        <f t="shared" si="9"/>
        <v>-</v>
      </c>
      <c r="J49" s="75" t="str">
        <f>E27</f>
        <v>-</v>
      </c>
      <c r="K49" s="75" t="str">
        <f>F27</f>
        <v>-</v>
      </c>
      <c r="L49" s="75" t="str">
        <f t="shared" ref="L49:M49" si="22">H27</f>
        <v>-</v>
      </c>
      <c r="M49" s="76" t="str">
        <f t="shared" si="22"/>
        <v>-</v>
      </c>
      <c r="N49" s="4"/>
      <c r="O49" s="4"/>
    </row>
    <row r="50" spans="2:17">
      <c r="B50" s="4"/>
      <c r="C50" s="65"/>
      <c r="D50" s="65"/>
      <c r="E50" s="65"/>
      <c r="F50" s="3"/>
      <c r="G50" s="3"/>
      <c r="H50" s="3"/>
      <c r="I50" s="3"/>
      <c r="J50" s="3"/>
      <c r="K50" s="3"/>
      <c r="L50" s="3"/>
      <c r="M50" s="3"/>
      <c r="N50" s="4"/>
      <c r="O50" s="4"/>
      <c r="P50" s="4"/>
      <c r="Q50" s="4"/>
    </row>
    <row r="51" spans="2:17">
      <c r="B51" s="4"/>
      <c r="C51" s="65"/>
      <c r="D51" s="65"/>
      <c r="E51" s="65"/>
      <c r="F51" s="3"/>
      <c r="G51" s="3"/>
      <c r="H51" s="3"/>
      <c r="I51" s="3"/>
      <c r="J51" s="3"/>
      <c r="K51" s="3"/>
      <c r="L51" s="3"/>
      <c r="M51" s="3"/>
      <c r="N51" s="4"/>
      <c r="O51" s="4"/>
      <c r="P51" s="4"/>
      <c r="Q51" s="4"/>
    </row>
    <row r="52" spans="2:17">
      <c r="B52" s="4"/>
      <c r="C52" s="65"/>
      <c r="D52" s="65"/>
      <c r="E52" s="65"/>
      <c r="F52" s="3"/>
      <c r="G52" s="3"/>
      <c r="H52" s="3"/>
      <c r="I52" s="3"/>
      <c r="J52" s="3"/>
      <c r="K52" s="3"/>
      <c r="L52" s="3"/>
      <c r="M52" s="3"/>
      <c r="N52" s="4"/>
      <c r="O52" s="4"/>
      <c r="P52" s="4"/>
      <c r="Q52" s="4"/>
    </row>
    <row r="53" spans="2:17">
      <c r="B53" s="4"/>
      <c r="C53" s="65"/>
      <c r="D53" s="65"/>
      <c r="E53" s="65"/>
      <c r="F53" s="3"/>
      <c r="G53" s="3"/>
      <c r="H53" s="3"/>
      <c r="I53" s="3"/>
      <c r="J53" s="3"/>
      <c r="K53" s="3"/>
      <c r="L53" s="3"/>
      <c r="M53" s="3"/>
      <c r="N53" s="4"/>
      <c r="O53" s="4"/>
      <c r="P53" s="4"/>
      <c r="Q53" s="4"/>
    </row>
    <row r="54" spans="2:17">
      <c r="B54" s="4"/>
      <c r="C54" s="65"/>
      <c r="D54" s="65"/>
      <c r="E54" s="65"/>
      <c r="F54" s="3"/>
      <c r="G54" s="3"/>
      <c r="H54" s="3"/>
      <c r="I54" s="3"/>
      <c r="J54" s="3"/>
      <c r="K54" s="3"/>
      <c r="L54" s="3"/>
      <c r="M54" s="3"/>
      <c r="N54" s="4"/>
      <c r="O54" s="4"/>
      <c r="P54" s="4"/>
      <c r="Q54" s="4"/>
    </row>
    <row r="55" spans="2:17">
      <c r="B55" s="4"/>
      <c r="C55" s="65"/>
      <c r="D55" s="65"/>
      <c r="E55" s="65"/>
      <c r="F55" s="3"/>
      <c r="G55" s="3"/>
      <c r="H55" s="3"/>
      <c r="I55" s="3"/>
      <c r="J55" s="3"/>
      <c r="K55" s="3"/>
      <c r="L55" s="3"/>
      <c r="M55" s="3"/>
      <c r="N55" s="4"/>
      <c r="O55" s="4"/>
      <c r="P55" s="4"/>
      <c r="Q55" s="4"/>
    </row>
    <row r="56" spans="2:17">
      <c r="B56" s="4"/>
      <c r="C56" s="65"/>
      <c r="D56" s="65"/>
      <c r="E56" s="65"/>
      <c r="F56" s="3"/>
      <c r="G56" s="3"/>
      <c r="H56" s="3"/>
      <c r="I56" s="3"/>
      <c r="J56" s="3"/>
      <c r="K56" s="3"/>
      <c r="L56" s="3"/>
      <c r="M56" s="3"/>
      <c r="N56" s="4"/>
      <c r="O56" s="4"/>
      <c r="P56" s="4"/>
      <c r="Q56" s="4"/>
    </row>
    <row r="57" spans="2:17">
      <c r="B57" s="4"/>
      <c r="C57" s="65"/>
      <c r="D57" s="65"/>
      <c r="E57" s="65"/>
      <c r="F57" s="3"/>
      <c r="G57" s="3"/>
      <c r="H57" s="3"/>
      <c r="I57" s="3"/>
      <c r="J57" s="3"/>
      <c r="K57" s="3"/>
      <c r="L57" s="3"/>
      <c r="M57" s="3"/>
      <c r="N57" s="4"/>
      <c r="O57" s="4"/>
      <c r="P57" s="4"/>
      <c r="Q57" s="4"/>
    </row>
    <row r="58" spans="2:17">
      <c r="B58" s="4"/>
      <c r="C58" s="65"/>
      <c r="D58" s="65"/>
      <c r="E58" s="65"/>
      <c r="F58" s="3"/>
      <c r="G58" s="3"/>
      <c r="H58" s="3"/>
      <c r="I58" s="3"/>
      <c r="J58" s="3"/>
      <c r="K58" s="3"/>
      <c r="L58" s="3"/>
      <c r="M58" s="3"/>
      <c r="N58" s="4"/>
      <c r="O58" s="4"/>
      <c r="P58" s="4"/>
      <c r="Q58" s="4"/>
    </row>
    <row r="59" spans="2:17">
      <c r="B59" s="4"/>
      <c r="C59" s="65"/>
      <c r="D59" s="65"/>
      <c r="E59" s="65"/>
      <c r="F59" s="3"/>
      <c r="G59" s="3"/>
      <c r="H59" s="3"/>
      <c r="I59" s="3"/>
      <c r="J59" s="3"/>
      <c r="K59" s="3"/>
      <c r="L59" s="3"/>
      <c r="M59" s="3"/>
      <c r="N59" s="4"/>
      <c r="O59" s="4"/>
      <c r="P59" s="4"/>
      <c r="Q59" s="4"/>
    </row>
    <row r="60" spans="2:17">
      <c r="B60" s="4"/>
      <c r="C60" s="65"/>
      <c r="D60" s="65"/>
      <c r="E60" s="65"/>
      <c r="F60" s="3"/>
      <c r="G60" s="3"/>
      <c r="H60" s="3"/>
      <c r="I60" s="3"/>
      <c r="J60" s="3"/>
      <c r="K60" s="3"/>
      <c r="L60" s="3"/>
      <c r="M60" s="3"/>
      <c r="N60" s="4"/>
      <c r="O60" s="4"/>
      <c r="P60" s="4"/>
      <c r="Q60" s="4"/>
    </row>
    <row r="61" spans="2:17">
      <c r="B61" s="4"/>
      <c r="C61" s="65"/>
      <c r="D61" s="65"/>
      <c r="E61" s="65"/>
      <c r="F61" s="3"/>
      <c r="G61" s="3"/>
      <c r="H61" s="3"/>
      <c r="I61" s="3"/>
      <c r="J61" s="3"/>
      <c r="K61" s="3"/>
      <c r="L61" s="3"/>
      <c r="M61" s="3"/>
      <c r="N61" s="4"/>
      <c r="O61" s="4"/>
      <c r="P61" s="4"/>
      <c r="Q61" s="4"/>
    </row>
    <row r="62" spans="2:17">
      <c r="B62" s="4"/>
      <c r="C62" s="65"/>
      <c r="D62" s="65"/>
      <c r="E62" s="65"/>
      <c r="F62" s="3"/>
      <c r="G62" s="3"/>
      <c r="H62" s="3"/>
      <c r="I62" s="3"/>
      <c r="J62" s="3"/>
      <c r="K62" s="3"/>
      <c r="L62" s="3"/>
      <c r="M62" s="3"/>
      <c r="N62" s="4"/>
      <c r="O62" s="4"/>
      <c r="P62" s="4"/>
      <c r="Q62" s="4"/>
    </row>
    <row r="63" spans="2:17">
      <c r="B63" s="4"/>
      <c r="C63" s="65"/>
      <c r="D63" s="65"/>
      <c r="E63" s="65"/>
      <c r="F63" s="3"/>
      <c r="G63" s="3"/>
      <c r="H63" s="3"/>
      <c r="I63" s="3"/>
      <c r="J63" s="3"/>
      <c r="K63" s="3"/>
      <c r="L63" s="3"/>
      <c r="M63" s="3"/>
      <c r="N63" s="4"/>
      <c r="O63" s="4"/>
      <c r="P63" s="4"/>
      <c r="Q63" s="4"/>
    </row>
    <row r="64" spans="2:17">
      <c r="B64" s="4"/>
      <c r="C64" s="65"/>
      <c r="D64" s="65"/>
      <c r="E64" s="65"/>
      <c r="F64" s="3"/>
      <c r="G64" s="3"/>
      <c r="H64" s="3"/>
      <c r="I64" s="3"/>
      <c r="J64" s="3"/>
      <c r="K64" s="3"/>
      <c r="L64" s="3"/>
      <c r="M64" s="3"/>
      <c r="N64" s="4"/>
      <c r="O64" s="4"/>
      <c r="P64" s="4"/>
      <c r="Q64" s="4"/>
    </row>
    <row r="65" spans="2:17">
      <c r="B65" s="4"/>
      <c r="C65" s="65"/>
      <c r="D65" s="65"/>
      <c r="E65" s="65"/>
      <c r="F65" s="3"/>
      <c r="G65" s="3"/>
      <c r="H65" s="3"/>
      <c r="I65" s="3"/>
      <c r="J65" s="3"/>
      <c r="K65" s="3"/>
      <c r="L65" s="3"/>
      <c r="M65" s="3"/>
      <c r="N65" s="4"/>
      <c r="O65" s="4"/>
      <c r="P65" s="4"/>
      <c r="Q65" s="4"/>
    </row>
    <row r="66" spans="2:17">
      <c r="B66" s="4"/>
      <c r="C66" s="65"/>
      <c r="D66" s="65"/>
      <c r="E66" s="65"/>
      <c r="F66" s="3"/>
      <c r="G66" s="3"/>
      <c r="H66" s="3"/>
      <c r="I66" s="3"/>
      <c r="J66" s="3"/>
      <c r="K66" s="3"/>
      <c r="L66" s="3"/>
      <c r="M66" s="3"/>
      <c r="N66" s="4"/>
      <c r="O66" s="4"/>
      <c r="P66" s="4"/>
      <c r="Q66" s="4"/>
    </row>
    <row r="67" spans="2:17">
      <c r="B67" s="4"/>
      <c r="C67" s="65"/>
      <c r="D67" s="65"/>
      <c r="E67" s="65"/>
      <c r="F67" s="3"/>
      <c r="G67" s="3"/>
      <c r="H67" s="3"/>
      <c r="I67" s="3"/>
      <c r="J67" s="3"/>
      <c r="K67" s="3"/>
      <c r="L67" s="3"/>
      <c r="M67" s="3"/>
      <c r="N67" s="4"/>
      <c r="O67" s="4"/>
      <c r="P67" s="4"/>
      <c r="Q67" s="4"/>
    </row>
    <row r="68" spans="2:17">
      <c r="B68" s="4"/>
      <c r="C68" s="65"/>
      <c r="D68" s="65"/>
      <c r="E68" s="65"/>
      <c r="F68" s="3"/>
      <c r="G68" s="3"/>
      <c r="H68" s="3"/>
      <c r="I68" s="3"/>
      <c r="J68" s="3"/>
      <c r="K68" s="3"/>
      <c r="L68" s="3"/>
      <c r="M68" s="3"/>
      <c r="N68" s="4"/>
      <c r="O68" s="4"/>
      <c r="P68" s="4"/>
      <c r="Q68" s="4"/>
    </row>
    <row r="69" spans="2:17">
      <c r="B69" s="4"/>
      <c r="C69" s="65"/>
      <c r="D69" s="65"/>
      <c r="E69" s="65"/>
      <c r="F69" s="3"/>
      <c r="G69" s="3"/>
      <c r="H69" s="3"/>
      <c r="I69" s="3"/>
      <c r="J69" s="3"/>
      <c r="K69" s="3"/>
      <c r="L69" s="3"/>
      <c r="M69" s="3"/>
      <c r="N69" s="4"/>
      <c r="O69" s="4"/>
      <c r="P69" s="4"/>
      <c r="Q69" s="4"/>
    </row>
    <row r="70" spans="2:17">
      <c r="B70" s="4"/>
      <c r="C70" s="65"/>
      <c r="D70" s="65"/>
      <c r="E70" s="65"/>
      <c r="F70" s="3"/>
      <c r="G70" s="3"/>
      <c r="H70" s="3"/>
      <c r="I70" s="3"/>
      <c r="J70" s="3"/>
      <c r="K70" s="3"/>
      <c r="L70" s="3"/>
      <c r="M70" s="3"/>
      <c r="N70" s="4"/>
      <c r="O70" s="4"/>
      <c r="P70" s="4"/>
      <c r="Q70" s="4"/>
    </row>
    <row r="71" spans="2:17">
      <c r="B71" s="4"/>
      <c r="C71" s="65"/>
      <c r="D71" s="65"/>
      <c r="E71" s="65"/>
      <c r="F71" s="3"/>
      <c r="G71" s="3"/>
      <c r="H71" s="3"/>
      <c r="I71" s="3"/>
      <c r="J71" s="3"/>
      <c r="K71" s="3"/>
      <c r="L71" s="3"/>
      <c r="M71" s="3"/>
      <c r="N71" s="4"/>
      <c r="O71" s="4"/>
      <c r="P71" s="4"/>
      <c r="Q71" s="4"/>
    </row>
  </sheetData>
  <mergeCells count="2">
    <mergeCell ref="D4:G4"/>
    <mergeCell ref="D5:G5"/>
  </mergeCells>
  <phoneticPr fontId="1" type="noConversion"/>
  <pageMargins left="0.7" right="0.7" top="0.75" bottom="0.75" header="0.3" footer="0.3"/>
  <pageSetup paperSize="9" scale="72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50D3-FB25-4A6B-B590-13B77F3FB864}">
  <sheetPr>
    <tabColor rgb="FF00B050"/>
    <pageSetUpPr fitToPage="1"/>
  </sheetPr>
  <dimension ref="B1:X71"/>
  <sheetViews>
    <sheetView topLeftCell="A35" zoomScale="85" zoomScaleNormal="85" workbookViewId="0">
      <selection activeCell="B3" sqref="B3:M39"/>
    </sheetView>
  </sheetViews>
  <sheetFormatPr defaultRowHeight="17"/>
  <cols>
    <col min="3" max="3" width="13.08203125" style="64" customWidth="1"/>
    <col min="4" max="5" width="10.58203125" style="64" customWidth="1"/>
    <col min="6" max="13" width="10.58203125" style="5" customWidth="1"/>
    <col min="14" max="14" width="10.58203125" customWidth="1"/>
    <col min="15" max="15" width="10.58203125" hidden="1" customWidth="1"/>
    <col min="16" max="24" width="0" hidden="1" customWidth="1"/>
  </cols>
  <sheetData>
    <row r="1" spans="2:24">
      <c r="M1" s="3"/>
      <c r="N1" s="4"/>
      <c r="O1" s="4"/>
      <c r="P1" s="4"/>
    </row>
    <row r="2" spans="2:24">
      <c r="B2" s="4"/>
      <c r="C2" s="65"/>
      <c r="D2" s="65"/>
      <c r="E2" s="65"/>
      <c r="F2" s="3"/>
      <c r="G2" s="3"/>
      <c r="H2" s="3"/>
      <c r="I2" s="3"/>
      <c r="J2" s="3"/>
      <c r="K2" s="3"/>
      <c r="L2" s="3"/>
      <c r="M2" s="3"/>
      <c r="N2" s="4"/>
      <c r="O2" s="4"/>
      <c r="P2" s="4"/>
    </row>
    <row r="3" spans="2:24" ht="17.5" thickBot="1">
      <c r="B3" s="4"/>
      <c r="C3" s="65"/>
      <c r="D3" s="65"/>
      <c r="E3" s="65"/>
      <c r="F3" s="3"/>
      <c r="G3" s="3"/>
      <c r="H3" s="3"/>
      <c r="I3" s="3"/>
      <c r="J3" s="3"/>
      <c r="K3" s="3"/>
      <c r="L3" s="3"/>
      <c r="M3" s="3"/>
      <c r="N3" s="4"/>
      <c r="O3" s="4"/>
      <c r="P3" s="4"/>
    </row>
    <row r="4" spans="2:24" s="161" customFormat="1" ht="21" customHeight="1">
      <c r="B4" s="153"/>
      <c r="C4" s="363" t="s">
        <v>53</v>
      </c>
      <c r="D4" s="608" t="s">
        <v>66</v>
      </c>
      <c r="E4" s="608"/>
      <c r="F4" s="608"/>
      <c r="G4" s="609"/>
      <c r="H4" s="140"/>
      <c r="I4" s="140"/>
      <c r="J4" s="140"/>
      <c r="K4" s="140"/>
      <c r="L4" s="153"/>
      <c r="M4" s="153"/>
      <c r="N4" s="153"/>
      <c r="O4" s="153"/>
      <c r="P4" s="153"/>
    </row>
    <row r="5" spans="2:24" s="161" customFormat="1" ht="21" customHeight="1" thickBot="1">
      <c r="B5" s="153"/>
      <c r="C5" s="364" t="s">
        <v>8</v>
      </c>
      <c r="D5" s="625" t="s">
        <v>171</v>
      </c>
      <c r="E5" s="626"/>
      <c r="F5" s="626"/>
      <c r="G5" s="627"/>
      <c r="H5" s="140"/>
      <c r="I5" s="140"/>
      <c r="J5" s="140"/>
      <c r="K5" s="140"/>
      <c r="L5" s="153"/>
      <c r="M5" s="153"/>
      <c r="N5" s="153"/>
      <c r="O5" s="153"/>
      <c r="P5" s="153"/>
    </row>
    <row r="6" spans="2:24">
      <c r="B6" s="4"/>
      <c r="C6" s="65"/>
      <c r="D6" s="65"/>
      <c r="E6" s="65"/>
      <c r="F6" s="3"/>
      <c r="G6" s="3"/>
      <c r="H6" s="3"/>
      <c r="I6" s="3"/>
      <c r="J6" s="3"/>
      <c r="K6" s="3"/>
      <c r="L6" s="3"/>
      <c r="M6" s="3"/>
      <c r="N6" s="4"/>
      <c r="O6" s="4"/>
      <c r="P6" s="4"/>
    </row>
    <row r="7" spans="2:24" ht="17.5" thickBot="1">
      <c r="B7" s="4"/>
      <c r="C7" s="65"/>
      <c r="D7" s="65"/>
      <c r="E7" s="65"/>
      <c r="F7" s="3"/>
      <c r="G7" s="3"/>
      <c r="H7" s="3"/>
      <c r="I7" s="3"/>
      <c r="J7" s="3"/>
      <c r="K7" s="3"/>
      <c r="L7" s="3"/>
      <c r="M7" s="3"/>
      <c r="N7" s="4"/>
      <c r="O7" s="4"/>
      <c r="P7" s="4"/>
    </row>
    <row r="8" spans="2:24" s="161" customFormat="1" ht="25" customHeight="1" thickBot="1">
      <c r="B8" s="153"/>
      <c r="C8" s="309" t="s">
        <v>79</v>
      </c>
      <c r="D8" s="431">
        <v>26</v>
      </c>
      <c r="E8" s="432">
        <v>24</v>
      </c>
      <c r="F8" s="432">
        <v>23</v>
      </c>
      <c r="G8" s="432">
        <v>22</v>
      </c>
      <c r="H8" s="432">
        <v>21</v>
      </c>
      <c r="I8" s="432">
        <v>20</v>
      </c>
      <c r="J8" s="432">
        <v>19</v>
      </c>
      <c r="K8" s="432">
        <v>18</v>
      </c>
      <c r="L8" s="433">
        <v>17</v>
      </c>
      <c r="M8" s="140"/>
      <c r="N8" s="153"/>
      <c r="O8" s="141" t="s">
        <v>14</v>
      </c>
      <c r="P8" s="142">
        <v>26</v>
      </c>
      <c r="Q8" s="143">
        <v>24</v>
      </c>
      <c r="R8" s="143">
        <v>23</v>
      </c>
      <c r="S8" s="143">
        <v>22</v>
      </c>
      <c r="T8" s="143">
        <v>21</v>
      </c>
      <c r="U8" s="143">
        <v>20</v>
      </c>
      <c r="V8" s="143">
        <v>19</v>
      </c>
      <c r="W8" s="143">
        <v>18</v>
      </c>
      <c r="X8" s="144">
        <v>17</v>
      </c>
    </row>
    <row r="9" spans="2:24" s="161" customFormat="1" ht="25" customHeight="1">
      <c r="B9" s="153"/>
      <c r="C9" s="434" t="s">
        <v>81</v>
      </c>
      <c r="D9" s="351">
        <f>IF(OR(P9&gt;74, AND(P9&lt;0, OR(D8&lt;=D$8, D8="-"))), "-", IF(P9&lt;0, D$8,IF(OR(P9=1, P9=73), P9+P$8+1, P9+P$8)))</f>
        <v>82</v>
      </c>
      <c r="E9" s="321">
        <f t="shared" ref="E9:L16" si="0">IF(OR(Q9&gt;74, AND(Q9&lt;0, OR(E8&lt;=E$8, E8="-"))), "-", IF(Q9&lt;0, E$8,IF(OR(Q9=1, Q9=73), Q9+Q$8+1, Q9+Q$8)))</f>
        <v>82</v>
      </c>
      <c r="F9" s="321">
        <f t="shared" si="0"/>
        <v>82</v>
      </c>
      <c r="G9" s="321">
        <f t="shared" si="0"/>
        <v>82</v>
      </c>
      <c r="H9" s="321">
        <f t="shared" si="0"/>
        <v>82</v>
      </c>
      <c r="I9" s="321">
        <f t="shared" si="0"/>
        <v>82</v>
      </c>
      <c r="J9" s="321">
        <f t="shared" si="0"/>
        <v>82</v>
      </c>
      <c r="K9" s="321">
        <f t="shared" si="0"/>
        <v>82</v>
      </c>
      <c r="L9" s="322">
        <f t="shared" si="0"/>
        <v>82</v>
      </c>
      <c r="M9" s="140"/>
      <c r="N9" s="153"/>
      <c r="O9" s="145" t="s">
        <v>162</v>
      </c>
      <c r="P9" s="152">
        <f>ROUNDUP(('수학 백분위 표'!$M6-0.5-'점수 계산기'!$C$33-'점수 계산기'!$C$30*P$8)/'점수 계산기'!$C$27,0)</f>
        <v>56</v>
      </c>
      <c r="Q9" s="152">
        <f>ROUNDUP(('수학 백분위 표'!$M6-0.5-'점수 계산기'!$C$33-'점수 계산기'!$C$30*Q$8)/'점수 계산기'!$C$27,0)</f>
        <v>58</v>
      </c>
      <c r="R9" s="152">
        <f>ROUNDUP(('수학 백분위 표'!$M6-0.5-'점수 계산기'!$C$33-'점수 계산기'!$C$30*R$8)/'점수 계산기'!$C$27,0)</f>
        <v>59</v>
      </c>
      <c r="S9" s="152">
        <f>ROUNDUP(('수학 백분위 표'!$M6-0.5-'점수 계산기'!$C$33-'점수 계산기'!$C$30*S$8)/'점수 계산기'!$C$27,0)</f>
        <v>60</v>
      </c>
      <c r="T9" s="152">
        <f>ROUNDUP(('수학 백분위 표'!$M6-0.5-'점수 계산기'!$C$33-'점수 계산기'!$C$30*T$8)/'점수 계산기'!$C$27,0)</f>
        <v>61</v>
      </c>
      <c r="U9" s="152">
        <f>ROUNDUP(('수학 백분위 표'!$M6-0.5-'점수 계산기'!$C$33-'점수 계산기'!$C$30*U$8)/'점수 계산기'!$C$27,0)</f>
        <v>62</v>
      </c>
      <c r="V9" s="152">
        <f>ROUNDUP(('수학 백분위 표'!$M6-0.5-'점수 계산기'!$C$33-'점수 계산기'!$C$30*V$8)/'점수 계산기'!$C$27,0)</f>
        <v>63</v>
      </c>
      <c r="W9" s="152">
        <f>ROUNDUP(('수학 백분위 표'!$M6-0.5-'점수 계산기'!$C$33-'점수 계산기'!$C$30*W$8)/'점수 계산기'!$C$27,0)</f>
        <v>64</v>
      </c>
      <c r="X9" s="152">
        <f>ROUNDUP(('수학 백분위 표'!$M6-0.5-'점수 계산기'!$C$33-'점수 계산기'!$C$30*X$8)/'점수 계산기'!$C$27,0)</f>
        <v>65</v>
      </c>
    </row>
    <row r="10" spans="2:24" s="161" customFormat="1" ht="25" customHeight="1">
      <c r="B10" s="153"/>
      <c r="C10" s="434" t="s">
        <v>83</v>
      </c>
      <c r="D10" s="435">
        <f t="shared" ref="D10:D16" si="1">IF(OR(P10&gt;74, AND(P10&lt;0, OR(D9&lt;=D$8, D9="-"))), "-", IF(P10&lt;0, D$8,IF(OR(P10=1, P10=73), P10+P$8+1, P10+P$8)))</f>
        <v>73</v>
      </c>
      <c r="E10" s="328">
        <f t="shared" si="0"/>
        <v>73</v>
      </c>
      <c r="F10" s="328">
        <f t="shared" si="0"/>
        <v>73</v>
      </c>
      <c r="G10" s="328">
        <f t="shared" si="0"/>
        <v>73</v>
      </c>
      <c r="H10" s="328">
        <f t="shared" si="0"/>
        <v>73</v>
      </c>
      <c r="I10" s="328">
        <f t="shared" si="0"/>
        <v>73</v>
      </c>
      <c r="J10" s="328">
        <f t="shared" si="0"/>
        <v>73</v>
      </c>
      <c r="K10" s="328">
        <f t="shared" si="0"/>
        <v>72</v>
      </c>
      <c r="L10" s="329">
        <f t="shared" si="0"/>
        <v>72</v>
      </c>
      <c r="M10" s="140"/>
      <c r="N10" s="153"/>
      <c r="O10" s="145" t="s">
        <v>163</v>
      </c>
      <c r="P10" s="152">
        <f>ROUNDUP(('수학 백분위 표'!$M7-0.5-'점수 계산기'!$C$33-'점수 계산기'!$C$30*P$8)/'점수 계산기'!$C$27,0)</f>
        <v>47</v>
      </c>
      <c r="Q10" s="152">
        <f>ROUNDUP(('수학 백분위 표'!$M7-0.5-'점수 계산기'!$C$33-'점수 계산기'!$C$30*Q$8)/'점수 계산기'!$C$27,0)</f>
        <v>49</v>
      </c>
      <c r="R10" s="152">
        <f>ROUNDUP(('수학 백분위 표'!$M7-0.5-'점수 계산기'!$C$33-'점수 계산기'!$C$30*R$8)/'점수 계산기'!$C$27,0)</f>
        <v>50</v>
      </c>
      <c r="S10" s="152">
        <f>ROUNDUP(('수학 백분위 표'!$M7-0.5-'점수 계산기'!$C$33-'점수 계산기'!$C$30*S$8)/'점수 계산기'!$C$27,0)</f>
        <v>51</v>
      </c>
      <c r="T10" s="152">
        <f>ROUNDUP(('수학 백분위 표'!$M7-0.5-'점수 계산기'!$C$33-'점수 계산기'!$C$30*T$8)/'점수 계산기'!$C$27,0)</f>
        <v>52</v>
      </c>
      <c r="U10" s="152">
        <f>ROUNDUP(('수학 백분위 표'!$M7-0.5-'점수 계산기'!$C$33-'점수 계산기'!$C$30*U$8)/'점수 계산기'!$C$27,0)</f>
        <v>53</v>
      </c>
      <c r="V10" s="152">
        <f>ROUNDUP(('수학 백분위 표'!$M7-0.5-'점수 계산기'!$C$33-'점수 계산기'!$C$30*V$8)/'점수 계산기'!$C$27,0)</f>
        <v>54</v>
      </c>
      <c r="W10" s="152">
        <f>ROUNDUP(('수학 백분위 표'!$M7-0.5-'점수 계산기'!$C$33-'점수 계산기'!$C$30*W$8)/'점수 계산기'!$C$27,0)</f>
        <v>54</v>
      </c>
      <c r="X10" s="152">
        <f>ROUNDUP(('수학 백분위 표'!$M7-0.5-'점수 계산기'!$C$33-'점수 계산기'!$C$30*X$8)/'점수 계산기'!$C$27,0)</f>
        <v>55</v>
      </c>
    </row>
    <row r="11" spans="2:24" s="161" customFormat="1" ht="25" customHeight="1">
      <c r="B11" s="153"/>
      <c r="C11" s="434" t="s">
        <v>85</v>
      </c>
      <c r="D11" s="435">
        <f t="shared" si="1"/>
        <v>63</v>
      </c>
      <c r="E11" s="328">
        <f t="shared" si="0"/>
        <v>63</v>
      </c>
      <c r="F11" s="328">
        <f t="shared" si="0"/>
        <v>63</v>
      </c>
      <c r="G11" s="328">
        <f t="shared" si="0"/>
        <v>63</v>
      </c>
      <c r="H11" s="328">
        <f t="shared" si="0"/>
        <v>63</v>
      </c>
      <c r="I11" s="328">
        <f t="shared" si="0"/>
        <v>63</v>
      </c>
      <c r="J11" s="328">
        <f t="shared" si="0"/>
        <v>63</v>
      </c>
      <c r="K11" s="328">
        <f t="shared" si="0"/>
        <v>63</v>
      </c>
      <c r="L11" s="329">
        <f t="shared" si="0"/>
        <v>63</v>
      </c>
      <c r="M11" s="140"/>
      <c r="N11" s="153"/>
      <c r="O11" s="145" t="s">
        <v>164</v>
      </c>
      <c r="P11" s="152">
        <f>ROUNDUP(('수학 백분위 표'!$M8-0.5-'점수 계산기'!$C$33-'점수 계산기'!$C$30*P$8)/'점수 계산기'!$C$27,0)</f>
        <v>37</v>
      </c>
      <c r="Q11" s="152">
        <f>ROUNDUP(('수학 백분위 표'!$M8-0.5-'점수 계산기'!$C$33-'점수 계산기'!$C$30*Q$8)/'점수 계산기'!$C$27,0)</f>
        <v>39</v>
      </c>
      <c r="R11" s="152">
        <f>ROUNDUP(('수학 백분위 표'!$M8-0.5-'점수 계산기'!$C$33-'점수 계산기'!$C$30*R$8)/'점수 계산기'!$C$27,0)</f>
        <v>40</v>
      </c>
      <c r="S11" s="152">
        <f>ROUNDUP(('수학 백분위 표'!$M8-0.5-'점수 계산기'!$C$33-'점수 계산기'!$C$30*S$8)/'점수 계산기'!$C$27,0)</f>
        <v>41</v>
      </c>
      <c r="T11" s="152">
        <f>ROUNDUP(('수학 백분위 표'!$M8-0.5-'점수 계산기'!$C$33-'점수 계산기'!$C$30*T$8)/'점수 계산기'!$C$27,0)</f>
        <v>42</v>
      </c>
      <c r="U11" s="152">
        <f>ROUNDUP(('수학 백분위 표'!$M8-0.5-'점수 계산기'!$C$33-'점수 계산기'!$C$30*U$8)/'점수 계산기'!$C$27,0)</f>
        <v>43</v>
      </c>
      <c r="V11" s="152">
        <f>ROUNDUP(('수학 백분위 표'!$M8-0.5-'점수 계산기'!$C$33-'점수 계산기'!$C$30*V$8)/'점수 계산기'!$C$27,0)</f>
        <v>44</v>
      </c>
      <c r="W11" s="152">
        <f>ROUNDUP(('수학 백분위 표'!$M8-0.5-'점수 계산기'!$C$33-'점수 계산기'!$C$30*W$8)/'점수 계산기'!$C$27,0)</f>
        <v>45</v>
      </c>
      <c r="X11" s="152">
        <f>ROUNDUP(('수학 백분위 표'!$M8-0.5-'점수 계산기'!$C$33-'점수 계산기'!$C$30*X$8)/'점수 계산기'!$C$27,0)</f>
        <v>46</v>
      </c>
    </row>
    <row r="12" spans="2:24" s="161" customFormat="1" ht="25" customHeight="1">
      <c r="B12" s="153"/>
      <c r="C12" s="434" t="s">
        <v>87</v>
      </c>
      <c r="D12" s="435">
        <f t="shared" si="1"/>
        <v>51</v>
      </c>
      <c r="E12" s="328">
        <f t="shared" si="0"/>
        <v>51</v>
      </c>
      <c r="F12" s="328">
        <f t="shared" si="0"/>
        <v>51</v>
      </c>
      <c r="G12" s="328">
        <f t="shared" si="0"/>
        <v>51</v>
      </c>
      <c r="H12" s="328">
        <f t="shared" si="0"/>
        <v>51</v>
      </c>
      <c r="I12" s="328">
        <f t="shared" si="0"/>
        <v>51</v>
      </c>
      <c r="J12" s="328">
        <f t="shared" si="0"/>
        <v>51</v>
      </c>
      <c r="K12" s="328">
        <f t="shared" si="0"/>
        <v>51</v>
      </c>
      <c r="L12" s="329">
        <f t="shared" si="0"/>
        <v>51</v>
      </c>
      <c r="M12" s="140"/>
      <c r="N12" s="153"/>
      <c r="O12" s="145" t="s">
        <v>165</v>
      </c>
      <c r="P12" s="152">
        <f>ROUNDUP(('수학 백분위 표'!$M9-0.5-'점수 계산기'!$C$33-'점수 계산기'!$C$30*P$8)/'점수 계산기'!$C$27,0)</f>
        <v>25</v>
      </c>
      <c r="Q12" s="152">
        <f>ROUNDUP(('수학 백분위 표'!$M9-0.5-'점수 계산기'!$C$33-'점수 계산기'!$C$30*Q$8)/'점수 계산기'!$C$27,0)</f>
        <v>27</v>
      </c>
      <c r="R12" s="152">
        <f>ROUNDUP(('수학 백분위 표'!$M9-0.5-'점수 계산기'!$C$33-'점수 계산기'!$C$30*R$8)/'점수 계산기'!$C$27,0)</f>
        <v>28</v>
      </c>
      <c r="S12" s="152">
        <f>ROUNDUP(('수학 백분위 표'!$M9-0.5-'점수 계산기'!$C$33-'점수 계산기'!$C$30*S$8)/'점수 계산기'!$C$27,0)</f>
        <v>29</v>
      </c>
      <c r="T12" s="152">
        <f>ROUNDUP(('수학 백분위 표'!$M9-0.5-'점수 계산기'!$C$33-'점수 계산기'!$C$30*T$8)/'점수 계산기'!$C$27,0)</f>
        <v>30</v>
      </c>
      <c r="U12" s="152">
        <f>ROUNDUP(('수학 백분위 표'!$M9-0.5-'점수 계산기'!$C$33-'점수 계산기'!$C$30*U$8)/'점수 계산기'!$C$27,0)</f>
        <v>31</v>
      </c>
      <c r="V12" s="152">
        <f>ROUNDUP(('수학 백분위 표'!$M9-0.5-'점수 계산기'!$C$33-'점수 계산기'!$C$30*V$8)/'점수 계산기'!$C$27,0)</f>
        <v>32</v>
      </c>
      <c r="W12" s="152">
        <f>ROUNDUP(('수학 백분위 표'!$M9-0.5-'점수 계산기'!$C$33-'점수 계산기'!$C$30*W$8)/'점수 계산기'!$C$27,0)</f>
        <v>33</v>
      </c>
      <c r="X12" s="152">
        <f>ROUNDUP(('수학 백분위 표'!$M9-0.5-'점수 계산기'!$C$33-'점수 계산기'!$C$30*X$8)/'점수 계산기'!$C$27,0)</f>
        <v>34</v>
      </c>
    </row>
    <row r="13" spans="2:24" s="161" customFormat="1" ht="25" customHeight="1">
      <c r="B13" s="153"/>
      <c r="C13" s="434" t="s">
        <v>89</v>
      </c>
      <c r="D13" s="435">
        <f t="shared" si="1"/>
        <v>30</v>
      </c>
      <c r="E13" s="328">
        <f t="shared" si="0"/>
        <v>30</v>
      </c>
      <c r="F13" s="328">
        <f t="shared" si="0"/>
        <v>30</v>
      </c>
      <c r="G13" s="328">
        <f t="shared" si="0"/>
        <v>30</v>
      </c>
      <c r="H13" s="328">
        <f t="shared" si="0"/>
        <v>30</v>
      </c>
      <c r="I13" s="328">
        <f t="shared" si="0"/>
        <v>30</v>
      </c>
      <c r="J13" s="328">
        <f t="shared" si="0"/>
        <v>30</v>
      </c>
      <c r="K13" s="328">
        <f t="shared" si="0"/>
        <v>30</v>
      </c>
      <c r="L13" s="329">
        <f t="shared" si="0"/>
        <v>30</v>
      </c>
      <c r="M13" s="140"/>
      <c r="N13" s="153"/>
      <c r="O13" s="145" t="s">
        <v>166</v>
      </c>
      <c r="P13" s="152">
        <f>ROUNDUP(('수학 백분위 표'!$M10-0.5-'점수 계산기'!$C$33-'점수 계산기'!$C$30*P$8)/'점수 계산기'!$C$27,0)</f>
        <v>4</v>
      </c>
      <c r="Q13" s="152">
        <f>ROUNDUP(('수학 백분위 표'!$M10-0.5-'점수 계산기'!$C$33-'점수 계산기'!$C$30*Q$8)/'점수 계산기'!$C$27,0)</f>
        <v>6</v>
      </c>
      <c r="R13" s="152">
        <f>ROUNDUP(('수학 백분위 표'!$M10-0.5-'점수 계산기'!$C$33-'점수 계산기'!$C$30*R$8)/'점수 계산기'!$C$27,0)</f>
        <v>7</v>
      </c>
      <c r="S13" s="152">
        <f>ROUNDUP(('수학 백분위 표'!$M10-0.5-'점수 계산기'!$C$33-'점수 계산기'!$C$30*S$8)/'점수 계산기'!$C$27,0)</f>
        <v>8</v>
      </c>
      <c r="T13" s="152">
        <f>ROUNDUP(('수학 백분위 표'!$M10-0.5-'점수 계산기'!$C$33-'점수 계산기'!$C$30*T$8)/'점수 계산기'!$C$27,0)</f>
        <v>9</v>
      </c>
      <c r="U13" s="152">
        <f>ROUNDUP(('수학 백분위 표'!$M10-0.5-'점수 계산기'!$C$33-'점수 계산기'!$C$30*U$8)/'점수 계산기'!$C$27,0)</f>
        <v>10</v>
      </c>
      <c r="V13" s="152">
        <f>ROUNDUP(('수학 백분위 표'!$M10-0.5-'점수 계산기'!$C$33-'점수 계산기'!$C$30*V$8)/'점수 계산기'!$C$27,0)</f>
        <v>11</v>
      </c>
      <c r="W13" s="152">
        <f>ROUNDUP(('수학 백분위 표'!$M10-0.5-'점수 계산기'!$C$33-'점수 계산기'!$C$30*W$8)/'점수 계산기'!$C$27,0)</f>
        <v>12</v>
      </c>
      <c r="X13" s="152">
        <f>ROUNDUP(('수학 백분위 표'!$M10-0.5-'점수 계산기'!$C$33-'점수 계산기'!$C$30*X$8)/'점수 계산기'!$C$27,0)</f>
        <v>13</v>
      </c>
    </row>
    <row r="14" spans="2:24" s="161" customFormat="1" ht="25" customHeight="1">
      <c r="B14" s="153"/>
      <c r="C14" s="434" t="s">
        <v>91</v>
      </c>
      <c r="D14" s="435">
        <f t="shared" si="1"/>
        <v>26</v>
      </c>
      <c r="E14" s="328">
        <f t="shared" si="0"/>
        <v>24</v>
      </c>
      <c r="F14" s="328">
        <f t="shared" si="0"/>
        <v>23</v>
      </c>
      <c r="G14" s="328">
        <f t="shared" si="0"/>
        <v>22</v>
      </c>
      <c r="H14" s="328">
        <f t="shared" si="0"/>
        <v>21</v>
      </c>
      <c r="I14" s="328">
        <f t="shared" si="0"/>
        <v>20</v>
      </c>
      <c r="J14" s="328">
        <f t="shared" si="0"/>
        <v>19</v>
      </c>
      <c r="K14" s="328">
        <f t="shared" si="0"/>
        <v>18</v>
      </c>
      <c r="L14" s="329">
        <f t="shared" si="0"/>
        <v>17</v>
      </c>
      <c r="M14" s="140"/>
      <c r="N14" s="153"/>
      <c r="O14" s="145" t="s">
        <v>167</v>
      </c>
      <c r="P14" s="152">
        <f>ROUNDUP(('수학 백분위 표'!$M11-0.5-'점수 계산기'!$C$33-'점수 계산기'!$C$30*P$8)/'점수 계산기'!$C$27,0)</f>
        <v>-11</v>
      </c>
      <c r="Q14" s="152">
        <f>ROUNDUP(('수학 백분위 표'!$M11-0.5-'점수 계산기'!$C$33-'점수 계산기'!$C$30*Q$8)/'점수 계산기'!$C$27,0)</f>
        <v>-9</v>
      </c>
      <c r="R14" s="152">
        <f>ROUNDUP(('수학 백분위 표'!$M11-0.5-'점수 계산기'!$C$33-'점수 계산기'!$C$30*R$8)/'점수 계산기'!$C$27,0)</f>
        <v>-8</v>
      </c>
      <c r="S14" s="152">
        <f>ROUNDUP(('수학 백분위 표'!$M11-0.5-'점수 계산기'!$C$33-'점수 계산기'!$C$30*S$8)/'점수 계산기'!$C$27,0)</f>
        <v>-7</v>
      </c>
      <c r="T14" s="152">
        <f>ROUNDUP(('수학 백분위 표'!$M11-0.5-'점수 계산기'!$C$33-'점수 계산기'!$C$30*T$8)/'점수 계산기'!$C$27,0)</f>
        <v>-6</v>
      </c>
      <c r="U14" s="152">
        <f>ROUNDUP(('수학 백분위 표'!$M11-0.5-'점수 계산기'!$C$33-'점수 계산기'!$C$30*U$8)/'점수 계산기'!$C$27,0)</f>
        <v>-5</v>
      </c>
      <c r="V14" s="152">
        <f>ROUNDUP(('수학 백분위 표'!$M11-0.5-'점수 계산기'!$C$33-'점수 계산기'!$C$30*V$8)/'점수 계산기'!$C$27,0)</f>
        <v>-4</v>
      </c>
      <c r="W14" s="152">
        <f>ROUNDUP(('수학 백분위 표'!$M11-0.5-'점수 계산기'!$C$33-'점수 계산기'!$C$30*W$8)/'점수 계산기'!$C$27,0)</f>
        <v>-3</v>
      </c>
      <c r="X14" s="152">
        <f>ROUNDUP(('수학 백분위 표'!$M11-0.5-'점수 계산기'!$C$33-'점수 계산기'!$C$30*X$8)/'점수 계산기'!$C$27,0)</f>
        <v>-2</v>
      </c>
    </row>
    <row r="15" spans="2:24" s="161" customFormat="1" ht="25" customHeight="1">
      <c r="B15" s="153"/>
      <c r="C15" s="434" t="s">
        <v>93</v>
      </c>
      <c r="D15" s="435" t="str">
        <f t="shared" si="1"/>
        <v>-</v>
      </c>
      <c r="E15" s="328" t="str">
        <f t="shared" si="0"/>
        <v>-</v>
      </c>
      <c r="F15" s="328" t="str">
        <f t="shared" si="0"/>
        <v>-</v>
      </c>
      <c r="G15" s="328" t="str">
        <f t="shared" si="0"/>
        <v>-</v>
      </c>
      <c r="H15" s="328" t="str">
        <f t="shared" si="0"/>
        <v>-</v>
      </c>
      <c r="I15" s="328" t="str">
        <f t="shared" si="0"/>
        <v>-</v>
      </c>
      <c r="J15" s="328" t="str">
        <f t="shared" si="0"/>
        <v>-</v>
      </c>
      <c r="K15" s="328" t="str">
        <f t="shared" si="0"/>
        <v>-</v>
      </c>
      <c r="L15" s="329" t="str">
        <f t="shared" si="0"/>
        <v>-</v>
      </c>
      <c r="M15" s="140"/>
      <c r="N15" s="153"/>
      <c r="O15" s="145" t="s">
        <v>168</v>
      </c>
      <c r="P15" s="152">
        <f>ROUNDUP(('수학 백분위 표'!$M12-0.5-'점수 계산기'!$C$33-'점수 계산기'!$C$30*P$8)/'점수 계산기'!$C$27,0)</f>
        <v>-16</v>
      </c>
      <c r="Q15" s="152">
        <f>ROUNDUP(('수학 백분위 표'!$M12-0.5-'점수 계산기'!$C$33-'점수 계산기'!$C$30*Q$8)/'점수 계산기'!$C$27,0)</f>
        <v>-14</v>
      </c>
      <c r="R15" s="152">
        <f>ROUNDUP(('수학 백분위 표'!$M12-0.5-'점수 계산기'!$C$33-'점수 계산기'!$C$30*R$8)/'점수 계산기'!$C$27,0)</f>
        <v>-13</v>
      </c>
      <c r="S15" s="152">
        <f>ROUNDUP(('수학 백분위 표'!$M12-0.5-'점수 계산기'!$C$33-'점수 계산기'!$C$30*S$8)/'점수 계산기'!$C$27,0)</f>
        <v>-12</v>
      </c>
      <c r="T15" s="152">
        <f>ROUNDUP(('수학 백분위 표'!$M12-0.5-'점수 계산기'!$C$33-'점수 계산기'!$C$30*T$8)/'점수 계산기'!$C$27,0)</f>
        <v>-11</v>
      </c>
      <c r="U15" s="152">
        <f>ROUNDUP(('수학 백분위 표'!$M12-0.5-'점수 계산기'!$C$33-'점수 계산기'!$C$30*U$8)/'점수 계산기'!$C$27,0)</f>
        <v>-10</v>
      </c>
      <c r="V15" s="152">
        <f>ROUNDUP(('수학 백분위 표'!$M12-0.5-'점수 계산기'!$C$33-'점수 계산기'!$C$30*V$8)/'점수 계산기'!$C$27,0)</f>
        <v>-9</v>
      </c>
      <c r="W15" s="152">
        <f>ROUNDUP(('수학 백분위 표'!$M12-0.5-'점수 계산기'!$C$33-'점수 계산기'!$C$30*W$8)/'점수 계산기'!$C$27,0)</f>
        <v>-8</v>
      </c>
      <c r="X15" s="152">
        <f>ROUNDUP(('수학 백분위 표'!$M12-0.5-'점수 계산기'!$C$33-'점수 계산기'!$C$30*X$8)/'점수 계산기'!$C$27,0)</f>
        <v>-7</v>
      </c>
    </row>
    <row r="16" spans="2:24" s="161" customFormat="1" ht="25" customHeight="1" thickBot="1">
      <c r="B16" s="153"/>
      <c r="C16" s="436" t="s">
        <v>95</v>
      </c>
      <c r="D16" s="437" t="str">
        <f t="shared" si="1"/>
        <v>-</v>
      </c>
      <c r="E16" s="336" t="str">
        <f t="shared" si="0"/>
        <v>-</v>
      </c>
      <c r="F16" s="336" t="str">
        <f t="shared" si="0"/>
        <v>-</v>
      </c>
      <c r="G16" s="336" t="str">
        <f t="shared" si="0"/>
        <v>-</v>
      </c>
      <c r="H16" s="336" t="str">
        <f t="shared" si="0"/>
        <v>-</v>
      </c>
      <c r="I16" s="336" t="str">
        <f t="shared" si="0"/>
        <v>-</v>
      </c>
      <c r="J16" s="336" t="str">
        <f t="shared" si="0"/>
        <v>-</v>
      </c>
      <c r="K16" s="336" t="str">
        <f t="shared" si="0"/>
        <v>-</v>
      </c>
      <c r="L16" s="337" t="str">
        <f t="shared" si="0"/>
        <v>-</v>
      </c>
      <c r="M16" s="140"/>
      <c r="N16" s="153"/>
      <c r="O16" s="148" t="s">
        <v>169</v>
      </c>
      <c r="P16" s="152">
        <f>ROUNDUP(('수학 백분위 표'!$M13-0.5-'점수 계산기'!$C$33-'점수 계산기'!$C$30*P$8)/'점수 계산기'!$C$27,0)</f>
        <v>-19</v>
      </c>
      <c r="Q16" s="152">
        <f>ROUNDUP(('수학 백분위 표'!$M13-0.5-'점수 계산기'!$C$33-'점수 계산기'!$C$30*Q$8)/'점수 계산기'!$C$27,0)</f>
        <v>-17</v>
      </c>
      <c r="R16" s="152">
        <f>ROUNDUP(('수학 백분위 표'!$M13-0.5-'점수 계산기'!$C$33-'점수 계산기'!$C$30*R$8)/'점수 계산기'!$C$27,0)</f>
        <v>-16</v>
      </c>
      <c r="S16" s="152">
        <f>ROUNDUP(('수학 백분위 표'!$M13-0.5-'점수 계산기'!$C$33-'점수 계산기'!$C$30*S$8)/'점수 계산기'!$C$27,0)</f>
        <v>-15</v>
      </c>
      <c r="T16" s="152">
        <f>ROUNDUP(('수학 백분위 표'!$M13-0.5-'점수 계산기'!$C$33-'점수 계산기'!$C$30*T$8)/'점수 계산기'!$C$27,0)</f>
        <v>-14</v>
      </c>
      <c r="U16" s="152">
        <f>ROUNDUP(('수학 백분위 표'!$M13-0.5-'점수 계산기'!$C$33-'점수 계산기'!$C$30*U$8)/'점수 계산기'!$C$27,0)</f>
        <v>-13</v>
      </c>
      <c r="V16" s="152">
        <f>ROUNDUP(('수학 백분위 표'!$M13-0.5-'점수 계산기'!$C$33-'점수 계산기'!$C$30*V$8)/'점수 계산기'!$C$27,0)</f>
        <v>-12</v>
      </c>
      <c r="W16" s="152">
        <f>ROUNDUP(('수학 백분위 표'!$M13-0.5-'점수 계산기'!$C$33-'점수 계산기'!$C$30*W$8)/'점수 계산기'!$C$27,0)</f>
        <v>-11</v>
      </c>
      <c r="X16" s="152">
        <f>ROUNDUP(('수학 백분위 표'!$M13-0.5-'점수 계산기'!$C$33-'점수 계산기'!$C$30*X$8)/'점수 계산기'!$C$27,0)</f>
        <v>-10</v>
      </c>
    </row>
    <row r="17" spans="2:24" ht="25" customHeight="1">
      <c r="B17" s="4"/>
      <c r="C17" s="65"/>
      <c r="D17" s="65"/>
      <c r="E17" s="65"/>
      <c r="F17" s="3"/>
      <c r="G17" s="3"/>
      <c r="H17" s="3"/>
      <c r="I17" s="3"/>
      <c r="J17" s="3"/>
      <c r="K17" s="3"/>
      <c r="L17" s="3"/>
      <c r="M17" s="3"/>
      <c r="N17" s="4"/>
      <c r="O17" s="65"/>
      <c r="P17" s="65"/>
      <c r="Q17" s="65"/>
      <c r="R17" s="3"/>
      <c r="S17" s="3"/>
      <c r="T17" s="3"/>
      <c r="U17" s="3"/>
      <c r="V17" s="3"/>
      <c r="W17" s="3"/>
      <c r="X17" s="3"/>
    </row>
    <row r="18" spans="2:24" ht="25" customHeight="1" thickBot="1">
      <c r="B18" s="4"/>
      <c r="C18" s="65"/>
      <c r="D18" s="65"/>
      <c r="E18" s="65"/>
      <c r="F18" s="3"/>
      <c r="G18" s="3"/>
      <c r="H18" s="3"/>
      <c r="I18" s="3"/>
      <c r="J18" s="3"/>
      <c r="K18" s="3"/>
      <c r="L18" s="3"/>
      <c r="M18" s="3"/>
      <c r="N18" s="4"/>
      <c r="O18" s="65"/>
      <c r="P18" s="65"/>
      <c r="Q18" s="65"/>
      <c r="R18" s="3"/>
      <c r="S18" s="3"/>
      <c r="T18" s="3"/>
      <c r="U18" s="3"/>
      <c r="V18" s="3"/>
      <c r="W18" s="3"/>
      <c r="X18" s="3"/>
    </row>
    <row r="19" spans="2:24" s="161" customFormat="1" ht="25" customHeight="1" thickBot="1">
      <c r="B19" s="153"/>
      <c r="C19" s="309" t="s">
        <v>79</v>
      </c>
      <c r="D19" s="310">
        <v>16</v>
      </c>
      <c r="E19" s="311">
        <v>15</v>
      </c>
      <c r="F19" s="311">
        <v>14</v>
      </c>
      <c r="G19" s="311">
        <v>13</v>
      </c>
      <c r="H19" s="311">
        <v>12</v>
      </c>
      <c r="I19" s="311">
        <v>11</v>
      </c>
      <c r="J19" s="311">
        <v>10</v>
      </c>
      <c r="K19" s="311">
        <v>9</v>
      </c>
      <c r="L19" s="312">
        <v>8</v>
      </c>
      <c r="M19" s="140"/>
      <c r="N19" s="153"/>
      <c r="O19" s="141" t="s">
        <v>14</v>
      </c>
      <c r="P19" s="142">
        <v>16</v>
      </c>
      <c r="Q19" s="143">
        <v>15</v>
      </c>
      <c r="R19" s="143">
        <v>14</v>
      </c>
      <c r="S19" s="143">
        <v>13</v>
      </c>
      <c r="T19" s="143">
        <v>12</v>
      </c>
      <c r="U19" s="143">
        <v>11</v>
      </c>
      <c r="V19" s="143">
        <v>10</v>
      </c>
      <c r="W19" s="143">
        <v>9</v>
      </c>
      <c r="X19" s="144">
        <v>8</v>
      </c>
    </row>
    <row r="20" spans="2:24" s="161" customFormat="1" ht="25" customHeight="1">
      <c r="B20" s="153"/>
      <c r="C20" s="326" t="s">
        <v>81</v>
      </c>
      <c r="D20" s="351">
        <f>IF(OR(P20&gt;74, AND(P20&lt;0, OR(D19&lt;=D$19, D19="-"))), "-", IF(P20&lt;0, D$19,IF(OR(P20=1, P20=73), P20+P$19+1, P20+P$19)))</f>
        <v>82</v>
      </c>
      <c r="E20" s="438">
        <f t="shared" ref="E20:L27" si="2">IF(OR(Q20&gt;74, AND(Q20&lt;0, OR(E19&lt;=E$19, E19="-"))), "-", IF(Q20&lt;0, E$19,IF(OR(Q20=1, Q20=73), Q20+Q$19+1, Q20+Q$19)))</f>
        <v>82</v>
      </c>
      <c r="F20" s="438">
        <f t="shared" si="2"/>
        <v>82</v>
      </c>
      <c r="G20" s="438">
        <f t="shared" si="2"/>
        <v>82</v>
      </c>
      <c r="H20" s="438">
        <f t="shared" si="2"/>
        <v>82</v>
      </c>
      <c r="I20" s="438">
        <f t="shared" si="2"/>
        <v>82</v>
      </c>
      <c r="J20" s="438">
        <f t="shared" si="2"/>
        <v>82</v>
      </c>
      <c r="K20" s="438">
        <f t="shared" si="2"/>
        <v>83</v>
      </c>
      <c r="L20" s="439">
        <f t="shared" si="2"/>
        <v>82</v>
      </c>
      <c r="M20" s="140"/>
      <c r="N20" s="153"/>
      <c r="O20" s="145" t="s">
        <v>162</v>
      </c>
      <c r="P20" s="152">
        <f>ROUNDUP(('수학 백분위 표'!$M6-0.5-'점수 계산기'!$C$33-'점수 계산기'!$C$30*P$19)/'점수 계산기'!$C$27,0)</f>
        <v>66</v>
      </c>
      <c r="Q20" s="152">
        <f>ROUNDUP(('수학 백분위 표'!$M6-0.5-'점수 계산기'!$C$33-'점수 계산기'!$C$30*Q$19)/'점수 계산기'!$C$27,0)</f>
        <v>67</v>
      </c>
      <c r="R20" s="152">
        <f>ROUNDUP(('수학 백분위 표'!$M6-0.5-'점수 계산기'!$C$33-'점수 계산기'!$C$30*R$19)/'점수 계산기'!$C$27,0)</f>
        <v>68</v>
      </c>
      <c r="S20" s="152">
        <f>ROUNDUP(('수학 백분위 표'!$M6-0.5-'점수 계산기'!$C$33-'점수 계산기'!$C$30*S$19)/'점수 계산기'!$C$27,0)</f>
        <v>69</v>
      </c>
      <c r="T20" s="152">
        <f>ROUNDUP(('수학 백분위 표'!$M6-0.5-'점수 계산기'!$C$33-'점수 계산기'!$C$30*T$19)/'점수 계산기'!$C$27,0)</f>
        <v>70</v>
      </c>
      <c r="U20" s="152">
        <f>ROUNDUP(('수학 백분위 표'!$M6-0.5-'점수 계산기'!$C$33-'점수 계산기'!$C$30*U$19)/'점수 계산기'!$C$27,0)</f>
        <v>71</v>
      </c>
      <c r="V20" s="152">
        <f>ROUNDUP(('수학 백분위 표'!$M6-0.5-'점수 계산기'!$C$33-'점수 계산기'!$C$30*V$19)/'점수 계산기'!$C$27,0)</f>
        <v>72</v>
      </c>
      <c r="W20" s="152">
        <f>ROUNDUP(('수학 백분위 표'!$M6-0.5-'점수 계산기'!$C$33-'점수 계산기'!$C$30*W$19)/'점수 계산기'!$C$27,0)</f>
        <v>73</v>
      </c>
      <c r="X20" s="152">
        <f>ROUNDUP(('수학 백분위 표'!$M6-0.5-'점수 계산기'!$C$33-'점수 계산기'!$C$30*X$19)/'점수 계산기'!$C$27,0)</f>
        <v>74</v>
      </c>
    </row>
    <row r="21" spans="2:24" s="161" customFormat="1" ht="25" customHeight="1">
      <c r="B21" s="153"/>
      <c r="C21" s="326" t="s">
        <v>83</v>
      </c>
      <c r="D21" s="327">
        <f t="shared" ref="D21:D27" si="3">IF(OR(P21&gt;74, AND(P21&lt;0, OR(D20&lt;=D$19, D20="-"))), "-", IF(P21&lt;0, D$19,IF(OR(P21=1, P21=73), P21+P$19+1, P21+P$19)))</f>
        <v>72</v>
      </c>
      <c r="E21" s="320">
        <f t="shared" si="2"/>
        <v>72</v>
      </c>
      <c r="F21" s="320">
        <f t="shared" si="2"/>
        <v>72</v>
      </c>
      <c r="G21" s="320">
        <f t="shared" si="2"/>
        <v>72</v>
      </c>
      <c r="H21" s="320">
        <f t="shared" si="2"/>
        <v>72</v>
      </c>
      <c r="I21" s="320">
        <f t="shared" si="2"/>
        <v>72</v>
      </c>
      <c r="J21" s="320">
        <f t="shared" si="2"/>
        <v>72</v>
      </c>
      <c r="K21" s="320">
        <f t="shared" si="2"/>
        <v>72</v>
      </c>
      <c r="L21" s="356">
        <f t="shared" si="2"/>
        <v>72</v>
      </c>
      <c r="M21" s="140"/>
      <c r="N21" s="153"/>
      <c r="O21" s="145" t="s">
        <v>163</v>
      </c>
      <c r="P21" s="152">
        <f>ROUNDUP(('수학 백분위 표'!$M7-0.5-'점수 계산기'!$C$33-'점수 계산기'!$C$30*P$19)/'점수 계산기'!$C$27,0)</f>
        <v>56</v>
      </c>
      <c r="Q21" s="152">
        <f>ROUNDUP(('수학 백분위 표'!$M7-0.5-'점수 계산기'!$C$33-'점수 계산기'!$C$30*Q$19)/'점수 계산기'!$C$27,0)</f>
        <v>57</v>
      </c>
      <c r="R21" s="152">
        <f>ROUNDUP(('수학 백분위 표'!$M7-0.5-'점수 계산기'!$C$33-'점수 계산기'!$C$30*R$19)/'점수 계산기'!$C$27,0)</f>
        <v>58</v>
      </c>
      <c r="S21" s="152">
        <f>ROUNDUP(('수학 백분위 표'!$M7-0.5-'점수 계산기'!$C$33-'점수 계산기'!$C$30*S$19)/'점수 계산기'!$C$27,0)</f>
        <v>59</v>
      </c>
      <c r="T21" s="152">
        <f>ROUNDUP(('수학 백분위 표'!$M7-0.5-'점수 계산기'!$C$33-'점수 계산기'!$C$30*T$19)/'점수 계산기'!$C$27,0)</f>
        <v>60</v>
      </c>
      <c r="U21" s="152">
        <f>ROUNDUP(('수학 백분위 표'!$M7-0.5-'점수 계산기'!$C$33-'점수 계산기'!$C$30*U$19)/'점수 계산기'!$C$27,0)</f>
        <v>61</v>
      </c>
      <c r="V21" s="152">
        <f>ROUNDUP(('수학 백분위 표'!$M7-0.5-'점수 계산기'!$C$33-'점수 계산기'!$C$30*V$19)/'점수 계산기'!$C$27,0)</f>
        <v>62</v>
      </c>
      <c r="W21" s="152">
        <f>ROUNDUP(('수학 백분위 표'!$M7-0.5-'점수 계산기'!$C$33-'점수 계산기'!$C$30*W$19)/'점수 계산기'!$C$27,0)</f>
        <v>63</v>
      </c>
      <c r="X21" s="152">
        <f>ROUNDUP(('수학 백분위 표'!$M7-0.5-'점수 계산기'!$C$33-'점수 계산기'!$C$30*X$19)/'점수 계산기'!$C$27,0)</f>
        <v>64</v>
      </c>
    </row>
    <row r="22" spans="2:24" s="161" customFormat="1" ht="25" customHeight="1">
      <c r="B22" s="153"/>
      <c r="C22" s="326" t="s">
        <v>85</v>
      </c>
      <c r="D22" s="327">
        <f t="shared" si="3"/>
        <v>63</v>
      </c>
      <c r="E22" s="320">
        <f t="shared" si="2"/>
        <v>63</v>
      </c>
      <c r="F22" s="320">
        <f t="shared" si="2"/>
        <v>63</v>
      </c>
      <c r="G22" s="320">
        <f t="shared" si="2"/>
        <v>63</v>
      </c>
      <c r="H22" s="320">
        <f t="shared" si="2"/>
        <v>63</v>
      </c>
      <c r="I22" s="320">
        <f t="shared" si="2"/>
        <v>63</v>
      </c>
      <c r="J22" s="320">
        <f t="shared" si="2"/>
        <v>63</v>
      </c>
      <c r="K22" s="320">
        <f t="shared" si="2"/>
        <v>63</v>
      </c>
      <c r="L22" s="356">
        <f t="shared" si="2"/>
        <v>63</v>
      </c>
      <c r="M22" s="140"/>
      <c r="N22" s="153"/>
      <c r="O22" s="145" t="s">
        <v>164</v>
      </c>
      <c r="P22" s="152">
        <f>ROUNDUP(('수학 백분위 표'!$M8-0.5-'점수 계산기'!$C$33-'점수 계산기'!$C$30*P$19)/'점수 계산기'!$C$27,0)</f>
        <v>47</v>
      </c>
      <c r="Q22" s="152">
        <f>ROUNDUP(('수학 백분위 표'!$M8-0.5-'점수 계산기'!$C$33-'점수 계산기'!$C$30*Q$19)/'점수 계산기'!$C$27,0)</f>
        <v>48</v>
      </c>
      <c r="R22" s="152">
        <f>ROUNDUP(('수학 백분위 표'!$M8-0.5-'점수 계산기'!$C$33-'점수 계산기'!$C$30*R$19)/'점수 계산기'!$C$27,0)</f>
        <v>49</v>
      </c>
      <c r="S22" s="152">
        <f>ROUNDUP(('수학 백분위 표'!$M8-0.5-'점수 계산기'!$C$33-'점수 계산기'!$C$30*S$19)/'점수 계산기'!$C$27,0)</f>
        <v>50</v>
      </c>
      <c r="T22" s="152">
        <f>ROUNDUP(('수학 백분위 표'!$M8-0.5-'점수 계산기'!$C$33-'점수 계산기'!$C$30*T$19)/'점수 계산기'!$C$27,0)</f>
        <v>51</v>
      </c>
      <c r="U22" s="152">
        <f>ROUNDUP(('수학 백분위 표'!$M8-0.5-'점수 계산기'!$C$33-'점수 계산기'!$C$30*U$19)/'점수 계산기'!$C$27,0)</f>
        <v>52</v>
      </c>
      <c r="V22" s="152">
        <f>ROUNDUP(('수학 백분위 표'!$M8-0.5-'점수 계산기'!$C$33-'점수 계산기'!$C$30*V$19)/'점수 계산기'!$C$27,0)</f>
        <v>53</v>
      </c>
      <c r="W22" s="152">
        <f>ROUNDUP(('수학 백분위 표'!$M8-0.5-'점수 계산기'!$C$33-'점수 계산기'!$C$30*W$19)/'점수 계산기'!$C$27,0)</f>
        <v>54</v>
      </c>
      <c r="X22" s="152">
        <f>ROUNDUP(('수학 백분위 표'!$M8-0.5-'점수 계산기'!$C$33-'점수 계산기'!$C$30*X$19)/'점수 계산기'!$C$27,0)</f>
        <v>55</v>
      </c>
    </row>
    <row r="23" spans="2:24" s="161" customFormat="1" ht="25" customHeight="1">
      <c r="B23" s="153"/>
      <c r="C23" s="326" t="s">
        <v>87</v>
      </c>
      <c r="D23" s="327">
        <f t="shared" si="3"/>
        <v>51</v>
      </c>
      <c r="E23" s="320">
        <f t="shared" si="2"/>
        <v>51</v>
      </c>
      <c r="F23" s="320">
        <f t="shared" si="2"/>
        <v>51</v>
      </c>
      <c r="G23" s="320">
        <f t="shared" si="2"/>
        <v>51</v>
      </c>
      <c r="H23" s="320">
        <f t="shared" si="2"/>
        <v>51</v>
      </c>
      <c r="I23" s="320">
        <f t="shared" si="2"/>
        <v>51</v>
      </c>
      <c r="J23" s="320">
        <f t="shared" si="2"/>
        <v>51</v>
      </c>
      <c r="K23" s="320">
        <f t="shared" si="2"/>
        <v>51</v>
      </c>
      <c r="L23" s="356">
        <f t="shared" si="2"/>
        <v>51</v>
      </c>
      <c r="M23" s="140"/>
      <c r="N23" s="153"/>
      <c r="O23" s="145" t="s">
        <v>165</v>
      </c>
      <c r="P23" s="152">
        <f>ROUNDUP(('수학 백분위 표'!$M9-0.5-'점수 계산기'!$C$33-'점수 계산기'!$C$30*P$19)/'점수 계산기'!$C$27,0)</f>
        <v>35</v>
      </c>
      <c r="Q23" s="152">
        <f>ROUNDUP(('수학 백분위 표'!$M9-0.5-'점수 계산기'!$C$33-'점수 계산기'!$C$30*Q$19)/'점수 계산기'!$C$27,0)</f>
        <v>36</v>
      </c>
      <c r="R23" s="152">
        <f>ROUNDUP(('수학 백분위 표'!$M9-0.5-'점수 계산기'!$C$33-'점수 계산기'!$C$30*R$19)/'점수 계산기'!$C$27,0)</f>
        <v>37</v>
      </c>
      <c r="S23" s="152">
        <f>ROUNDUP(('수학 백분위 표'!$M9-0.5-'점수 계산기'!$C$33-'점수 계산기'!$C$30*S$19)/'점수 계산기'!$C$27,0)</f>
        <v>38</v>
      </c>
      <c r="T23" s="152">
        <f>ROUNDUP(('수학 백분위 표'!$M9-0.5-'점수 계산기'!$C$33-'점수 계산기'!$C$30*T$19)/'점수 계산기'!$C$27,0)</f>
        <v>39</v>
      </c>
      <c r="U23" s="152">
        <f>ROUNDUP(('수학 백분위 표'!$M9-0.5-'점수 계산기'!$C$33-'점수 계산기'!$C$30*U$19)/'점수 계산기'!$C$27,0)</f>
        <v>40</v>
      </c>
      <c r="V23" s="152">
        <f>ROUNDUP(('수학 백분위 표'!$M9-0.5-'점수 계산기'!$C$33-'점수 계산기'!$C$30*V$19)/'점수 계산기'!$C$27,0)</f>
        <v>41</v>
      </c>
      <c r="W23" s="152">
        <f>ROUNDUP(('수학 백분위 표'!$M9-0.5-'점수 계산기'!$C$33-'점수 계산기'!$C$30*W$19)/'점수 계산기'!$C$27,0)</f>
        <v>42</v>
      </c>
      <c r="X23" s="152">
        <f>ROUNDUP(('수학 백분위 표'!$M9-0.5-'점수 계산기'!$C$33-'점수 계산기'!$C$30*X$19)/'점수 계산기'!$C$27,0)</f>
        <v>43</v>
      </c>
    </row>
    <row r="24" spans="2:24" s="161" customFormat="1" ht="25" customHeight="1">
      <c r="B24" s="153"/>
      <c r="C24" s="326" t="s">
        <v>89</v>
      </c>
      <c r="D24" s="327">
        <f t="shared" si="3"/>
        <v>30</v>
      </c>
      <c r="E24" s="320">
        <f t="shared" si="2"/>
        <v>30</v>
      </c>
      <c r="F24" s="320">
        <f t="shared" si="2"/>
        <v>30</v>
      </c>
      <c r="G24" s="320">
        <f t="shared" si="2"/>
        <v>30</v>
      </c>
      <c r="H24" s="320">
        <f t="shared" si="2"/>
        <v>30</v>
      </c>
      <c r="I24" s="320">
        <f t="shared" si="2"/>
        <v>30</v>
      </c>
      <c r="J24" s="320">
        <f t="shared" si="2"/>
        <v>30</v>
      </c>
      <c r="K24" s="320">
        <f t="shared" si="2"/>
        <v>30</v>
      </c>
      <c r="L24" s="356">
        <f t="shared" si="2"/>
        <v>30</v>
      </c>
      <c r="M24" s="140"/>
      <c r="N24" s="153"/>
      <c r="O24" s="145" t="s">
        <v>166</v>
      </c>
      <c r="P24" s="152">
        <f>ROUNDUP(('수학 백분위 표'!$M10-0.5-'점수 계산기'!$C$33-'점수 계산기'!$C$30*P$19)/'점수 계산기'!$C$27,0)</f>
        <v>14</v>
      </c>
      <c r="Q24" s="152">
        <f>ROUNDUP(('수학 백분위 표'!$M10-0.5-'점수 계산기'!$C$33-'점수 계산기'!$C$30*Q$19)/'점수 계산기'!$C$27,0)</f>
        <v>15</v>
      </c>
      <c r="R24" s="152">
        <f>ROUNDUP(('수학 백분위 표'!$M10-0.5-'점수 계산기'!$C$33-'점수 계산기'!$C$30*R$19)/'점수 계산기'!$C$27,0)</f>
        <v>16</v>
      </c>
      <c r="S24" s="152">
        <f>ROUNDUP(('수학 백분위 표'!$M10-0.5-'점수 계산기'!$C$33-'점수 계산기'!$C$30*S$19)/'점수 계산기'!$C$27,0)</f>
        <v>17</v>
      </c>
      <c r="T24" s="152">
        <f>ROUNDUP(('수학 백분위 표'!$M10-0.5-'점수 계산기'!$C$33-'점수 계산기'!$C$30*T$19)/'점수 계산기'!$C$27,0)</f>
        <v>18</v>
      </c>
      <c r="U24" s="152">
        <f>ROUNDUP(('수학 백분위 표'!$M10-0.5-'점수 계산기'!$C$33-'점수 계산기'!$C$30*U$19)/'점수 계산기'!$C$27,0)</f>
        <v>19</v>
      </c>
      <c r="V24" s="152">
        <f>ROUNDUP(('수학 백분위 표'!$M10-0.5-'점수 계산기'!$C$33-'점수 계산기'!$C$30*V$19)/'점수 계산기'!$C$27,0)</f>
        <v>20</v>
      </c>
      <c r="W24" s="152">
        <f>ROUNDUP(('수학 백분위 표'!$M10-0.5-'점수 계산기'!$C$33-'점수 계산기'!$C$30*W$19)/'점수 계산기'!$C$27,0)</f>
        <v>21</v>
      </c>
      <c r="X24" s="152">
        <f>ROUNDUP(('수학 백분위 표'!$M10-0.5-'점수 계산기'!$C$33-'점수 계산기'!$C$30*X$19)/'점수 계산기'!$C$27,0)</f>
        <v>22</v>
      </c>
    </row>
    <row r="25" spans="2:24" s="161" customFormat="1" ht="25" customHeight="1">
      <c r="B25" s="153"/>
      <c r="C25" s="326" t="s">
        <v>91</v>
      </c>
      <c r="D25" s="327">
        <f t="shared" si="3"/>
        <v>16</v>
      </c>
      <c r="E25" s="320">
        <f t="shared" si="2"/>
        <v>17</v>
      </c>
      <c r="F25" s="320">
        <f t="shared" si="2"/>
        <v>16</v>
      </c>
      <c r="G25" s="320">
        <f t="shared" si="2"/>
        <v>16</v>
      </c>
      <c r="H25" s="320">
        <f t="shared" si="2"/>
        <v>16</v>
      </c>
      <c r="I25" s="320">
        <f t="shared" si="2"/>
        <v>16</v>
      </c>
      <c r="J25" s="320">
        <f t="shared" si="2"/>
        <v>16</v>
      </c>
      <c r="K25" s="320">
        <f t="shared" si="2"/>
        <v>16</v>
      </c>
      <c r="L25" s="356">
        <f t="shared" si="2"/>
        <v>16</v>
      </c>
      <c r="M25" s="140"/>
      <c r="N25" s="153"/>
      <c r="O25" s="145" t="s">
        <v>167</v>
      </c>
      <c r="P25" s="152">
        <f>ROUNDUP(('수학 백분위 표'!$M11-0.5-'점수 계산기'!$C$33-'점수 계산기'!$C$30*P$19)/'점수 계산기'!$C$27,0)</f>
        <v>-1</v>
      </c>
      <c r="Q25" s="152">
        <f>ROUNDUP(('수학 백분위 표'!$M11-0.5-'점수 계산기'!$C$33-'점수 계산기'!$C$30*Q$19)/'점수 계산기'!$C$27,0)</f>
        <v>1</v>
      </c>
      <c r="R25" s="152">
        <f>ROUNDUP(('수학 백분위 표'!$M11-0.5-'점수 계산기'!$C$33-'점수 계산기'!$C$30*R$19)/'점수 계산기'!$C$27,0)</f>
        <v>2</v>
      </c>
      <c r="S25" s="152">
        <f>ROUNDUP(('수학 백분위 표'!$M11-0.5-'점수 계산기'!$C$33-'점수 계산기'!$C$30*S$19)/'점수 계산기'!$C$27,0)</f>
        <v>3</v>
      </c>
      <c r="T25" s="152">
        <f>ROUNDUP(('수학 백분위 표'!$M11-0.5-'점수 계산기'!$C$33-'점수 계산기'!$C$30*T$19)/'점수 계산기'!$C$27,0)</f>
        <v>4</v>
      </c>
      <c r="U25" s="152">
        <f>ROUNDUP(('수학 백분위 표'!$M11-0.5-'점수 계산기'!$C$33-'점수 계산기'!$C$30*U$19)/'점수 계산기'!$C$27,0)</f>
        <v>5</v>
      </c>
      <c r="V25" s="152">
        <f>ROUNDUP(('수학 백분위 표'!$M11-0.5-'점수 계산기'!$C$33-'점수 계산기'!$C$30*V$19)/'점수 계산기'!$C$27,0)</f>
        <v>6</v>
      </c>
      <c r="W25" s="152">
        <f>ROUNDUP(('수학 백분위 표'!$M11-0.5-'점수 계산기'!$C$33-'점수 계산기'!$C$30*W$19)/'점수 계산기'!$C$27,0)</f>
        <v>7</v>
      </c>
      <c r="X25" s="152">
        <f>ROUNDUP(('수학 백분위 표'!$M11-0.5-'점수 계산기'!$C$33-'점수 계산기'!$C$30*X$19)/'점수 계산기'!$C$27,0)</f>
        <v>8</v>
      </c>
    </row>
    <row r="26" spans="2:24" s="161" customFormat="1" ht="25" customHeight="1">
      <c r="B26" s="153"/>
      <c r="C26" s="326" t="s">
        <v>93</v>
      </c>
      <c r="D26" s="327" t="str">
        <f t="shared" si="3"/>
        <v>-</v>
      </c>
      <c r="E26" s="320">
        <f t="shared" si="2"/>
        <v>15</v>
      </c>
      <c r="F26" s="320">
        <f t="shared" si="2"/>
        <v>14</v>
      </c>
      <c r="G26" s="320">
        <f t="shared" si="2"/>
        <v>13</v>
      </c>
      <c r="H26" s="320">
        <f t="shared" si="2"/>
        <v>12</v>
      </c>
      <c r="I26" s="320">
        <f t="shared" si="2"/>
        <v>11</v>
      </c>
      <c r="J26" s="320">
        <f t="shared" si="2"/>
        <v>12</v>
      </c>
      <c r="K26" s="320">
        <f t="shared" si="2"/>
        <v>11</v>
      </c>
      <c r="L26" s="356">
        <f t="shared" si="2"/>
        <v>11</v>
      </c>
      <c r="M26" s="140"/>
      <c r="N26" s="153"/>
      <c r="O26" s="145" t="s">
        <v>168</v>
      </c>
      <c r="P26" s="152">
        <f>ROUNDUP(('수학 백분위 표'!$M12-0.5-'점수 계산기'!$C$33-'점수 계산기'!$C$30*P$19)/'점수 계산기'!$C$27,0)</f>
        <v>-6</v>
      </c>
      <c r="Q26" s="152">
        <f>ROUNDUP(('수학 백분위 표'!$M12-0.5-'점수 계산기'!$C$33-'점수 계산기'!$C$30*Q$19)/'점수 계산기'!$C$27,0)</f>
        <v>-5</v>
      </c>
      <c r="R26" s="152">
        <f>ROUNDUP(('수학 백분위 표'!$M12-0.5-'점수 계산기'!$C$33-'점수 계산기'!$C$30*R$19)/'점수 계산기'!$C$27,0)</f>
        <v>-4</v>
      </c>
      <c r="S26" s="152">
        <f>ROUNDUP(('수학 백분위 표'!$M12-0.5-'점수 계산기'!$C$33-'점수 계산기'!$C$30*S$19)/'점수 계산기'!$C$27,0)</f>
        <v>-3</v>
      </c>
      <c r="T26" s="152">
        <f>ROUNDUP(('수학 백분위 표'!$M12-0.5-'점수 계산기'!$C$33-'점수 계산기'!$C$30*T$19)/'점수 계산기'!$C$27,0)</f>
        <v>-2</v>
      </c>
      <c r="U26" s="152">
        <f>ROUNDUP(('수학 백분위 표'!$M12-0.5-'점수 계산기'!$C$33-'점수 계산기'!$C$30*U$19)/'점수 계산기'!$C$27,0)</f>
        <v>-1</v>
      </c>
      <c r="V26" s="152">
        <f>ROUNDUP(('수학 백분위 표'!$M12-0.5-'점수 계산기'!$C$33-'점수 계산기'!$C$30*V$19)/'점수 계산기'!$C$27,0)</f>
        <v>1</v>
      </c>
      <c r="W26" s="152">
        <f>ROUNDUP(('수학 백분위 표'!$M12-0.5-'점수 계산기'!$C$33-'점수 계산기'!$C$30*W$19)/'점수 계산기'!$C$27,0)</f>
        <v>2</v>
      </c>
      <c r="X26" s="152">
        <f>ROUNDUP(('수학 백분위 표'!$M12-0.5-'점수 계산기'!$C$33-'점수 계산기'!$C$30*X$19)/'점수 계산기'!$C$27,0)</f>
        <v>3</v>
      </c>
    </row>
    <row r="27" spans="2:24" s="161" customFormat="1" ht="25" customHeight="1" thickBot="1">
      <c r="B27" s="153"/>
      <c r="C27" s="334" t="s">
        <v>95</v>
      </c>
      <c r="D27" s="335" t="str">
        <f t="shared" si="3"/>
        <v>-</v>
      </c>
      <c r="E27" s="440" t="str">
        <f t="shared" si="2"/>
        <v>-</v>
      </c>
      <c r="F27" s="440" t="str">
        <f t="shared" si="2"/>
        <v>-</v>
      </c>
      <c r="G27" s="440" t="str">
        <f t="shared" si="2"/>
        <v>-</v>
      </c>
      <c r="H27" s="440" t="str">
        <f t="shared" si="2"/>
        <v>-</v>
      </c>
      <c r="I27" s="440" t="str">
        <f t="shared" si="2"/>
        <v>-</v>
      </c>
      <c r="J27" s="440">
        <f t="shared" si="2"/>
        <v>10</v>
      </c>
      <c r="K27" s="440">
        <f t="shared" si="2"/>
        <v>9</v>
      </c>
      <c r="L27" s="441">
        <f t="shared" si="2"/>
        <v>8</v>
      </c>
      <c r="M27" s="140"/>
      <c r="N27" s="153"/>
      <c r="O27" s="148" t="s">
        <v>169</v>
      </c>
      <c r="P27" s="152">
        <f>ROUNDUP(('수학 백분위 표'!$M13-0.5-'점수 계산기'!$C$33-'점수 계산기'!$C$30*P$19)/'점수 계산기'!$C$27,0)</f>
        <v>-10</v>
      </c>
      <c r="Q27" s="152">
        <f>ROUNDUP(('수학 백분위 표'!$M13-0.5-'점수 계산기'!$C$33-'점수 계산기'!$C$30*Q$19)/'점수 계산기'!$C$27,0)</f>
        <v>-9</v>
      </c>
      <c r="R27" s="152">
        <f>ROUNDUP(('수학 백분위 표'!$M13-0.5-'점수 계산기'!$C$33-'점수 계산기'!$C$30*R$19)/'점수 계산기'!$C$27,0)</f>
        <v>-8</v>
      </c>
      <c r="S27" s="152">
        <f>ROUNDUP(('수학 백분위 표'!$M13-0.5-'점수 계산기'!$C$33-'점수 계산기'!$C$30*S$19)/'점수 계산기'!$C$27,0)</f>
        <v>-7</v>
      </c>
      <c r="T27" s="152">
        <f>ROUNDUP(('수학 백분위 표'!$M13-0.5-'점수 계산기'!$C$33-'점수 계산기'!$C$30*T$19)/'점수 계산기'!$C$27,0)</f>
        <v>-6</v>
      </c>
      <c r="U27" s="152">
        <f>ROUNDUP(('수학 백분위 표'!$M13-0.5-'점수 계산기'!$C$33-'점수 계산기'!$C$30*U$19)/'점수 계산기'!$C$27,0)</f>
        <v>-5</v>
      </c>
      <c r="V27" s="152">
        <f>ROUNDUP(('수학 백분위 표'!$M13-0.5-'점수 계산기'!$C$33-'점수 계산기'!$C$30*V$19)/'점수 계산기'!$C$27,0)</f>
        <v>-4</v>
      </c>
      <c r="W27" s="152">
        <f>ROUNDUP(('수학 백분위 표'!$M13-0.5-'점수 계산기'!$C$33-'점수 계산기'!$C$30*W$19)/'점수 계산기'!$C$27,0)</f>
        <v>-3</v>
      </c>
      <c r="X27" s="152">
        <f>ROUNDUP(('수학 백분위 표'!$M13-0.5-'점수 계산기'!$C$33-'점수 계산기'!$C$30*X$19)/'점수 계산기'!$C$27,0)</f>
        <v>-2</v>
      </c>
    </row>
    <row r="28" spans="2:24" ht="25" customHeight="1">
      <c r="B28" s="4"/>
      <c r="C28" s="65"/>
      <c r="D28" s="65"/>
      <c r="E28" s="65"/>
      <c r="F28" s="3"/>
      <c r="G28" s="3"/>
      <c r="H28" s="3"/>
      <c r="I28" s="3"/>
      <c r="J28" s="3"/>
      <c r="K28" s="3"/>
      <c r="L28" s="3"/>
      <c r="M28" s="3"/>
      <c r="N28" s="4"/>
      <c r="O28" s="65"/>
      <c r="P28" s="65"/>
      <c r="Q28" s="65"/>
      <c r="R28" s="3"/>
      <c r="S28" s="3"/>
      <c r="T28" s="3"/>
      <c r="U28" s="3"/>
      <c r="V28" s="3"/>
      <c r="W28" s="3"/>
      <c r="X28" s="3"/>
    </row>
    <row r="29" spans="2:24" ht="25" customHeight="1" thickBot="1">
      <c r="B29" s="4"/>
      <c r="C29" s="65"/>
      <c r="D29" s="65"/>
      <c r="E29" s="65"/>
      <c r="F29" s="3"/>
      <c r="G29" s="3"/>
      <c r="H29" s="3"/>
      <c r="I29" s="3"/>
      <c r="J29" s="3"/>
      <c r="K29" s="3"/>
      <c r="L29" s="3"/>
      <c r="M29" s="3"/>
      <c r="N29" s="4"/>
      <c r="O29" s="65"/>
      <c r="P29" s="65"/>
      <c r="Q29" s="65"/>
      <c r="R29" s="3"/>
      <c r="S29" s="3"/>
      <c r="T29" s="3"/>
      <c r="U29" s="3"/>
      <c r="V29" s="3"/>
      <c r="W29" s="3"/>
      <c r="X29" s="3"/>
    </row>
    <row r="30" spans="2:24" s="161" customFormat="1" ht="25" customHeight="1" thickBot="1">
      <c r="B30" s="153"/>
      <c r="C30" s="309" t="s">
        <v>79</v>
      </c>
      <c r="D30" s="310">
        <v>7</v>
      </c>
      <c r="E30" s="311">
        <v>6</v>
      </c>
      <c r="F30" s="311">
        <v>5</v>
      </c>
      <c r="G30" s="311">
        <v>4</v>
      </c>
      <c r="H30" s="311">
        <v>3</v>
      </c>
      <c r="I30" s="311">
        <v>2</v>
      </c>
      <c r="J30" s="312">
        <v>0</v>
      </c>
      <c r="K30" s="153"/>
      <c r="L30" s="153"/>
      <c r="M30" s="153"/>
      <c r="N30" s="153"/>
      <c r="O30" s="141" t="s">
        <v>14</v>
      </c>
      <c r="P30" s="142">
        <v>7</v>
      </c>
      <c r="Q30" s="143">
        <v>6</v>
      </c>
      <c r="R30" s="143">
        <v>5</v>
      </c>
      <c r="S30" s="143">
        <v>4</v>
      </c>
      <c r="T30" s="143">
        <v>3</v>
      </c>
      <c r="U30" s="143">
        <v>2</v>
      </c>
      <c r="V30" s="144">
        <v>0</v>
      </c>
      <c r="W30" s="153"/>
      <c r="X30" s="153"/>
    </row>
    <row r="31" spans="2:24" s="161" customFormat="1" ht="25" customHeight="1">
      <c r="B31" s="153"/>
      <c r="C31" s="344" t="s">
        <v>81</v>
      </c>
      <c r="D31" s="351" t="str">
        <f>IF(OR(P31&gt;74, AND(P31&lt;0, OR(D30&lt;=D$30, D30="-"))), "-", IF(P31&lt;0, D$30,IF(OR(P31=1, P31=73), P31+P$30+1, P31+P$30)))</f>
        <v>-</v>
      </c>
      <c r="E31" s="438" t="str">
        <f t="shared" ref="E31:J38" si="4">IF(OR(Q31&gt;74, AND(Q31&lt;0, OR(E30&lt;=E$30, E30="-"))), "-", IF(Q31&lt;0, E$30,IF(OR(Q31=1, Q31=73), Q31+Q$30+1, Q31+Q$30)))</f>
        <v>-</v>
      </c>
      <c r="F31" s="438" t="str">
        <f t="shared" si="4"/>
        <v>-</v>
      </c>
      <c r="G31" s="438" t="str">
        <f t="shared" si="4"/>
        <v>-</v>
      </c>
      <c r="H31" s="438" t="str">
        <f t="shared" si="4"/>
        <v>-</v>
      </c>
      <c r="I31" s="438" t="str">
        <f t="shared" si="4"/>
        <v>-</v>
      </c>
      <c r="J31" s="439" t="str">
        <f t="shared" si="4"/>
        <v>-</v>
      </c>
      <c r="K31" s="153"/>
      <c r="L31" s="153"/>
      <c r="M31" s="153"/>
      <c r="N31" s="153"/>
      <c r="O31" s="151" t="s">
        <v>162</v>
      </c>
      <c r="P31" s="152">
        <f>ROUNDUP(('수학 백분위 표'!$M6-0.5-'점수 계산기'!$C$33-'점수 계산기'!$C$30*P$30)/'점수 계산기'!$C$27,0)</f>
        <v>75</v>
      </c>
      <c r="Q31" s="154">
        <f>ROUNDUP(('수학 백분위 표'!$M6-0.5-'점수 계산기'!$C$33-'점수 계산기'!$C$30*Q$30)/'점수 계산기'!$C$27,0)</f>
        <v>76</v>
      </c>
      <c r="R31" s="154">
        <f>ROUNDUP(('수학 백분위 표'!$M6-0.5-'점수 계산기'!$C$33-'점수 계산기'!$C$30*R$30)/'점수 계산기'!$C$27,0)</f>
        <v>77</v>
      </c>
      <c r="S31" s="154">
        <f>ROUNDUP(('수학 백분위 표'!$M6-0.5-'점수 계산기'!$C$33-'점수 계산기'!$C$30*S$30)/'점수 계산기'!$C$27,0)</f>
        <v>78</v>
      </c>
      <c r="T31" s="154">
        <f>ROUNDUP(('수학 백분위 표'!$M6-0.5-'점수 계산기'!$C$33-'점수 계산기'!$C$30*T$30)/'점수 계산기'!$C$27,0)</f>
        <v>79</v>
      </c>
      <c r="U31" s="154">
        <f>ROUNDUP(('수학 백분위 표'!$M6-0.5-'점수 계산기'!$C$33-'점수 계산기'!$C$30*U$30)/'점수 계산기'!$C$27,0)</f>
        <v>80</v>
      </c>
      <c r="V31" s="155">
        <f>ROUNDUP(('수학 백분위 표'!$M6-0.5-'점수 계산기'!$C$33-'점수 계산기'!$C$30*V$30)/'점수 계산기'!$C$27,0)</f>
        <v>82</v>
      </c>
      <c r="W31" s="153"/>
      <c r="X31" s="153"/>
    </row>
    <row r="32" spans="2:24" s="161" customFormat="1" ht="25" customHeight="1">
      <c r="B32" s="153"/>
      <c r="C32" s="326" t="s">
        <v>83</v>
      </c>
      <c r="D32" s="327">
        <f t="shared" ref="D32:D38" si="5">IF(OR(P32&gt;74, AND(P32&lt;0, OR(D31&lt;=D$30, D31="-"))), "-", IF(P32&lt;0, D$30,IF(OR(P32=1, P32=73), P32+P$30+1, P32+P$30)))</f>
        <v>72</v>
      </c>
      <c r="E32" s="320">
        <f t="shared" si="4"/>
        <v>72</v>
      </c>
      <c r="F32" s="320">
        <f t="shared" si="4"/>
        <v>72</v>
      </c>
      <c r="G32" s="320">
        <f t="shared" si="4"/>
        <v>72</v>
      </c>
      <c r="H32" s="320">
        <f t="shared" si="4"/>
        <v>72</v>
      </c>
      <c r="I32" s="320">
        <f t="shared" si="4"/>
        <v>72</v>
      </c>
      <c r="J32" s="356">
        <f t="shared" si="4"/>
        <v>72</v>
      </c>
      <c r="K32" s="153"/>
      <c r="L32" s="153"/>
      <c r="M32" s="153"/>
      <c r="N32" s="153"/>
      <c r="O32" s="145" t="s">
        <v>163</v>
      </c>
      <c r="P32" s="152">
        <f>ROUNDUP(('수학 백분위 표'!$M7-0.5-'점수 계산기'!$C$33-'점수 계산기'!$C$30*P$30)/'점수 계산기'!$C$27,0)</f>
        <v>65</v>
      </c>
      <c r="Q32" s="146">
        <f>ROUNDUP(('수학 백분위 표'!$M7-0.5-'점수 계산기'!$C$33-'점수 계산기'!$C$30*Q$30)/'점수 계산기'!$C$27,0)</f>
        <v>66</v>
      </c>
      <c r="R32" s="146">
        <f>ROUNDUP(('수학 백분위 표'!$M7-0.5-'점수 계산기'!$C$33-'점수 계산기'!$C$30*R$30)/'점수 계산기'!$C$27,0)</f>
        <v>67</v>
      </c>
      <c r="S32" s="146">
        <f>ROUNDUP(('수학 백분위 표'!$M7-0.5-'점수 계산기'!$C$33-'점수 계산기'!$C$30*S$30)/'점수 계산기'!$C$27,0)</f>
        <v>68</v>
      </c>
      <c r="T32" s="146">
        <f>ROUNDUP(('수학 백분위 표'!$M7-0.5-'점수 계산기'!$C$33-'점수 계산기'!$C$30*T$30)/'점수 계산기'!$C$27,0)</f>
        <v>69</v>
      </c>
      <c r="U32" s="146">
        <f>ROUNDUP(('수학 백분위 표'!$M7-0.5-'점수 계산기'!$C$33-'점수 계산기'!$C$30*U$30)/'점수 계산기'!$C$27,0)</f>
        <v>70</v>
      </c>
      <c r="V32" s="147">
        <f>ROUNDUP(('수학 백분위 표'!$M7-0.5-'점수 계산기'!$C$33-'점수 계산기'!$C$30*V$30)/'점수 계산기'!$C$27,0)</f>
        <v>72</v>
      </c>
      <c r="W32" s="153"/>
      <c r="X32" s="153"/>
    </row>
    <row r="33" spans="2:24" s="161" customFormat="1" ht="25" customHeight="1">
      <c r="B33" s="153"/>
      <c r="C33" s="326" t="s">
        <v>85</v>
      </c>
      <c r="D33" s="327">
        <f t="shared" si="5"/>
        <v>63</v>
      </c>
      <c r="E33" s="320">
        <f t="shared" si="4"/>
        <v>63</v>
      </c>
      <c r="F33" s="320">
        <f t="shared" si="4"/>
        <v>63</v>
      </c>
      <c r="G33" s="320">
        <f t="shared" si="4"/>
        <v>63</v>
      </c>
      <c r="H33" s="320">
        <f t="shared" si="4"/>
        <v>63</v>
      </c>
      <c r="I33" s="320">
        <f t="shared" si="4"/>
        <v>63</v>
      </c>
      <c r="J33" s="356">
        <f t="shared" si="4"/>
        <v>63</v>
      </c>
      <c r="K33" s="153"/>
      <c r="L33" s="153"/>
      <c r="M33" s="153"/>
      <c r="N33" s="153"/>
      <c r="O33" s="145" t="s">
        <v>164</v>
      </c>
      <c r="P33" s="152">
        <f>ROUNDUP(('수학 백분위 표'!$M8-0.5-'점수 계산기'!$C$33-'점수 계산기'!$C$30*P$30)/'점수 계산기'!$C$27,0)</f>
        <v>56</v>
      </c>
      <c r="Q33" s="146">
        <f>ROUNDUP(('수학 백분위 표'!$M8-0.5-'점수 계산기'!$C$33-'점수 계산기'!$C$30*Q$30)/'점수 계산기'!$C$27,0)</f>
        <v>57</v>
      </c>
      <c r="R33" s="146">
        <f>ROUNDUP(('수학 백분위 표'!$M8-0.5-'점수 계산기'!$C$33-'점수 계산기'!$C$30*R$30)/'점수 계산기'!$C$27,0)</f>
        <v>58</v>
      </c>
      <c r="S33" s="146">
        <f>ROUNDUP(('수학 백분위 표'!$M8-0.5-'점수 계산기'!$C$33-'점수 계산기'!$C$30*S$30)/'점수 계산기'!$C$27,0)</f>
        <v>59</v>
      </c>
      <c r="T33" s="146">
        <f>ROUNDUP(('수학 백분위 표'!$M8-0.5-'점수 계산기'!$C$33-'점수 계산기'!$C$30*T$30)/'점수 계산기'!$C$27,0)</f>
        <v>60</v>
      </c>
      <c r="U33" s="146">
        <f>ROUNDUP(('수학 백분위 표'!$M8-0.5-'점수 계산기'!$C$33-'점수 계산기'!$C$30*U$30)/'점수 계산기'!$C$27,0)</f>
        <v>61</v>
      </c>
      <c r="V33" s="147">
        <f>ROUNDUP(('수학 백분위 표'!$M8-0.5-'점수 계산기'!$C$33-'점수 계산기'!$C$30*V$30)/'점수 계산기'!$C$27,0)</f>
        <v>63</v>
      </c>
      <c r="W33" s="153"/>
      <c r="X33" s="153"/>
    </row>
    <row r="34" spans="2:24" s="161" customFormat="1" ht="25" customHeight="1">
      <c r="B34" s="153"/>
      <c r="C34" s="326" t="s">
        <v>87</v>
      </c>
      <c r="D34" s="327">
        <f t="shared" si="5"/>
        <v>51</v>
      </c>
      <c r="E34" s="320">
        <f t="shared" si="4"/>
        <v>51</v>
      </c>
      <c r="F34" s="320">
        <f t="shared" si="4"/>
        <v>51</v>
      </c>
      <c r="G34" s="320">
        <f t="shared" si="4"/>
        <v>51</v>
      </c>
      <c r="H34" s="320">
        <f t="shared" si="4"/>
        <v>51</v>
      </c>
      <c r="I34" s="320">
        <f t="shared" si="4"/>
        <v>51</v>
      </c>
      <c r="J34" s="356">
        <f t="shared" si="4"/>
        <v>51</v>
      </c>
      <c r="K34" s="153"/>
      <c r="L34" s="153"/>
      <c r="M34" s="153"/>
      <c r="N34" s="153"/>
      <c r="O34" s="145" t="s">
        <v>165</v>
      </c>
      <c r="P34" s="152">
        <f>ROUNDUP(('수학 백분위 표'!$M9-0.5-'점수 계산기'!$C$33-'점수 계산기'!$C$30*P$30)/'점수 계산기'!$C$27,0)</f>
        <v>44</v>
      </c>
      <c r="Q34" s="146">
        <f>ROUNDUP(('수학 백분위 표'!$M9-0.5-'점수 계산기'!$C$33-'점수 계산기'!$C$30*Q$30)/'점수 계산기'!$C$27,0)</f>
        <v>45</v>
      </c>
      <c r="R34" s="146">
        <f>ROUNDUP(('수학 백분위 표'!$M9-0.5-'점수 계산기'!$C$33-'점수 계산기'!$C$30*R$30)/'점수 계산기'!$C$27,0)</f>
        <v>46</v>
      </c>
      <c r="S34" s="146">
        <f>ROUNDUP(('수학 백분위 표'!$M9-0.5-'점수 계산기'!$C$33-'점수 계산기'!$C$30*S$30)/'점수 계산기'!$C$27,0)</f>
        <v>47</v>
      </c>
      <c r="T34" s="146">
        <f>ROUNDUP(('수학 백분위 표'!$M9-0.5-'점수 계산기'!$C$33-'점수 계산기'!$C$30*T$30)/'점수 계산기'!$C$27,0)</f>
        <v>48</v>
      </c>
      <c r="U34" s="146">
        <f>ROUNDUP(('수학 백분위 표'!$M9-0.5-'점수 계산기'!$C$33-'점수 계산기'!$C$30*U$30)/'점수 계산기'!$C$27,0)</f>
        <v>49</v>
      </c>
      <c r="V34" s="147">
        <f>ROUNDUP(('수학 백분위 표'!$M9-0.5-'점수 계산기'!$C$33-'점수 계산기'!$C$30*V$30)/'점수 계산기'!$C$27,0)</f>
        <v>51</v>
      </c>
      <c r="W34" s="153"/>
      <c r="X34" s="153"/>
    </row>
    <row r="35" spans="2:24" s="161" customFormat="1" ht="25" customHeight="1">
      <c r="B35" s="153"/>
      <c r="C35" s="326" t="s">
        <v>89</v>
      </c>
      <c r="D35" s="327">
        <f t="shared" si="5"/>
        <v>30</v>
      </c>
      <c r="E35" s="320">
        <f t="shared" si="4"/>
        <v>30</v>
      </c>
      <c r="F35" s="320">
        <f t="shared" si="4"/>
        <v>30</v>
      </c>
      <c r="G35" s="320">
        <f t="shared" si="4"/>
        <v>30</v>
      </c>
      <c r="H35" s="320">
        <f t="shared" si="4"/>
        <v>30</v>
      </c>
      <c r="I35" s="320">
        <f t="shared" si="4"/>
        <v>30</v>
      </c>
      <c r="J35" s="356">
        <f t="shared" si="4"/>
        <v>30</v>
      </c>
      <c r="K35" s="153"/>
      <c r="L35" s="153"/>
      <c r="M35" s="153"/>
      <c r="N35" s="153"/>
      <c r="O35" s="145" t="s">
        <v>166</v>
      </c>
      <c r="P35" s="152">
        <f>ROUNDUP(('수학 백분위 표'!$M10-0.5-'점수 계산기'!$C$33-'점수 계산기'!$C$30*P$30)/'점수 계산기'!$C$27,0)</f>
        <v>23</v>
      </c>
      <c r="Q35" s="146">
        <f>ROUNDUP(('수학 백분위 표'!$M10-0.5-'점수 계산기'!$C$33-'점수 계산기'!$C$30*Q$30)/'점수 계산기'!$C$27,0)</f>
        <v>24</v>
      </c>
      <c r="R35" s="146">
        <f>ROUNDUP(('수학 백분위 표'!$M10-0.5-'점수 계산기'!$C$33-'점수 계산기'!$C$30*R$30)/'점수 계산기'!$C$27,0)</f>
        <v>25</v>
      </c>
      <c r="S35" s="146">
        <f>ROUNDUP(('수학 백분위 표'!$M10-0.5-'점수 계산기'!$C$33-'점수 계산기'!$C$30*S$30)/'점수 계산기'!$C$27,0)</f>
        <v>26</v>
      </c>
      <c r="T35" s="146">
        <f>ROUNDUP(('수학 백분위 표'!$M10-0.5-'점수 계산기'!$C$33-'점수 계산기'!$C$30*T$30)/'점수 계산기'!$C$27,0)</f>
        <v>27</v>
      </c>
      <c r="U35" s="146">
        <f>ROUNDUP(('수학 백분위 표'!$M10-0.5-'점수 계산기'!$C$33-'점수 계산기'!$C$30*U$30)/'점수 계산기'!$C$27,0)</f>
        <v>28</v>
      </c>
      <c r="V35" s="147">
        <f>ROUNDUP(('수학 백분위 표'!$M10-0.5-'점수 계산기'!$C$33-'점수 계산기'!$C$30*V$30)/'점수 계산기'!$C$27,0)</f>
        <v>30</v>
      </c>
      <c r="W35" s="153"/>
      <c r="X35" s="153"/>
    </row>
    <row r="36" spans="2:24" s="161" customFormat="1" ht="25" customHeight="1">
      <c r="B36" s="153"/>
      <c r="C36" s="326" t="s">
        <v>91</v>
      </c>
      <c r="D36" s="327">
        <f t="shared" si="5"/>
        <v>16</v>
      </c>
      <c r="E36" s="320">
        <f t="shared" si="4"/>
        <v>16</v>
      </c>
      <c r="F36" s="320">
        <f t="shared" si="4"/>
        <v>16</v>
      </c>
      <c r="G36" s="320">
        <f t="shared" si="4"/>
        <v>16</v>
      </c>
      <c r="H36" s="320">
        <f t="shared" si="4"/>
        <v>16</v>
      </c>
      <c r="I36" s="320">
        <f t="shared" si="4"/>
        <v>16</v>
      </c>
      <c r="J36" s="356">
        <f t="shared" si="4"/>
        <v>16</v>
      </c>
      <c r="K36" s="153"/>
      <c r="L36" s="153"/>
      <c r="M36" s="153"/>
      <c r="N36" s="153"/>
      <c r="O36" s="145" t="s">
        <v>167</v>
      </c>
      <c r="P36" s="152">
        <f>ROUNDUP(('수학 백분위 표'!$M11-0.5-'점수 계산기'!$C$33-'점수 계산기'!$C$30*P$30)/'점수 계산기'!$C$27,0)</f>
        <v>9</v>
      </c>
      <c r="Q36" s="146">
        <f>ROUNDUP(('수학 백분위 표'!$M11-0.5-'점수 계산기'!$C$33-'점수 계산기'!$C$30*Q$30)/'점수 계산기'!$C$27,0)</f>
        <v>10</v>
      </c>
      <c r="R36" s="146">
        <f>ROUNDUP(('수학 백분위 표'!$M11-0.5-'점수 계산기'!$C$33-'점수 계산기'!$C$30*R$30)/'점수 계산기'!$C$27,0)</f>
        <v>11</v>
      </c>
      <c r="S36" s="146">
        <f>ROUNDUP(('수학 백분위 표'!$M11-0.5-'점수 계산기'!$C$33-'점수 계산기'!$C$30*S$30)/'점수 계산기'!$C$27,0)</f>
        <v>12</v>
      </c>
      <c r="T36" s="146">
        <f>ROUNDUP(('수학 백분위 표'!$M11-0.5-'점수 계산기'!$C$33-'점수 계산기'!$C$30*T$30)/'점수 계산기'!$C$27,0)</f>
        <v>13</v>
      </c>
      <c r="U36" s="146">
        <f>ROUNDUP(('수학 백분위 표'!$M11-0.5-'점수 계산기'!$C$33-'점수 계산기'!$C$30*U$30)/'점수 계산기'!$C$27,0)</f>
        <v>14</v>
      </c>
      <c r="V36" s="147">
        <f>ROUNDUP(('수학 백분위 표'!$M11-0.5-'점수 계산기'!$C$33-'점수 계산기'!$C$30*V$30)/'점수 계산기'!$C$27,0)</f>
        <v>16</v>
      </c>
      <c r="W36" s="153"/>
      <c r="X36" s="153"/>
    </row>
    <row r="37" spans="2:24" s="161" customFormat="1" ht="25" customHeight="1">
      <c r="B37" s="153"/>
      <c r="C37" s="326" t="s">
        <v>93</v>
      </c>
      <c r="D37" s="327">
        <f t="shared" si="5"/>
        <v>11</v>
      </c>
      <c r="E37" s="320">
        <f t="shared" si="4"/>
        <v>11</v>
      </c>
      <c r="F37" s="320">
        <f t="shared" si="4"/>
        <v>11</v>
      </c>
      <c r="G37" s="320">
        <f t="shared" si="4"/>
        <v>11</v>
      </c>
      <c r="H37" s="320">
        <f t="shared" si="4"/>
        <v>11</v>
      </c>
      <c r="I37" s="320">
        <f t="shared" si="4"/>
        <v>11</v>
      </c>
      <c r="J37" s="356">
        <f t="shared" si="4"/>
        <v>11</v>
      </c>
      <c r="K37" s="153"/>
      <c r="L37" s="153"/>
      <c r="M37" s="153"/>
      <c r="N37" s="153"/>
      <c r="O37" s="145" t="s">
        <v>168</v>
      </c>
      <c r="P37" s="152">
        <f>ROUNDUP(('수학 백분위 표'!$M12-0.5-'점수 계산기'!$C$33-'점수 계산기'!$C$30*P$30)/'점수 계산기'!$C$27,0)</f>
        <v>4</v>
      </c>
      <c r="Q37" s="146">
        <f>ROUNDUP(('수학 백분위 표'!$M12-0.5-'점수 계산기'!$C$33-'점수 계산기'!$C$30*Q$30)/'점수 계산기'!$C$27,0)</f>
        <v>5</v>
      </c>
      <c r="R37" s="146">
        <f>ROUNDUP(('수학 백분위 표'!$M12-0.5-'점수 계산기'!$C$33-'점수 계산기'!$C$30*R$30)/'점수 계산기'!$C$27,0)</f>
        <v>6</v>
      </c>
      <c r="S37" s="146">
        <f>ROUNDUP(('수학 백분위 표'!$M12-0.5-'점수 계산기'!$C$33-'점수 계산기'!$C$30*S$30)/'점수 계산기'!$C$27,0)</f>
        <v>7</v>
      </c>
      <c r="T37" s="146">
        <f>ROUNDUP(('수학 백분위 표'!$M12-0.5-'점수 계산기'!$C$33-'점수 계산기'!$C$30*T$30)/'점수 계산기'!$C$27,0)</f>
        <v>8</v>
      </c>
      <c r="U37" s="146">
        <f>ROUNDUP(('수학 백분위 표'!$M12-0.5-'점수 계산기'!$C$33-'점수 계산기'!$C$30*U$30)/'점수 계산기'!$C$27,0)</f>
        <v>9</v>
      </c>
      <c r="V37" s="147">
        <f>ROUNDUP(('수학 백분위 표'!$M12-0.5-'점수 계산기'!$C$33-'점수 계산기'!$C$30*V$30)/'점수 계산기'!$C$27,0)</f>
        <v>11</v>
      </c>
      <c r="W37" s="153"/>
      <c r="X37" s="153"/>
    </row>
    <row r="38" spans="2:24" s="161" customFormat="1" ht="25" customHeight="1" thickBot="1">
      <c r="B38" s="153"/>
      <c r="C38" s="334" t="s">
        <v>95</v>
      </c>
      <c r="D38" s="335">
        <f t="shared" si="5"/>
        <v>7</v>
      </c>
      <c r="E38" s="440">
        <f t="shared" si="4"/>
        <v>8</v>
      </c>
      <c r="F38" s="440">
        <f t="shared" si="4"/>
        <v>7</v>
      </c>
      <c r="G38" s="440">
        <f t="shared" si="4"/>
        <v>7</v>
      </c>
      <c r="H38" s="440">
        <f t="shared" si="4"/>
        <v>7</v>
      </c>
      <c r="I38" s="440">
        <f t="shared" si="4"/>
        <v>7</v>
      </c>
      <c r="J38" s="441">
        <f t="shared" si="4"/>
        <v>7</v>
      </c>
      <c r="K38" s="153"/>
      <c r="L38" s="153"/>
      <c r="M38" s="153"/>
      <c r="N38" s="153"/>
      <c r="O38" s="148" t="s">
        <v>169</v>
      </c>
      <c r="P38" s="152">
        <f>ROUNDUP(('수학 백분위 표'!$M13-0.5-'점수 계산기'!$C$33-'점수 계산기'!$C$30*P$30)/'점수 계산기'!$C$27,0)</f>
        <v>-1</v>
      </c>
      <c r="Q38" s="149">
        <f>ROUNDUP(('수학 백분위 표'!$M13-0.5-'점수 계산기'!$C$33-'점수 계산기'!$C$30*Q$30)/'점수 계산기'!$C$27,0)</f>
        <v>1</v>
      </c>
      <c r="R38" s="149">
        <f>ROUNDUP(('수학 백분위 표'!$M13-0.5-'점수 계산기'!$C$33-'점수 계산기'!$C$30*R$30)/'점수 계산기'!$C$27,0)</f>
        <v>2</v>
      </c>
      <c r="S38" s="149">
        <f>ROUNDUP(('수학 백분위 표'!$M13-0.5-'점수 계산기'!$C$33-'점수 계산기'!$C$30*S$30)/'점수 계산기'!$C$27,0)</f>
        <v>3</v>
      </c>
      <c r="T38" s="149">
        <f>ROUNDUP(('수학 백분위 표'!$M13-0.5-'점수 계산기'!$C$33-'점수 계산기'!$C$30*T$30)/'점수 계산기'!$C$27,0)</f>
        <v>4</v>
      </c>
      <c r="U38" s="149">
        <f>ROUNDUP(('수학 백분위 표'!$M13-0.5-'점수 계산기'!$C$33-'점수 계산기'!$C$30*U$30)/'점수 계산기'!$C$27,0)</f>
        <v>5</v>
      </c>
      <c r="V38" s="150">
        <f>ROUNDUP(('수학 백분위 표'!$M13-0.5-'점수 계산기'!$C$33-'점수 계산기'!$C$30*V$30)/'점수 계산기'!$C$27,0)</f>
        <v>7</v>
      </c>
      <c r="W38" s="153"/>
      <c r="X38" s="153"/>
    </row>
    <row r="39" spans="2:24">
      <c r="B39" s="4"/>
      <c r="C39" s="65"/>
      <c r="D39" s="65"/>
      <c r="E39" s="65"/>
      <c r="F39" s="3"/>
      <c r="G39" s="3"/>
      <c r="H39" s="3"/>
      <c r="I39" s="3"/>
      <c r="J39" s="3"/>
      <c r="K39" s="3"/>
      <c r="L39" s="3"/>
      <c r="M39" s="3"/>
      <c r="N39" s="4"/>
      <c r="O39" s="4"/>
      <c r="P39" s="4"/>
    </row>
    <row r="40" spans="2:24">
      <c r="B40" s="4"/>
      <c r="C40" s="65"/>
      <c r="D40" s="65"/>
      <c r="E40" s="65"/>
      <c r="F40" s="3"/>
      <c r="G40" s="3"/>
      <c r="H40" s="3"/>
      <c r="I40" s="3"/>
      <c r="J40" s="3"/>
      <c r="K40" s="3"/>
      <c r="L40" s="3"/>
      <c r="M40" s="3"/>
      <c r="N40" s="4"/>
      <c r="O40" s="4"/>
      <c r="P40" s="4"/>
    </row>
    <row r="41" spans="2:24" ht="17.5" hidden="1" thickBot="1">
      <c r="B41" s="4"/>
      <c r="C41" s="72" t="s">
        <v>80</v>
      </c>
      <c r="D41" s="81">
        <v>26</v>
      </c>
      <c r="E41" s="82">
        <v>23</v>
      </c>
      <c r="F41" s="83">
        <v>22</v>
      </c>
      <c r="G41" s="82">
        <v>19</v>
      </c>
      <c r="H41" s="83">
        <v>18</v>
      </c>
      <c r="I41" s="82">
        <v>16</v>
      </c>
      <c r="J41" s="83">
        <v>15</v>
      </c>
      <c r="K41" s="82">
        <v>14</v>
      </c>
      <c r="L41" s="83">
        <v>12</v>
      </c>
      <c r="M41" s="84">
        <v>11</v>
      </c>
      <c r="N41" s="4"/>
    </row>
    <row r="42" spans="2:24" hidden="1">
      <c r="B42" s="4"/>
      <c r="C42" s="78" t="s">
        <v>82</v>
      </c>
      <c r="D42" s="77">
        <f t="shared" ref="D42:D49" si="6">D9</f>
        <v>82</v>
      </c>
      <c r="E42" s="73">
        <f t="shared" ref="E42:F49" si="7">F9</f>
        <v>82</v>
      </c>
      <c r="F42" s="73">
        <f t="shared" si="7"/>
        <v>82</v>
      </c>
      <c r="G42" s="73">
        <f t="shared" ref="G42:H49" si="8">J9</f>
        <v>82</v>
      </c>
      <c r="H42" s="73">
        <f t="shared" si="8"/>
        <v>82</v>
      </c>
      <c r="I42" s="73">
        <f>D20</f>
        <v>82</v>
      </c>
      <c r="J42" s="73">
        <f>E20</f>
        <v>82</v>
      </c>
      <c r="K42" s="73">
        <f>F20</f>
        <v>82</v>
      </c>
      <c r="L42" s="73">
        <f>H20</f>
        <v>82</v>
      </c>
      <c r="M42" s="74">
        <f>I20</f>
        <v>82</v>
      </c>
      <c r="N42" s="4"/>
    </row>
    <row r="43" spans="2:24" hidden="1">
      <c r="B43" s="4"/>
      <c r="C43" s="79" t="s">
        <v>84</v>
      </c>
      <c r="D43" s="86">
        <f t="shared" si="6"/>
        <v>73</v>
      </c>
      <c r="E43" s="85">
        <f t="shared" si="7"/>
        <v>73</v>
      </c>
      <c r="F43" s="85">
        <f t="shared" si="7"/>
        <v>73</v>
      </c>
      <c r="G43" s="85">
        <f t="shared" si="8"/>
        <v>73</v>
      </c>
      <c r="H43" s="85">
        <f t="shared" si="8"/>
        <v>72</v>
      </c>
      <c r="I43" s="85">
        <f t="shared" ref="I43:I49" si="9">D21</f>
        <v>72</v>
      </c>
      <c r="J43" s="85">
        <f t="shared" ref="J43:K43" si="10">E21</f>
        <v>72</v>
      </c>
      <c r="K43" s="85">
        <f t="shared" si="10"/>
        <v>72</v>
      </c>
      <c r="L43" s="85">
        <f t="shared" ref="L43:M43" si="11">H21</f>
        <v>72</v>
      </c>
      <c r="M43" s="87">
        <f t="shared" si="11"/>
        <v>72</v>
      </c>
      <c r="N43" s="4"/>
    </row>
    <row r="44" spans="2:24" hidden="1">
      <c r="B44" s="4"/>
      <c r="C44" s="79" t="s">
        <v>86</v>
      </c>
      <c r="D44" s="86">
        <f t="shared" si="6"/>
        <v>63</v>
      </c>
      <c r="E44" s="85">
        <f t="shared" si="7"/>
        <v>63</v>
      </c>
      <c r="F44" s="85">
        <f t="shared" si="7"/>
        <v>63</v>
      </c>
      <c r="G44" s="85">
        <f t="shared" si="8"/>
        <v>63</v>
      </c>
      <c r="H44" s="85">
        <f t="shared" si="8"/>
        <v>63</v>
      </c>
      <c r="I44" s="85">
        <f t="shared" si="9"/>
        <v>63</v>
      </c>
      <c r="J44" s="85">
        <f t="shared" ref="J44:K44" si="12">E22</f>
        <v>63</v>
      </c>
      <c r="K44" s="85">
        <f t="shared" si="12"/>
        <v>63</v>
      </c>
      <c r="L44" s="85">
        <f t="shared" ref="L44:M44" si="13">H22</f>
        <v>63</v>
      </c>
      <c r="M44" s="87">
        <f t="shared" si="13"/>
        <v>63</v>
      </c>
      <c r="N44" s="4"/>
    </row>
    <row r="45" spans="2:24" hidden="1">
      <c r="B45" s="4"/>
      <c r="C45" s="79" t="s">
        <v>88</v>
      </c>
      <c r="D45" s="86">
        <f t="shared" si="6"/>
        <v>51</v>
      </c>
      <c r="E45" s="85">
        <f t="shared" si="7"/>
        <v>51</v>
      </c>
      <c r="F45" s="85">
        <f t="shared" si="7"/>
        <v>51</v>
      </c>
      <c r="G45" s="85">
        <f t="shared" si="8"/>
        <v>51</v>
      </c>
      <c r="H45" s="85">
        <f t="shared" si="8"/>
        <v>51</v>
      </c>
      <c r="I45" s="85">
        <f t="shared" si="9"/>
        <v>51</v>
      </c>
      <c r="J45" s="85">
        <f t="shared" ref="J45:K45" si="14">E23</f>
        <v>51</v>
      </c>
      <c r="K45" s="85">
        <f t="shared" si="14"/>
        <v>51</v>
      </c>
      <c r="L45" s="85">
        <f t="shared" ref="L45:M45" si="15">H23</f>
        <v>51</v>
      </c>
      <c r="M45" s="87">
        <f t="shared" si="15"/>
        <v>51</v>
      </c>
      <c r="N45" s="4"/>
    </row>
    <row r="46" spans="2:24" hidden="1">
      <c r="B46" s="4"/>
      <c r="C46" s="79" t="s">
        <v>90</v>
      </c>
      <c r="D46" s="86">
        <f t="shared" si="6"/>
        <v>30</v>
      </c>
      <c r="E46" s="85">
        <f t="shared" si="7"/>
        <v>30</v>
      </c>
      <c r="F46" s="85">
        <f t="shared" si="7"/>
        <v>30</v>
      </c>
      <c r="G46" s="85">
        <f t="shared" si="8"/>
        <v>30</v>
      </c>
      <c r="H46" s="85">
        <f t="shared" si="8"/>
        <v>30</v>
      </c>
      <c r="I46" s="85">
        <f t="shared" si="9"/>
        <v>30</v>
      </c>
      <c r="J46" s="85">
        <f t="shared" ref="J46:K46" si="16">E24</f>
        <v>30</v>
      </c>
      <c r="K46" s="85">
        <f t="shared" si="16"/>
        <v>30</v>
      </c>
      <c r="L46" s="85">
        <f t="shared" ref="L46:M46" si="17">H24</f>
        <v>30</v>
      </c>
      <c r="M46" s="87">
        <f t="shared" si="17"/>
        <v>30</v>
      </c>
      <c r="N46" s="4"/>
      <c r="O46" s="4"/>
    </row>
    <row r="47" spans="2:24" hidden="1">
      <c r="B47" s="4"/>
      <c r="C47" s="79" t="s">
        <v>92</v>
      </c>
      <c r="D47" s="86">
        <f t="shared" si="6"/>
        <v>26</v>
      </c>
      <c r="E47" s="85">
        <f t="shared" si="7"/>
        <v>23</v>
      </c>
      <c r="F47" s="85">
        <f t="shared" si="7"/>
        <v>22</v>
      </c>
      <c r="G47" s="85">
        <f t="shared" si="8"/>
        <v>19</v>
      </c>
      <c r="H47" s="85">
        <f t="shared" si="8"/>
        <v>18</v>
      </c>
      <c r="I47" s="85">
        <f t="shared" si="9"/>
        <v>16</v>
      </c>
      <c r="J47" s="85">
        <f t="shared" ref="J47:K47" si="18">E25</f>
        <v>17</v>
      </c>
      <c r="K47" s="85">
        <f t="shared" si="18"/>
        <v>16</v>
      </c>
      <c r="L47" s="85">
        <f t="shared" ref="L47:M47" si="19">H25</f>
        <v>16</v>
      </c>
      <c r="M47" s="87">
        <f t="shared" si="19"/>
        <v>16</v>
      </c>
      <c r="N47" s="4"/>
      <c r="O47" s="4"/>
    </row>
    <row r="48" spans="2:24" hidden="1">
      <c r="B48" s="4"/>
      <c r="C48" s="79" t="s">
        <v>94</v>
      </c>
      <c r="D48" s="86" t="str">
        <f t="shared" si="6"/>
        <v>-</v>
      </c>
      <c r="E48" s="85" t="str">
        <f t="shared" si="7"/>
        <v>-</v>
      </c>
      <c r="F48" s="85" t="str">
        <f t="shared" si="7"/>
        <v>-</v>
      </c>
      <c r="G48" s="85" t="str">
        <f t="shared" si="8"/>
        <v>-</v>
      </c>
      <c r="H48" s="85" t="str">
        <f t="shared" si="8"/>
        <v>-</v>
      </c>
      <c r="I48" s="85" t="str">
        <f t="shared" si="9"/>
        <v>-</v>
      </c>
      <c r="J48" s="85">
        <f t="shared" ref="J48:K48" si="20">E26</f>
        <v>15</v>
      </c>
      <c r="K48" s="85">
        <f t="shared" si="20"/>
        <v>14</v>
      </c>
      <c r="L48" s="85">
        <f t="shared" ref="L48:M48" si="21">H26</f>
        <v>12</v>
      </c>
      <c r="M48" s="87">
        <f t="shared" si="21"/>
        <v>11</v>
      </c>
      <c r="N48" s="4"/>
      <c r="O48" s="4"/>
    </row>
    <row r="49" spans="2:17" ht="17.5" hidden="1" thickBot="1">
      <c r="B49" s="4"/>
      <c r="C49" s="80" t="s">
        <v>96</v>
      </c>
      <c r="D49" s="88" t="str">
        <f t="shared" si="6"/>
        <v>-</v>
      </c>
      <c r="E49" s="75" t="str">
        <f t="shared" si="7"/>
        <v>-</v>
      </c>
      <c r="F49" s="75" t="str">
        <f t="shared" si="7"/>
        <v>-</v>
      </c>
      <c r="G49" s="75" t="str">
        <f t="shared" si="8"/>
        <v>-</v>
      </c>
      <c r="H49" s="75" t="str">
        <f t="shared" si="8"/>
        <v>-</v>
      </c>
      <c r="I49" s="75" t="str">
        <f t="shared" si="9"/>
        <v>-</v>
      </c>
      <c r="J49" s="75" t="str">
        <f>E27</f>
        <v>-</v>
      </c>
      <c r="K49" s="75" t="str">
        <f>F27</f>
        <v>-</v>
      </c>
      <c r="L49" s="75" t="str">
        <f t="shared" ref="L49:M49" si="22">H27</f>
        <v>-</v>
      </c>
      <c r="M49" s="76" t="str">
        <f t="shared" si="22"/>
        <v>-</v>
      </c>
      <c r="N49" s="4"/>
      <c r="O49" s="4"/>
    </row>
    <row r="50" spans="2:17">
      <c r="B50" s="4"/>
      <c r="C50" s="65"/>
      <c r="D50" s="65"/>
      <c r="E50" s="65"/>
      <c r="F50" s="3"/>
      <c r="G50" s="3"/>
      <c r="H50" s="3"/>
      <c r="I50" s="3"/>
      <c r="J50" s="3"/>
      <c r="K50" s="3"/>
      <c r="L50" s="3"/>
      <c r="M50" s="3"/>
      <c r="N50" s="4"/>
      <c r="O50" s="4"/>
      <c r="P50" s="4"/>
      <c r="Q50" s="4"/>
    </row>
    <row r="51" spans="2:17">
      <c r="B51" s="4"/>
      <c r="C51" s="65"/>
      <c r="D51" s="65"/>
      <c r="E51" s="65"/>
      <c r="F51" s="3"/>
      <c r="G51" s="3"/>
      <c r="H51" s="3"/>
      <c r="I51" s="3"/>
      <c r="J51" s="3"/>
      <c r="K51" s="3"/>
      <c r="L51" s="3"/>
      <c r="M51" s="3"/>
      <c r="N51" s="4"/>
      <c r="O51" s="4"/>
      <c r="P51" s="4"/>
      <c r="Q51" s="4"/>
    </row>
    <row r="52" spans="2:17">
      <c r="B52" s="4"/>
      <c r="C52" s="65"/>
      <c r="D52" s="65"/>
      <c r="E52" s="65"/>
      <c r="F52" s="3"/>
      <c r="G52" s="3"/>
      <c r="H52" s="3"/>
      <c r="I52" s="3"/>
      <c r="J52" s="3"/>
      <c r="K52" s="3"/>
      <c r="L52" s="3"/>
      <c r="M52" s="3"/>
      <c r="N52" s="4"/>
      <c r="O52" s="4"/>
      <c r="P52" s="4"/>
      <c r="Q52" s="4"/>
    </row>
    <row r="53" spans="2:17">
      <c r="B53" s="4"/>
      <c r="C53" s="65"/>
      <c r="D53" s="65"/>
      <c r="E53" s="65"/>
      <c r="F53" s="3"/>
      <c r="G53" s="3"/>
      <c r="H53" s="3"/>
      <c r="I53" s="3"/>
      <c r="J53" s="3"/>
      <c r="K53" s="3"/>
      <c r="L53" s="3"/>
      <c r="M53" s="3"/>
      <c r="N53" s="4"/>
      <c r="O53" s="4"/>
      <c r="P53" s="4"/>
      <c r="Q53" s="4"/>
    </row>
    <row r="54" spans="2:17">
      <c r="B54" s="4"/>
      <c r="C54" s="65"/>
      <c r="D54" s="65"/>
      <c r="E54" s="65"/>
      <c r="F54" s="3"/>
      <c r="G54" s="3"/>
      <c r="H54" s="3"/>
      <c r="I54" s="3"/>
      <c r="J54" s="3"/>
      <c r="K54" s="3"/>
      <c r="L54" s="3"/>
      <c r="M54" s="3"/>
      <c r="N54" s="4"/>
      <c r="O54" s="4"/>
      <c r="P54" s="4"/>
      <c r="Q54" s="4"/>
    </row>
    <row r="55" spans="2:17">
      <c r="B55" s="4"/>
      <c r="C55" s="65"/>
      <c r="D55" s="65"/>
      <c r="E55" s="65"/>
      <c r="F55" s="3"/>
      <c r="G55" s="3"/>
      <c r="H55" s="3"/>
      <c r="I55" s="3"/>
      <c r="J55" s="3"/>
      <c r="K55" s="3"/>
      <c r="L55" s="3"/>
      <c r="M55" s="3"/>
      <c r="N55" s="4"/>
      <c r="O55" s="4"/>
      <c r="P55" s="4"/>
      <c r="Q55" s="4"/>
    </row>
    <row r="56" spans="2:17">
      <c r="B56" s="4"/>
      <c r="C56" s="65"/>
      <c r="D56" s="65"/>
      <c r="E56" s="65"/>
      <c r="F56" s="3"/>
      <c r="G56" s="3"/>
      <c r="H56" s="3"/>
      <c r="I56" s="3"/>
      <c r="J56" s="3"/>
      <c r="K56" s="3"/>
      <c r="L56" s="3"/>
      <c r="M56" s="3"/>
      <c r="N56" s="4"/>
      <c r="O56" s="4"/>
      <c r="P56" s="4"/>
      <c r="Q56" s="4"/>
    </row>
    <row r="57" spans="2:17">
      <c r="B57" s="4"/>
      <c r="C57" s="65"/>
      <c r="D57" s="65"/>
      <c r="E57" s="65"/>
      <c r="F57" s="3"/>
      <c r="G57" s="3"/>
      <c r="H57" s="3"/>
      <c r="I57" s="3"/>
      <c r="J57" s="3"/>
      <c r="K57" s="3"/>
      <c r="L57" s="3"/>
      <c r="M57" s="3"/>
      <c r="N57" s="4"/>
      <c r="O57" s="4"/>
      <c r="P57" s="4"/>
      <c r="Q57" s="4"/>
    </row>
    <row r="58" spans="2:17">
      <c r="B58" s="4"/>
      <c r="C58" s="65"/>
      <c r="D58" s="65"/>
      <c r="E58" s="65"/>
      <c r="F58" s="3"/>
      <c r="G58" s="3"/>
      <c r="H58" s="3"/>
      <c r="I58" s="3"/>
      <c r="J58" s="3"/>
      <c r="K58" s="3"/>
      <c r="L58" s="3"/>
      <c r="M58" s="3"/>
      <c r="N58" s="4"/>
      <c r="O58" s="4"/>
      <c r="P58" s="4"/>
      <c r="Q58" s="4"/>
    </row>
    <row r="59" spans="2:17">
      <c r="B59" s="4"/>
      <c r="C59" s="65"/>
      <c r="D59" s="65"/>
      <c r="E59" s="65"/>
      <c r="F59" s="3"/>
      <c r="G59" s="3"/>
      <c r="H59" s="3"/>
      <c r="I59" s="3"/>
      <c r="J59" s="3"/>
      <c r="K59" s="3"/>
      <c r="L59" s="3"/>
      <c r="M59" s="3"/>
      <c r="N59" s="4"/>
      <c r="O59" s="4"/>
      <c r="P59" s="4"/>
      <c r="Q59" s="4"/>
    </row>
    <row r="60" spans="2:17">
      <c r="B60" s="4"/>
      <c r="C60" s="65"/>
      <c r="D60" s="65"/>
      <c r="E60" s="65"/>
      <c r="F60" s="3"/>
      <c r="G60" s="3"/>
      <c r="H60" s="3"/>
      <c r="I60" s="3"/>
      <c r="J60" s="3"/>
      <c r="K60" s="3"/>
      <c r="L60" s="3"/>
      <c r="M60" s="3"/>
      <c r="N60" s="4"/>
      <c r="O60" s="4"/>
      <c r="P60" s="4"/>
      <c r="Q60" s="4"/>
    </row>
    <row r="61" spans="2:17">
      <c r="B61" s="4"/>
      <c r="C61" s="65"/>
      <c r="D61" s="65"/>
      <c r="E61" s="65"/>
      <c r="F61" s="3"/>
      <c r="G61" s="3"/>
      <c r="H61" s="3"/>
      <c r="I61" s="3"/>
      <c r="J61" s="3"/>
      <c r="K61" s="3"/>
      <c r="L61" s="3"/>
      <c r="M61" s="3"/>
      <c r="N61" s="4"/>
      <c r="O61" s="4"/>
      <c r="P61" s="4"/>
      <c r="Q61" s="4"/>
    </row>
    <row r="62" spans="2:17">
      <c r="B62" s="4"/>
      <c r="C62" s="65"/>
      <c r="D62" s="65"/>
      <c r="E62" s="65"/>
      <c r="F62" s="3"/>
      <c r="G62" s="3"/>
      <c r="H62" s="3"/>
      <c r="I62" s="3"/>
      <c r="J62" s="3"/>
      <c r="K62" s="3"/>
      <c r="L62" s="3"/>
      <c r="M62" s="3"/>
      <c r="N62" s="4"/>
      <c r="O62" s="4"/>
      <c r="P62" s="4"/>
      <c r="Q62" s="4"/>
    </row>
    <row r="63" spans="2:17">
      <c r="B63" s="4"/>
      <c r="C63" s="65"/>
      <c r="D63" s="65"/>
      <c r="E63" s="65"/>
      <c r="F63" s="3"/>
      <c r="G63" s="3"/>
      <c r="H63" s="3"/>
      <c r="I63" s="3"/>
      <c r="J63" s="3"/>
      <c r="K63" s="3"/>
      <c r="L63" s="3"/>
      <c r="M63" s="3"/>
      <c r="N63" s="4"/>
      <c r="O63" s="4"/>
      <c r="P63" s="4"/>
      <c r="Q63" s="4"/>
    </row>
    <row r="64" spans="2:17">
      <c r="B64" s="4"/>
      <c r="C64" s="65"/>
      <c r="D64" s="65"/>
      <c r="E64" s="65"/>
      <c r="F64" s="3"/>
      <c r="G64" s="3"/>
      <c r="H64" s="3"/>
      <c r="I64" s="3"/>
      <c r="J64" s="3"/>
      <c r="K64" s="3"/>
      <c r="L64" s="3"/>
      <c r="M64" s="3"/>
      <c r="N64" s="4"/>
      <c r="O64" s="4"/>
      <c r="P64" s="4"/>
      <c r="Q64" s="4"/>
    </row>
    <row r="65" spans="2:17">
      <c r="B65" s="4"/>
      <c r="C65" s="65"/>
      <c r="D65" s="65"/>
      <c r="E65" s="65"/>
      <c r="F65" s="3"/>
      <c r="G65" s="3"/>
      <c r="H65" s="3"/>
      <c r="I65" s="3"/>
      <c r="J65" s="3"/>
      <c r="K65" s="3"/>
      <c r="L65" s="3"/>
      <c r="M65" s="3"/>
      <c r="N65" s="4"/>
      <c r="O65" s="4"/>
      <c r="P65" s="4"/>
      <c r="Q65" s="4"/>
    </row>
    <row r="66" spans="2:17">
      <c r="B66" s="4"/>
      <c r="C66" s="65"/>
      <c r="D66" s="65"/>
      <c r="E66" s="65"/>
      <c r="F66" s="3"/>
      <c r="G66" s="3"/>
      <c r="H66" s="3"/>
      <c r="I66" s="3"/>
      <c r="J66" s="3"/>
      <c r="K66" s="3"/>
      <c r="L66" s="3"/>
      <c r="M66" s="3"/>
      <c r="N66" s="4"/>
      <c r="O66" s="4"/>
      <c r="P66" s="4"/>
      <c r="Q66" s="4"/>
    </row>
    <row r="67" spans="2:17">
      <c r="B67" s="4"/>
      <c r="C67" s="65"/>
      <c r="D67" s="65"/>
      <c r="E67" s="65"/>
      <c r="F67" s="3"/>
      <c r="G67" s="3"/>
      <c r="H67" s="3"/>
      <c r="I67" s="3"/>
      <c r="J67" s="3"/>
      <c r="K67" s="3"/>
      <c r="L67" s="3"/>
      <c r="M67" s="3"/>
      <c r="N67" s="4"/>
      <c r="O67" s="4"/>
      <c r="P67" s="4"/>
      <c r="Q67" s="4"/>
    </row>
    <row r="68" spans="2:17">
      <c r="B68" s="4"/>
      <c r="C68" s="65"/>
      <c r="D68" s="65"/>
      <c r="E68" s="65"/>
      <c r="F68" s="3"/>
      <c r="G68" s="3"/>
      <c r="H68" s="3"/>
      <c r="I68" s="3"/>
      <c r="J68" s="3"/>
      <c r="K68" s="3"/>
      <c r="L68" s="3"/>
      <c r="M68" s="3"/>
      <c r="N68" s="4"/>
      <c r="O68" s="4"/>
      <c r="P68" s="4"/>
      <c r="Q68" s="4"/>
    </row>
    <row r="69" spans="2:17">
      <c r="B69" s="4"/>
      <c r="C69" s="65"/>
      <c r="D69" s="65"/>
      <c r="E69" s="65"/>
      <c r="F69" s="3"/>
      <c r="G69" s="3"/>
      <c r="H69" s="3"/>
      <c r="I69" s="3"/>
      <c r="J69" s="3"/>
      <c r="K69" s="3"/>
      <c r="L69" s="3"/>
      <c r="M69" s="3"/>
      <c r="N69" s="4"/>
      <c r="O69" s="4"/>
      <c r="P69" s="4"/>
      <c r="Q69" s="4"/>
    </row>
    <row r="70" spans="2:17">
      <c r="B70" s="4"/>
      <c r="C70" s="65"/>
      <c r="D70" s="65"/>
      <c r="E70" s="65"/>
      <c r="F70" s="3"/>
      <c r="G70" s="3"/>
      <c r="H70" s="3"/>
      <c r="I70" s="3"/>
      <c r="J70" s="3"/>
      <c r="K70" s="3"/>
      <c r="L70" s="3"/>
      <c r="M70" s="3"/>
      <c r="N70" s="4"/>
      <c r="O70" s="4"/>
      <c r="P70" s="4"/>
      <c r="Q70" s="4"/>
    </row>
    <row r="71" spans="2:17">
      <c r="B71" s="4"/>
      <c r="C71" s="65"/>
      <c r="D71" s="65"/>
      <c r="E71" s="65"/>
      <c r="F71" s="3"/>
      <c r="G71" s="3"/>
      <c r="H71" s="3"/>
      <c r="I71" s="3"/>
      <c r="J71" s="3"/>
      <c r="K71" s="3"/>
      <c r="L71" s="3"/>
      <c r="M71" s="3"/>
      <c r="N71" s="4"/>
      <c r="O71" s="4"/>
      <c r="P71" s="4"/>
      <c r="Q71" s="4"/>
    </row>
  </sheetData>
  <mergeCells count="2">
    <mergeCell ref="D4:G4"/>
    <mergeCell ref="D5:G5"/>
  </mergeCells>
  <phoneticPr fontId="1" type="noConversion"/>
  <pageMargins left="0.7" right="0.7" top="0.75" bottom="0.75" header="0.3" footer="0.3"/>
  <pageSetup paperSize="9" scale="55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4391-7399-4062-B0B7-AEBF3E52F2C8}">
  <sheetPr>
    <tabColor rgb="FF00B050"/>
    <pageSetUpPr fitToPage="1"/>
  </sheetPr>
  <dimension ref="A1:V108"/>
  <sheetViews>
    <sheetView topLeftCell="A79" zoomScale="85" zoomScaleNormal="85" zoomScalePageLayoutView="25" workbookViewId="0">
      <selection sqref="A1:Q107"/>
    </sheetView>
  </sheetViews>
  <sheetFormatPr defaultRowHeight="17"/>
  <cols>
    <col min="1" max="1" width="8.58203125" customWidth="1"/>
    <col min="2" max="4" width="17.58203125" style="159" customWidth="1"/>
    <col min="5" max="10" width="14.08203125" hidden="1" customWidth="1"/>
    <col min="11" max="16" width="10.58203125" customWidth="1"/>
    <col min="17" max="17" width="14.08203125" customWidth="1"/>
    <col min="18" max="19" width="12.33203125" customWidth="1"/>
    <col min="20" max="22" width="8.58203125" customWidth="1"/>
  </cols>
  <sheetData>
    <row r="1" spans="1:22" ht="17.5" thickBot="1">
      <c r="A1" s="4"/>
      <c r="B1" s="156"/>
      <c r="C1" s="156"/>
      <c r="D1" s="156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2" ht="25" customHeight="1">
      <c r="A2" s="4"/>
      <c r="B2" s="363" t="s">
        <v>53</v>
      </c>
      <c r="C2" s="608" t="s">
        <v>66</v>
      </c>
      <c r="D2" s="608"/>
      <c r="E2" s="608"/>
      <c r="F2" s="608"/>
      <c r="G2" s="608"/>
      <c r="H2" s="608"/>
      <c r="I2" s="608"/>
      <c r="J2" s="608"/>
      <c r="K2" s="609"/>
      <c r="L2" s="4"/>
      <c r="M2" s="4"/>
    </row>
    <row r="3" spans="1:22" ht="25" customHeight="1" thickBot="1">
      <c r="A3" s="4"/>
      <c r="B3" s="468" t="s">
        <v>8</v>
      </c>
      <c r="C3" s="610" t="s">
        <v>172</v>
      </c>
      <c r="D3" s="610"/>
      <c r="E3" s="610"/>
      <c r="F3" s="610"/>
      <c r="G3" s="610"/>
      <c r="H3" s="610"/>
      <c r="I3" s="610"/>
      <c r="J3" s="610"/>
      <c r="K3" s="611"/>
      <c r="L3" s="4"/>
      <c r="M3" s="4"/>
    </row>
    <row r="4" spans="1:22" ht="25" customHeight="1" thickBot="1">
      <c r="A4" s="4"/>
      <c r="B4" s="158"/>
      <c r="C4" s="158"/>
      <c r="D4" s="158"/>
      <c r="E4" s="3"/>
      <c r="F4" s="3"/>
      <c r="G4" s="3"/>
      <c r="H4" s="3"/>
      <c r="I4" s="3"/>
      <c r="J4" s="3"/>
      <c r="K4" s="3"/>
      <c r="L4" s="3"/>
      <c r="M4" s="3"/>
      <c r="N4" s="4"/>
      <c r="O4" s="4"/>
      <c r="P4" s="4"/>
      <c r="Q4" s="4"/>
    </row>
    <row r="5" spans="1:22" s="318" customFormat="1" ht="25" customHeight="1" thickBot="1">
      <c r="A5" s="308"/>
      <c r="B5" s="598" t="s">
        <v>154</v>
      </c>
      <c r="C5" s="600" t="s">
        <v>155</v>
      </c>
      <c r="D5" s="640" t="s">
        <v>156</v>
      </c>
      <c r="E5" s="638" t="s">
        <v>173</v>
      </c>
      <c r="F5" s="637"/>
      <c r="G5" s="635" t="s">
        <v>174</v>
      </c>
      <c r="H5" s="637"/>
      <c r="I5" s="635" t="s">
        <v>52</v>
      </c>
      <c r="J5" s="636"/>
      <c r="K5" s="592" t="s">
        <v>115</v>
      </c>
      <c r="L5" s="593"/>
      <c r="M5" s="593"/>
      <c r="N5" s="593"/>
      <c r="O5" s="593"/>
      <c r="P5" s="594"/>
      <c r="Q5" s="308"/>
      <c r="R5" s="313"/>
      <c r="S5" s="399"/>
    </row>
    <row r="6" spans="1:22" s="318" customFormat="1" ht="25" customHeight="1" thickBot="1">
      <c r="A6" s="308"/>
      <c r="B6" s="634"/>
      <c r="C6" s="642"/>
      <c r="D6" s="641"/>
      <c r="E6" s="461" t="s">
        <v>116</v>
      </c>
      <c r="F6" s="461" t="s">
        <v>117</v>
      </c>
      <c r="G6" s="461" t="s">
        <v>116</v>
      </c>
      <c r="H6" s="461" t="s">
        <v>117</v>
      </c>
      <c r="I6" s="461" t="s">
        <v>116</v>
      </c>
      <c r="J6" s="462" t="s">
        <v>117</v>
      </c>
      <c r="K6" s="648" t="s">
        <v>50</v>
      </c>
      <c r="L6" s="646"/>
      <c r="M6" s="646" t="s">
        <v>51</v>
      </c>
      <c r="N6" s="646"/>
      <c r="O6" s="646" t="s">
        <v>52</v>
      </c>
      <c r="P6" s="647"/>
      <c r="Q6" s="308"/>
      <c r="R6" s="313"/>
      <c r="S6" s="399"/>
    </row>
    <row r="7" spans="1:22" s="318" customFormat="1" ht="25" customHeight="1" thickTop="1" thickBot="1">
      <c r="A7" s="308"/>
      <c r="B7" s="442">
        <f>'인원 입력 기능'!G5</f>
        <v>146</v>
      </c>
      <c r="C7" s="443">
        <f t="shared" ref="C7:C38" si="0">IF(ROUND(B7,0)&gt;=$U$7,1,IF(ROUND(B7,0)&gt;=$U$8,2,IF(ROUND(B7,0)&gt;=$U$9,3,IF(ROUND(B7,0)&gt;=$U$10,4,IF(ROUND(B7,0)&gt;=$U$11,5,IF(ROUND(B7,0)&gt;=$U$12,6,IF(ROUND(B7,0)&gt;=$U$13,7,IF(ROUND(B7,0)&gt;=$U$14,8,9))))))))</f>
        <v>1</v>
      </c>
      <c r="D7" s="444">
        <f>'수학 백분위 표'!D6</f>
        <v>99.888092084227836</v>
      </c>
      <c r="E7" s="383" t="str">
        <f>_xlfn.IFNA(VLOOKUP($B7, '확률과 통계 차트'!$AE$6:$AH$106, 4, FALSE), _xlfn.IFNA(VLOOKUP($B7+1, '확률과 통계 차트'!$AE$6:$AH$106, 4, FALSE), "-"))</f>
        <v>-</v>
      </c>
      <c r="F7" s="488" t="str">
        <f>_xlfn.IFNA(VLOOKUP($B7, '확률과 통계 차트'!$AD$6:$AG$106, 4, FALSE), _xlfn.IFNA(VLOOKUP($B7-1, '확률과 통계 차트'!$AD$6:$AG$106, 4, FALSE), "-"))</f>
        <v>-</v>
      </c>
      <c r="G7" s="488">
        <f>_xlfn.IFNA(VLOOKUP($B7, '미적분 차트'!$AE$6:$AH$106, 4, FALSE), _xlfn.IFNA(VLOOKUP($B7+1, '미적분 차트'!$AE$6:$AH$106, 4, FALSE), "-"))</f>
        <v>94</v>
      </c>
      <c r="H7" s="488">
        <f>_xlfn.IFNA(VLOOKUP($B7, '미적분 차트'!$AD$6:$AG$106, 4, FALSE), _xlfn.IFNA(VLOOKUP($B7-1, '미적분 차트'!$AD$6:$AG$106, 4, FALSE), "-"))</f>
        <v>95</v>
      </c>
      <c r="I7" s="488">
        <f>_xlfn.IFNA(VLOOKUP($B7, '기하 차트'!$AE$6:$AH$106, 4, FALSE), _xlfn.IFNA(VLOOKUP($B7+1, '기하 차트'!$AE$6:$AH$106, 4, FALSE), "-"))</f>
        <v>97</v>
      </c>
      <c r="J7" s="488">
        <f>_xlfn.IFNA(VLOOKUP($B7, '기하 차트'!$AD$6:$AG$106, 4, FALSE), _xlfn.IFNA(VLOOKUP($B7-1, '기하 차트'!$AD$6:$AG$106, 4, FALSE), "-"))</f>
        <v>97</v>
      </c>
      <c r="K7" s="639" t="str">
        <f>IF(OR(E7="-",F7="-", E7&gt;F7),"-",IF(E7=F7,E7,E7&amp;" - "&amp;F7))</f>
        <v>-</v>
      </c>
      <c r="L7" s="639"/>
      <c r="M7" s="643" t="str">
        <f t="shared" ref="M7:M38" si="1">IF(OR(G7="-",H7="-", G7&gt;H7),"-",IF(G7=H7,G7,G7&amp;" - "&amp;H7))</f>
        <v>94 - 95</v>
      </c>
      <c r="N7" s="643"/>
      <c r="O7" s="644">
        <f>IF(OR(I7="-",J7="-", I7&gt;J7),"-",IF(I7=J7,I7,I7&amp;" - "&amp;J7))</f>
        <v>97</v>
      </c>
      <c r="P7" s="645"/>
      <c r="Q7" s="308"/>
      <c r="S7" s="377"/>
      <c r="T7" s="377">
        <v>1</v>
      </c>
      <c r="U7" s="400">
        <v>134</v>
      </c>
      <c r="V7" s="377"/>
    </row>
    <row r="8" spans="1:22" s="318" customFormat="1" ht="25" customHeight="1" thickBot="1">
      <c r="A8" s="308"/>
      <c r="B8" s="445">
        <f>'인원 입력 기능'!G6</f>
        <v>145</v>
      </c>
      <c r="C8" s="446">
        <f t="shared" si="0"/>
        <v>1</v>
      </c>
      <c r="D8" s="447">
        <f>'수학 백분위 표'!D7</f>
        <v>99.770220821470076</v>
      </c>
      <c r="E8" s="369" t="str">
        <f>_xlfn.IFNA(VLOOKUP($B8, '확률과 통계 차트'!$AE$6:$AH$106, 4, FALSE), _xlfn.IFNA(VLOOKUP($B8+1, '확률과 통계 차트'!$AE$6:$AH$106, 4, FALSE), "-"))</f>
        <v>-</v>
      </c>
      <c r="F8" s="487" t="str">
        <f>_xlfn.IFNA(VLOOKUP($B8, '확률과 통계 차트'!$AD$6:$AG$106, 4, FALSE), _xlfn.IFNA(VLOOKUP($B8-1, '확률과 통계 차트'!$AD$6:$AG$106, 4, FALSE), "-"))</f>
        <v>-</v>
      </c>
      <c r="G8" s="487">
        <f>_xlfn.IFNA(VLOOKUP($B8, '미적분 차트'!$AE$6:$AH$106, 4, FALSE), _xlfn.IFNA(VLOOKUP($B8+1, '미적분 차트'!$AE$6:$AH$106, 4, FALSE), "-"))</f>
        <v>93</v>
      </c>
      <c r="H8" s="487">
        <f>_xlfn.IFNA(VLOOKUP($B8, '미적분 차트'!$AD$6:$AG$106, 4, FALSE), _xlfn.IFNA(VLOOKUP($B8-1, '미적분 차트'!$AD$6:$AG$106, 4, FALSE), "-"))</f>
        <v>93</v>
      </c>
      <c r="I8" s="487">
        <f>_xlfn.IFNA(VLOOKUP($B8, '기하 차트'!$AE$6:$AH$106, 4, FALSE), _xlfn.IFNA(VLOOKUP($B8+1, '기하 차트'!$AE$6:$AH$106, 4, FALSE), "-"))</f>
        <v>95</v>
      </c>
      <c r="J8" s="487">
        <f>_xlfn.IFNA(VLOOKUP($B8, '기하 차트'!$AD$6:$AG$106, 4, FALSE), _xlfn.IFNA(VLOOKUP($B8-1, '기하 차트'!$AD$6:$AG$106, 4, FALSE), "-"))</f>
        <v>96</v>
      </c>
      <c r="K8" s="628" t="str">
        <f t="shared" ref="K8" si="2">IF(OR(E8="-",F8="-", E8&gt;F8),"-",IF(E8=F8,E8,E8&amp;" - "&amp;F8))</f>
        <v>-</v>
      </c>
      <c r="L8" s="628"/>
      <c r="M8" s="628">
        <f t="shared" si="1"/>
        <v>93</v>
      </c>
      <c r="N8" s="628"/>
      <c r="O8" s="629" t="str">
        <f t="shared" ref="O8" si="3">IF(OR(I8="-",J8="-", I8&gt;J8),"-",IF(I8=J8,I8,I8&amp;" - "&amp;J8))</f>
        <v>95 - 96</v>
      </c>
      <c r="P8" s="630"/>
      <c r="Q8" s="308"/>
      <c r="S8" s="377"/>
      <c r="T8" s="377">
        <v>2</v>
      </c>
      <c r="U8" s="403">
        <v>127</v>
      </c>
      <c r="V8" s="377"/>
    </row>
    <row r="9" spans="1:22" s="318" customFormat="1" ht="25" customHeight="1" thickBot="1">
      <c r="A9" s="308"/>
      <c r="B9" s="445">
        <f>'인원 입력 기능'!G7</f>
        <v>144</v>
      </c>
      <c r="C9" s="446">
        <f t="shared" si="0"/>
        <v>1</v>
      </c>
      <c r="D9" s="447">
        <f>'수학 백분위 표'!D8</f>
        <v>99.749920065774447</v>
      </c>
      <c r="E9" s="369" t="str">
        <f>_xlfn.IFNA(VLOOKUP($B9, '확률과 통계 차트'!$AE$6:$AH$106, 4, FALSE), _xlfn.IFNA(VLOOKUP($B9+1, '확률과 통계 차트'!$AE$6:$AH$106, 4, FALSE), "-"))</f>
        <v>-</v>
      </c>
      <c r="F9" s="487">
        <f>_xlfn.IFNA(VLOOKUP($B9, '확률과 통계 차트'!$AD$6:$AG$106, 4, FALSE), _xlfn.IFNA(VLOOKUP($B9-1, '확률과 통계 차트'!$AD$6:$AG$106, 4, FALSE), "-"))</f>
        <v>100</v>
      </c>
      <c r="G9" s="487">
        <f>_xlfn.IFNA(VLOOKUP($B9, '미적분 차트'!$AE$6:$AH$106, 4, FALSE), _xlfn.IFNA(VLOOKUP($B9+1, '미적분 차트'!$AE$6:$AH$106, 4, FALSE), "-"))</f>
        <v>92</v>
      </c>
      <c r="H9" s="487">
        <f>_xlfn.IFNA(VLOOKUP($B9, '미적분 차트'!$AD$6:$AG$106, 4, FALSE), _xlfn.IFNA(VLOOKUP($B9-1, '미적분 차트'!$AD$6:$AG$106, 4, FALSE), "-"))</f>
        <v>92</v>
      </c>
      <c r="I9" s="487">
        <f>_xlfn.IFNA(VLOOKUP($B9, '기하 차트'!$AE$6:$AH$106, 4, FALSE), _xlfn.IFNA(VLOOKUP($B9+1, '기하 차트'!$AE$6:$AH$106, 4, FALSE), "-"))</f>
        <v>94</v>
      </c>
      <c r="J9" s="487">
        <f>_xlfn.IFNA(VLOOKUP($B9, '기하 차트'!$AD$6:$AG$106, 4, FALSE), _xlfn.IFNA(VLOOKUP($B9-1, '기하 차트'!$AD$6:$AG$106, 4, FALSE), "-"))</f>
        <v>94</v>
      </c>
      <c r="K9" s="628" t="str">
        <f t="shared" ref="K9:K72" si="4">IF(OR(E9="-",F9="-", E9&gt;F9),"-",IF(E9=F9,E9,E9&amp;" - "&amp;F9))</f>
        <v>-</v>
      </c>
      <c r="L9" s="628"/>
      <c r="M9" s="628">
        <f t="shared" si="1"/>
        <v>92</v>
      </c>
      <c r="N9" s="628"/>
      <c r="O9" s="629">
        <f t="shared" ref="O9:O72" si="5">IF(OR(I9="-",J9="-", I9&gt;J9),"-",IF(I9=J9,I9,I9&amp;" - "&amp;J9))</f>
        <v>94</v>
      </c>
      <c r="P9" s="630"/>
      <c r="Q9" s="308"/>
      <c r="S9" s="377"/>
      <c r="T9" s="377">
        <v>3</v>
      </c>
      <c r="U9" s="403">
        <v>118</v>
      </c>
      <c r="V9" s="377"/>
    </row>
    <row r="10" spans="1:22" s="318" customFormat="1" ht="25" customHeight="1" thickBot="1">
      <c r="A10" s="308"/>
      <c r="B10" s="445">
        <f>'인원 입력 기능'!G8</f>
        <v>143</v>
      </c>
      <c r="C10" s="446">
        <f t="shared" si="0"/>
        <v>1</v>
      </c>
      <c r="D10" s="447">
        <f>'수학 백분위 표'!D9</f>
        <v>99.549450103280094</v>
      </c>
      <c r="E10" s="369">
        <f>_xlfn.IFNA(VLOOKUP($B10, '확률과 통계 차트'!$AE$6:$AH$106, 4, FALSE), _xlfn.IFNA(VLOOKUP($B10+1, '확률과 통계 차트'!$AE$6:$AH$106, 4, FALSE), "-"))</f>
        <v>100</v>
      </c>
      <c r="F10" s="487">
        <f>_xlfn.IFNA(VLOOKUP($B10, '확률과 통계 차트'!$AD$6:$AG$106, 4, FALSE), _xlfn.IFNA(VLOOKUP($B10-1, '확률과 통계 차트'!$AD$6:$AG$106, 4, FALSE), "-"))</f>
        <v>100</v>
      </c>
      <c r="G10" s="487">
        <f>_xlfn.IFNA(VLOOKUP($B10, '미적분 차트'!$AE$6:$AH$106, 4, FALSE), _xlfn.IFNA(VLOOKUP($B10+1, '미적분 차트'!$AE$6:$AH$106, 4, FALSE), "-"))</f>
        <v>91</v>
      </c>
      <c r="H10" s="487">
        <f>_xlfn.IFNA(VLOOKUP($B10, '미적분 차트'!$AD$6:$AG$106, 4, FALSE), _xlfn.IFNA(VLOOKUP($B10-1, '미적분 차트'!$AD$6:$AG$106, 4, FALSE), "-"))</f>
        <v>91</v>
      </c>
      <c r="I10" s="487">
        <f>_xlfn.IFNA(VLOOKUP($B10, '기하 차트'!$AE$6:$AH$106, 4, FALSE), _xlfn.IFNA(VLOOKUP($B10+1, '기하 차트'!$AE$6:$AH$106, 4, FALSE), "-"))</f>
        <v>93</v>
      </c>
      <c r="J10" s="487">
        <f>_xlfn.IFNA(VLOOKUP($B10, '기하 차트'!$AD$6:$AG$106, 4, FALSE), _xlfn.IFNA(VLOOKUP($B10-1, '기하 차트'!$AD$6:$AG$106, 4, FALSE), "-"))</f>
        <v>93</v>
      </c>
      <c r="K10" s="628">
        <f t="shared" si="4"/>
        <v>100</v>
      </c>
      <c r="L10" s="628"/>
      <c r="M10" s="628">
        <f t="shared" si="1"/>
        <v>91</v>
      </c>
      <c r="N10" s="628"/>
      <c r="O10" s="629">
        <f t="shared" si="5"/>
        <v>93</v>
      </c>
      <c r="P10" s="630"/>
      <c r="Q10" s="308"/>
      <c r="S10" s="377"/>
      <c r="T10" s="377">
        <v>4</v>
      </c>
      <c r="U10" s="403">
        <v>106</v>
      </c>
      <c r="V10" s="377"/>
    </row>
    <row r="11" spans="1:22" s="318" customFormat="1" ht="25" customHeight="1" thickBot="1">
      <c r="A11" s="308"/>
      <c r="B11" s="445">
        <f>'인원 입력 기능'!G9</f>
        <v>142</v>
      </c>
      <c r="C11" s="446">
        <f t="shared" si="0"/>
        <v>1</v>
      </c>
      <c r="D11" s="447">
        <f>'수학 백분위 표'!D10</f>
        <v>99.343524312692537</v>
      </c>
      <c r="E11" s="369">
        <f>_xlfn.IFNA(VLOOKUP($B11, '확률과 통계 차트'!$AE$6:$AH$106, 4, FALSE), _xlfn.IFNA(VLOOKUP($B11+1, '확률과 통계 차트'!$AE$6:$AH$106, 4, FALSE), "-"))</f>
        <v>100</v>
      </c>
      <c r="F11" s="487">
        <f>_xlfn.IFNA(VLOOKUP($B11, '확률과 통계 차트'!$AD$6:$AG$106, 4, FALSE), _xlfn.IFNA(VLOOKUP($B11-1, '확률과 통계 차트'!$AD$6:$AG$106, 4, FALSE), "-"))</f>
        <v>98</v>
      </c>
      <c r="G11" s="487">
        <f>_xlfn.IFNA(VLOOKUP($B11, '미적분 차트'!$AE$6:$AH$106, 4, FALSE), _xlfn.IFNA(VLOOKUP($B11+1, '미적분 차트'!$AE$6:$AH$106, 4, FALSE), "-"))</f>
        <v>89</v>
      </c>
      <c r="H11" s="487">
        <f>_xlfn.IFNA(VLOOKUP($B11, '미적분 차트'!$AD$6:$AG$106, 4, FALSE), _xlfn.IFNA(VLOOKUP($B11-1, '미적분 차트'!$AD$6:$AG$106, 4, FALSE), "-"))</f>
        <v>90</v>
      </c>
      <c r="I11" s="487">
        <f>_xlfn.IFNA(VLOOKUP($B11, '기하 차트'!$AE$6:$AH$106, 4, FALSE), _xlfn.IFNA(VLOOKUP($B11+1, '기하 차트'!$AE$6:$AH$106, 4, FALSE), "-"))</f>
        <v>92</v>
      </c>
      <c r="J11" s="487">
        <f>_xlfn.IFNA(VLOOKUP($B11, '기하 차트'!$AD$6:$AG$106, 4, FALSE), _xlfn.IFNA(VLOOKUP($B11-1, '기하 차트'!$AD$6:$AG$106, 4, FALSE), "-"))</f>
        <v>92</v>
      </c>
      <c r="K11" s="628" t="str">
        <f t="shared" si="4"/>
        <v>-</v>
      </c>
      <c r="L11" s="628"/>
      <c r="M11" s="628" t="str">
        <f t="shared" si="1"/>
        <v>89 - 90</v>
      </c>
      <c r="N11" s="628"/>
      <c r="O11" s="629">
        <f t="shared" si="5"/>
        <v>92</v>
      </c>
      <c r="P11" s="630"/>
      <c r="Q11" s="308"/>
      <c r="S11" s="377"/>
      <c r="T11" s="377">
        <v>5</v>
      </c>
      <c r="U11" s="403">
        <v>92</v>
      </c>
      <c r="V11" s="377"/>
    </row>
    <row r="12" spans="1:22" s="318" customFormat="1" ht="25" customHeight="1" thickBot="1">
      <c r="A12" s="308"/>
      <c r="B12" s="445">
        <f>'인원 입력 기능'!G10</f>
        <v>141</v>
      </c>
      <c r="C12" s="446">
        <f t="shared" si="0"/>
        <v>1</v>
      </c>
      <c r="D12" s="447">
        <f>'수학 백분위 표'!D11</f>
        <v>99.289346670929817</v>
      </c>
      <c r="E12" s="369">
        <f>_xlfn.IFNA(VLOOKUP($B12, '확률과 통계 차트'!$AE$6:$AH$106, 4, FALSE), _xlfn.IFNA(VLOOKUP($B12+1, '확률과 통계 차트'!$AE$6:$AH$106, 4, FALSE), "-"))</f>
        <v>97</v>
      </c>
      <c r="F12" s="487">
        <f>_xlfn.IFNA(VLOOKUP($B12, '확률과 통계 차트'!$AD$6:$AG$106, 4, FALSE), _xlfn.IFNA(VLOOKUP($B12-1, '확률과 통계 차트'!$AD$6:$AG$106, 4, FALSE), "-"))</f>
        <v>98</v>
      </c>
      <c r="G12" s="487">
        <f>_xlfn.IFNA(VLOOKUP($B12, '미적분 차트'!$AE$6:$AH$106, 4, FALSE), _xlfn.IFNA(VLOOKUP($B12+1, '미적분 차트'!$AE$6:$AH$106, 4, FALSE), "-"))</f>
        <v>88</v>
      </c>
      <c r="H12" s="487">
        <f>_xlfn.IFNA(VLOOKUP($B12, '미적분 차트'!$AD$6:$AG$106, 4, FALSE), _xlfn.IFNA(VLOOKUP($B12-1, '미적분 차트'!$AD$6:$AG$106, 4, FALSE), "-"))</f>
        <v>89</v>
      </c>
      <c r="I12" s="487">
        <f>_xlfn.IFNA(VLOOKUP($B12, '기하 차트'!$AE$6:$AH$106, 4, FALSE), _xlfn.IFNA(VLOOKUP($B12+1, '기하 차트'!$AE$6:$AH$106, 4, FALSE), "-"))</f>
        <v>91</v>
      </c>
      <c r="J12" s="487">
        <f>_xlfn.IFNA(VLOOKUP($B12, '기하 차트'!$AD$6:$AG$106, 4, FALSE), _xlfn.IFNA(VLOOKUP($B12-1, '기하 차트'!$AD$6:$AG$106, 4, FALSE), "-"))</f>
        <v>91</v>
      </c>
      <c r="K12" s="628" t="str">
        <f t="shared" si="4"/>
        <v>97 - 98</v>
      </c>
      <c r="L12" s="628"/>
      <c r="M12" s="628" t="str">
        <f t="shared" si="1"/>
        <v>88 - 89</v>
      </c>
      <c r="N12" s="628"/>
      <c r="O12" s="629">
        <f t="shared" si="5"/>
        <v>91</v>
      </c>
      <c r="P12" s="630"/>
      <c r="Q12" s="308"/>
      <c r="S12" s="377"/>
      <c r="T12" s="377">
        <v>6</v>
      </c>
      <c r="U12" s="403">
        <v>80</v>
      </c>
      <c r="V12" s="377"/>
    </row>
    <row r="13" spans="1:22" s="318" customFormat="1" ht="25" customHeight="1" thickBot="1">
      <c r="A13" s="308"/>
      <c r="B13" s="445">
        <f>'인원 입력 기능'!G11</f>
        <v>140</v>
      </c>
      <c r="C13" s="446">
        <f t="shared" si="0"/>
        <v>1</v>
      </c>
      <c r="D13" s="447">
        <f>'수학 백분위 표'!D12</f>
        <v>98.940173672964974</v>
      </c>
      <c r="E13" s="369">
        <f>_xlfn.IFNA(VLOOKUP($B13, '확률과 통계 차트'!$AE$6:$AH$106, 4, FALSE), _xlfn.IFNA(VLOOKUP($B13+1, '확률과 통계 차트'!$AE$6:$AH$106, 4, FALSE), "-"))</f>
        <v>96</v>
      </c>
      <c r="F13" s="487">
        <f>_xlfn.IFNA(VLOOKUP($B13, '확률과 통계 차트'!$AD$6:$AG$106, 4, FALSE), _xlfn.IFNA(VLOOKUP($B13-1, '확률과 통계 차트'!$AD$6:$AG$106, 4, FALSE), "-"))</f>
        <v>97</v>
      </c>
      <c r="G13" s="487">
        <f>_xlfn.IFNA(VLOOKUP($B13, '미적분 차트'!$AE$6:$AH$106, 4, FALSE), _xlfn.IFNA(VLOOKUP($B13+1, '미적분 차트'!$AE$6:$AH$106, 4, FALSE), "-"))</f>
        <v>87</v>
      </c>
      <c r="H13" s="487">
        <f>_xlfn.IFNA(VLOOKUP($B13, '미적분 차트'!$AD$6:$AG$106, 4, FALSE), _xlfn.IFNA(VLOOKUP($B13-1, '미적분 차트'!$AD$6:$AG$106, 4, FALSE), "-"))</f>
        <v>88</v>
      </c>
      <c r="I13" s="487">
        <f>_xlfn.IFNA(VLOOKUP($B13, '기하 차트'!$AE$6:$AH$106, 4, FALSE), _xlfn.IFNA(VLOOKUP($B13+1, '기하 차트'!$AE$6:$AH$106, 4, FALSE), "-"))</f>
        <v>89</v>
      </c>
      <c r="J13" s="487">
        <f>_xlfn.IFNA(VLOOKUP($B13, '기하 차트'!$AD$6:$AG$106, 4, FALSE), _xlfn.IFNA(VLOOKUP($B13-1, '기하 차트'!$AD$6:$AG$106, 4, FALSE), "-"))</f>
        <v>90</v>
      </c>
      <c r="K13" s="628" t="str">
        <f t="shared" si="4"/>
        <v>96 - 97</v>
      </c>
      <c r="L13" s="628"/>
      <c r="M13" s="628" t="str">
        <f t="shared" si="1"/>
        <v>87 - 88</v>
      </c>
      <c r="N13" s="628"/>
      <c r="O13" s="629" t="str">
        <f t="shared" si="5"/>
        <v>89 - 90</v>
      </c>
      <c r="P13" s="630"/>
      <c r="Q13" s="308"/>
      <c r="S13" s="377"/>
      <c r="T13" s="377">
        <v>7</v>
      </c>
      <c r="U13" s="403">
        <v>75</v>
      </c>
      <c r="V13" s="377"/>
    </row>
    <row r="14" spans="1:22" s="318" customFormat="1" ht="25" customHeight="1" thickBot="1">
      <c r="A14" s="308"/>
      <c r="B14" s="445">
        <f>'인원 입력 기능'!G12</f>
        <v>139</v>
      </c>
      <c r="C14" s="446">
        <f t="shared" si="0"/>
        <v>1</v>
      </c>
      <c r="D14" s="447">
        <f>'수학 백분위 표'!D13</f>
        <v>98.575394469059106</v>
      </c>
      <c r="E14" s="369">
        <f>_xlfn.IFNA(VLOOKUP($B14, '확률과 통계 차트'!$AE$6:$AH$106, 4, FALSE), _xlfn.IFNA(VLOOKUP($B14+1, '확률과 통계 차트'!$AE$6:$AH$106, 4, FALSE), "-"))</f>
        <v>94</v>
      </c>
      <c r="F14" s="487">
        <f>_xlfn.IFNA(VLOOKUP($B14, '확률과 통계 차트'!$AD$6:$AG$106, 4, FALSE), _xlfn.IFNA(VLOOKUP($B14-1, '확률과 통계 차트'!$AD$6:$AG$106, 4, FALSE), "-"))</f>
        <v>96</v>
      </c>
      <c r="G14" s="487">
        <f>_xlfn.IFNA(VLOOKUP($B14, '미적분 차트'!$AE$6:$AH$106, 4, FALSE), _xlfn.IFNA(VLOOKUP($B14+1, '미적분 차트'!$AE$6:$AH$106, 4, FALSE), "-"))</f>
        <v>86</v>
      </c>
      <c r="H14" s="487">
        <f>_xlfn.IFNA(VLOOKUP($B14, '미적분 차트'!$AD$6:$AG$106, 4, FALSE), _xlfn.IFNA(VLOOKUP($B14-1, '미적분 차트'!$AD$6:$AG$106, 4, FALSE), "-"))</f>
        <v>86</v>
      </c>
      <c r="I14" s="487">
        <f>_xlfn.IFNA(VLOOKUP($B14, '기하 차트'!$AE$6:$AH$106, 4, FALSE), _xlfn.IFNA(VLOOKUP($B14+1, '기하 차트'!$AE$6:$AH$106, 4, FALSE), "-"))</f>
        <v>88</v>
      </c>
      <c r="J14" s="487">
        <f>_xlfn.IFNA(VLOOKUP($B14, '기하 차트'!$AD$6:$AG$106, 4, FALSE), _xlfn.IFNA(VLOOKUP($B14-1, '기하 차트'!$AD$6:$AG$106, 4, FALSE), "-"))</f>
        <v>88</v>
      </c>
      <c r="K14" s="628" t="str">
        <f t="shared" si="4"/>
        <v>94 - 96</v>
      </c>
      <c r="L14" s="628"/>
      <c r="M14" s="628">
        <f t="shared" si="1"/>
        <v>86</v>
      </c>
      <c r="N14" s="628"/>
      <c r="O14" s="629">
        <f t="shared" si="5"/>
        <v>88</v>
      </c>
      <c r="P14" s="630"/>
      <c r="Q14" s="308"/>
      <c r="S14" s="377"/>
      <c r="T14" s="377">
        <v>8</v>
      </c>
      <c r="U14" s="403">
        <v>71</v>
      </c>
      <c r="V14" s="377"/>
    </row>
    <row r="15" spans="1:22" s="318" customFormat="1" ht="25" customHeight="1">
      <c r="A15" s="308"/>
      <c r="B15" s="445">
        <f>'인원 입력 기능'!G13</f>
        <v>138</v>
      </c>
      <c r="C15" s="446">
        <f t="shared" si="0"/>
        <v>1</v>
      </c>
      <c r="D15" s="447">
        <f>'수학 백분위 표'!D14</f>
        <v>98.496094642123055</v>
      </c>
      <c r="E15" s="369">
        <f>_xlfn.IFNA(VLOOKUP($B15, '확률과 통계 차트'!$AE$6:$AH$106, 4, FALSE), _xlfn.IFNA(VLOOKUP($B15+1, '확률과 통계 차트'!$AE$6:$AH$106, 4, FALSE), "-"))</f>
        <v>92</v>
      </c>
      <c r="F15" s="487">
        <f>_xlfn.IFNA(VLOOKUP($B15, '확률과 통계 차트'!$AD$6:$AG$106, 4, FALSE), _xlfn.IFNA(VLOOKUP($B15-1, '확률과 통계 차트'!$AD$6:$AG$106, 4, FALSE), "-"))</f>
        <v>94</v>
      </c>
      <c r="G15" s="487">
        <f>_xlfn.IFNA(VLOOKUP($B15, '미적분 차트'!$AE$6:$AH$106, 4, FALSE), _xlfn.IFNA(VLOOKUP($B15+1, '미적분 차트'!$AE$6:$AH$106, 4, FALSE), "-"))</f>
        <v>85</v>
      </c>
      <c r="H15" s="487">
        <f>_xlfn.IFNA(VLOOKUP($B15, '미적분 차트'!$AD$6:$AG$106, 4, FALSE), _xlfn.IFNA(VLOOKUP($B15-1, '미적분 차트'!$AD$6:$AG$106, 4, FALSE), "-"))</f>
        <v>85</v>
      </c>
      <c r="I15" s="487">
        <f>_xlfn.IFNA(VLOOKUP($B15, '기하 차트'!$AE$6:$AH$106, 4, FALSE), _xlfn.IFNA(VLOOKUP($B15+1, '기하 차트'!$AE$6:$AH$106, 4, FALSE), "-"))</f>
        <v>87</v>
      </c>
      <c r="J15" s="487">
        <f>_xlfn.IFNA(VLOOKUP($B15, '기하 차트'!$AD$6:$AG$106, 4, FALSE), _xlfn.IFNA(VLOOKUP($B15-1, '기하 차트'!$AD$6:$AG$106, 4, FALSE), "-"))</f>
        <v>87</v>
      </c>
      <c r="K15" s="628" t="str">
        <f t="shared" si="4"/>
        <v>92 - 94</v>
      </c>
      <c r="L15" s="628"/>
      <c r="M15" s="628">
        <f t="shared" si="1"/>
        <v>85</v>
      </c>
      <c r="N15" s="628"/>
      <c r="O15" s="629">
        <f t="shared" si="5"/>
        <v>87</v>
      </c>
      <c r="P15" s="630"/>
      <c r="Q15" s="308"/>
      <c r="S15" s="377"/>
      <c r="T15" s="377">
        <v>9</v>
      </c>
      <c r="U15" s="380"/>
    </row>
    <row r="16" spans="1:22" s="318" customFormat="1" ht="25" customHeight="1">
      <c r="A16" s="308"/>
      <c r="B16" s="445">
        <f>'인원 입력 기능'!G14</f>
        <v>137</v>
      </c>
      <c r="C16" s="446">
        <f t="shared" si="0"/>
        <v>1</v>
      </c>
      <c r="D16" s="447">
        <f>'수학 백분위 표'!D15</f>
        <v>97.963961083451338</v>
      </c>
      <c r="E16" s="369">
        <f>_xlfn.IFNA(VLOOKUP($B16, '확률과 통계 차트'!$AE$6:$AH$106, 4, FALSE), _xlfn.IFNA(VLOOKUP($B16+1, '확률과 통계 차트'!$AE$6:$AH$106, 4, FALSE), "-"))</f>
        <v>91</v>
      </c>
      <c r="F16" s="487">
        <f>_xlfn.IFNA(VLOOKUP($B16, '확률과 통계 차트'!$AD$6:$AG$106, 4, FALSE), _xlfn.IFNA(VLOOKUP($B16-1, '확률과 통계 차트'!$AD$6:$AG$106, 4, FALSE), "-"))</f>
        <v>93</v>
      </c>
      <c r="G16" s="487">
        <f>_xlfn.IFNA(VLOOKUP($B16, '미적분 차트'!$AE$6:$AH$106, 4, FALSE), _xlfn.IFNA(VLOOKUP($B16+1, '미적분 차트'!$AE$6:$AH$106, 4, FALSE), "-"))</f>
        <v>83</v>
      </c>
      <c r="H16" s="487">
        <f>_xlfn.IFNA(VLOOKUP($B16, '미적분 차트'!$AD$6:$AG$106, 4, FALSE), _xlfn.IFNA(VLOOKUP($B16-1, '미적분 차트'!$AD$6:$AG$106, 4, FALSE), "-"))</f>
        <v>84</v>
      </c>
      <c r="I16" s="487">
        <f>_xlfn.IFNA(VLOOKUP($B16, '기하 차트'!$AE$6:$AH$106, 4, FALSE), _xlfn.IFNA(VLOOKUP($B16+1, '기하 차트'!$AE$6:$AH$106, 4, FALSE), "-"))</f>
        <v>86</v>
      </c>
      <c r="J16" s="487">
        <f>_xlfn.IFNA(VLOOKUP($B16, '기하 차트'!$AD$6:$AG$106, 4, FALSE), _xlfn.IFNA(VLOOKUP($B16-1, '기하 차트'!$AD$6:$AG$106, 4, FALSE), "-"))</f>
        <v>86</v>
      </c>
      <c r="K16" s="628" t="str">
        <f t="shared" si="4"/>
        <v>91 - 93</v>
      </c>
      <c r="L16" s="628"/>
      <c r="M16" s="628" t="str">
        <f t="shared" si="1"/>
        <v>83 - 84</v>
      </c>
      <c r="N16" s="628"/>
      <c r="O16" s="629">
        <f t="shared" si="5"/>
        <v>86</v>
      </c>
      <c r="P16" s="630"/>
      <c r="Q16" s="308"/>
      <c r="S16" s="377"/>
    </row>
    <row r="17" spans="1:19" s="318" customFormat="1" ht="25" customHeight="1">
      <c r="A17" s="308"/>
      <c r="B17" s="445">
        <f>'인원 입력 기능'!G15</f>
        <v>136</v>
      </c>
      <c r="C17" s="446">
        <f t="shared" si="0"/>
        <v>1</v>
      </c>
      <c r="D17" s="447">
        <f>'수학 백분위 표'!D16</f>
        <v>97.386277704187535</v>
      </c>
      <c r="E17" s="369">
        <f>_xlfn.IFNA(VLOOKUP($B17, '확률과 통계 차트'!$AE$6:$AH$106, 4, FALSE), _xlfn.IFNA(VLOOKUP($B17+1, '확률과 통계 차트'!$AE$6:$AH$106, 4, FALSE), "-"))</f>
        <v>89</v>
      </c>
      <c r="F17" s="487">
        <f>_xlfn.IFNA(VLOOKUP($B17, '확률과 통계 차트'!$AD$6:$AG$106, 4, FALSE), _xlfn.IFNA(VLOOKUP($B17-1, '확률과 통계 차트'!$AD$6:$AG$106, 4, FALSE), "-"))</f>
        <v>92</v>
      </c>
      <c r="G17" s="487">
        <f>_xlfn.IFNA(VLOOKUP($B17, '미적분 차트'!$AE$6:$AH$106, 4, FALSE), _xlfn.IFNA(VLOOKUP($B17+1, '미적분 차트'!$AE$6:$AH$106, 4, FALSE), "-"))</f>
        <v>82</v>
      </c>
      <c r="H17" s="487">
        <f>_xlfn.IFNA(VLOOKUP($B17, '미적분 차트'!$AD$6:$AG$106, 4, FALSE), _xlfn.IFNA(VLOOKUP($B17-1, '미적분 차트'!$AD$6:$AG$106, 4, FALSE), "-"))</f>
        <v>83</v>
      </c>
      <c r="I17" s="487">
        <f>_xlfn.IFNA(VLOOKUP($B17, '기하 차트'!$AE$6:$AH$106, 4, FALSE), _xlfn.IFNA(VLOOKUP($B17+1, '기하 차트'!$AE$6:$AH$106, 4, FALSE), "-"))</f>
        <v>84</v>
      </c>
      <c r="J17" s="487">
        <f>_xlfn.IFNA(VLOOKUP($B17, '기하 차트'!$AD$6:$AG$106, 4, FALSE), _xlfn.IFNA(VLOOKUP($B17-1, '기하 차트'!$AD$6:$AG$106, 4, FALSE), "-"))</f>
        <v>85</v>
      </c>
      <c r="K17" s="628" t="str">
        <f t="shared" si="4"/>
        <v>89 - 92</v>
      </c>
      <c r="L17" s="628"/>
      <c r="M17" s="628" t="str">
        <f t="shared" si="1"/>
        <v>82 - 83</v>
      </c>
      <c r="N17" s="628"/>
      <c r="O17" s="629" t="str">
        <f t="shared" si="5"/>
        <v>84 - 85</v>
      </c>
      <c r="P17" s="630"/>
      <c r="Q17" s="308"/>
      <c r="S17" s="377"/>
    </row>
    <row r="18" spans="1:19" s="318" customFormat="1" ht="25" customHeight="1">
      <c r="A18" s="308"/>
      <c r="B18" s="445">
        <f>'인원 입력 기능'!G16</f>
        <v>135</v>
      </c>
      <c r="C18" s="446">
        <f t="shared" si="0"/>
        <v>1</v>
      </c>
      <c r="D18" s="447">
        <f>'수학 백분위 표'!D17</f>
        <v>97.240112263179</v>
      </c>
      <c r="E18" s="369">
        <f>_xlfn.IFNA(VLOOKUP($B18, '확률과 통계 차트'!$AE$6:$AH$106, 4, FALSE), _xlfn.IFNA(VLOOKUP($B18+1, '확률과 통계 차트'!$AE$6:$AH$106, 4, FALSE), "-"))</f>
        <v>88</v>
      </c>
      <c r="F18" s="487">
        <f>_xlfn.IFNA(VLOOKUP($B18, '확률과 통계 차트'!$AD$6:$AG$106, 4, FALSE), _xlfn.IFNA(VLOOKUP($B18-1, '확률과 통계 차트'!$AD$6:$AG$106, 4, FALSE), "-"))</f>
        <v>91</v>
      </c>
      <c r="G18" s="487">
        <f>_xlfn.IFNA(VLOOKUP($B18, '미적분 차트'!$AE$6:$AH$106, 4, FALSE), _xlfn.IFNA(VLOOKUP($B18+1, '미적분 차트'!$AE$6:$AH$106, 4, FALSE), "-"))</f>
        <v>81</v>
      </c>
      <c r="H18" s="487">
        <f>_xlfn.IFNA(VLOOKUP($B18, '미적분 차트'!$AD$6:$AG$106, 4, FALSE), _xlfn.IFNA(VLOOKUP($B18-1, '미적분 차트'!$AD$6:$AG$106, 4, FALSE), "-"))</f>
        <v>82</v>
      </c>
      <c r="I18" s="487">
        <f>_xlfn.IFNA(VLOOKUP($B18, '기하 차트'!$AE$6:$AH$106, 4, FALSE), _xlfn.IFNA(VLOOKUP($B18+1, '기하 차트'!$AE$6:$AH$106, 4, FALSE), "-"))</f>
        <v>83</v>
      </c>
      <c r="J18" s="487">
        <f>_xlfn.IFNA(VLOOKUP($B18, '기하 차트'!$AD$6:$AG$106, 4, FALSE), _xlfn.IFNA(VLOOKUP($B18-1, '기하 차트'!$AD$6:$AG$106, 4, FALSE), "-"))</f>
        <v>84</v>
      </c>
      <c r="K18" s="628" t="str">
        <f t="shared" si="4"/>
        <v>88 - 91</v>
      </c>
      <c r="L18" s="628"/>
      <c r="M18" s="628" t="str">
        <f t="shared" si="1"/>
        <v>81 - 82</v>
      </c>
      <c r="N18" s="628"/>
      <c r="O18" s="629" t="str">
        <f t="shared" si="5"/>
        <v>83 - 84</v>
      </c>
      <c r="P18" s="630"/>
      <c r="Q18" s="308"/>
      <c r="S18" s="377"/>
    </row>
    <row r="19" spans="1:19" s="318" customFormat="1" ht="25" customHeight="1">
      <c r="A19" s="308"/>
      <c r="B19" s="445">
        <f>'인원 입력 기능'!G17</f>
        <v>134</v>
      </c>
      <c r="C19" s="446">
        <f t="shared" si="0"/>
        <v>1</v>
      </c>
      <c r="D19" s="447">
        <f>'수학 백분위 표'!D18</f>
        <v>96.475661931515404</v>
      </c>
      <c r="E19" s="369">
        <f>_xlfn.IFNA(VLOOKUP($B19, '확률과 통계 차트'!$AE$6:$AH$106, 4, FALSE), _xlfn.IFNA(VLOOKUP($B19+1, '확률과 통계 차트'!$AE$6:$AH$106, 4, FALSE), "-"))</f>
        <v>86</v>
      </c>
      <c r="F19" s="487">
        <f>_xlfn.IFNA(VLOOKUP($B19, '확률과 통계 차트'!$AD$6:$AG$106, 4, FALSE), _xlfn.IFNA(VLOOKUP($B19-1, '확률과 통계 차트'!$AD$6:$AG$106, 4, FALSE), "-"))</f>
        <v>90</v>
      </c>
      <c r="G19" s="487">
        <f>_xlfn.IFNA(VLOOKUP($B19, '미적분 차트'!$AE$6:$AH$106, 4, FALSE), _xlfn.IFNA(VLOOKUP($B19+1, '미적분 차트'!$AE$6:$AH$106, 4, FALSE), "-"))</f>
        <v>80</v>
      </c>
      <c r="H19" s="487">
        <f>_xlfn.IFNA(VLOOKUP($B19, '미적분 차트'!$AD$6:$AG$106, 4, FALSE), _xlfn.IFNA(VLOOKUP($B19-1, '미적분 차트'!$AD$6:$AG$106, 4, FALSE), "-"))</f>
        <v>81</v>
      </c>
      <c r="I19" s="487">
        <f>_xlfn.IFNA(VLOOKUP($B19, '기하 차트'!$AE$6:$AH$106, 4, FALSE), _xlfn.IFNA(VLOOKUP($B19+1, '기하 차트'!$AE$6:$AH$106, 4, FALSE), "-"))</f>
        <v>82</v>
      </c>
      <c r="J19" s="487">
        <f>_xlfn.IFNA(VLOOKUP($B19, '기하 차트'!$AD$6:$AG$106, 4, FALSE), _xlfn.IFNA(VLOOKUP($B19-1, '기하 차트'!$AD$6:$AG$106, 4, FALSE), "-"))</f>
        <v>82</v>
      </c>
      <c r="K19" s="628" t="str">
        <f t="shared" si="4"/>
        <v>86 - 90</v>
      </c>
      <c r="L19" s="628"/>
      <c r="M19" s="628" t="str">
        <f t="shared" si="1"/>
        <v>80 - 81</v>
      </c>
      <c r="N19" s="628"/>
      <c r="O19" s="629">
        <f t="shared" si="5"/>
        <v>82</v>
      </c>
      <c r="P19" s="630"/>
      <c r="Q19" s="308"/>
      <c r="S19" s="377"/>
    </row>
    <row r="20" spans="1:19" s="318" customFormat="1" ht="25" customHeight="1">
      <c r="A20" s="308"/>
      <c r="B20" s="445">
        <f>'인원 입력 기능'!G18</f>
        <v>133</v>
      </c>
      <c r="C20" s="446">
        <f t="shared" si="0"/>
        <v>2</v>
      </c>
      <c r="D20" s="447">
        <f>'수학 백분위 표'!D19</f>
        <v>95.66464674147494</v>
      </c>
      <c r="E20" s="369">
        <f>_xlfn.IFNA(VLOOKUP($B20, '확률과 통계 차트'!$AE$6:$AH$106, 4, FALSE), _xlfn.IFNA(VLOOKUP($B20+1, '확률과 통계 차트'!$AE$6:$AH$106, 4, FALSE), "-"))</f>
        <v>85</v>
      </c>
      <c r="F20" s="487">
        <f>_xlfn.IFNA(VLOOKUP($B20, '확률과 통계 차트'!$AD$6:$AG$106, 4, FALSE), _xlfn.IFNA(VLOOKUP($B20-1, '확률과 통계 차트'!$AD$6:$AG$106, 4, FALSE), "-"))</f>
        <v>88</v>
      </c>
      <c r="G20" s="487">
        <f>_xlfn.IFNA(VLOOKUP($B20, '미적분 차트'!$AE$6:$AH$106, 4, FALSE), _xlfn.IFNA(VLOOKUP($B20+1, '미적분 차트'!$AE$6:$AH$106, 4, FALSE), "-"))</f>
        <v>79</v>
      </c>
      <c r="H20" s="487">
        <f>_xlfn.IFNA(VLOOKUP($B20, '미적분 차트'!$AD$6:$AG$106, 4, FALSE), _xlfn.IFNA(VLOOKUP($B20-1, '미적분 차트'!$AD$6:$AG$106, 4, FALSE), "-"))</f>
        <v>79</v>
      </c>
      <c r="I20" s="487">
        <f>_xlfn.IFNA(VLOOKUP($B20, '기하 차트'!$AE$6:$AH$106, 4, FALSE), _xlfn.IFNA(VLOOKUP($B20+1, '기하 차트'!$AE$6:$AH$106, 4, FALSE), "-"))</f>
        <v>81</v>
      </c>
      <c r="J20" s="487">
        <f>_xlfn.IFNA(VLOOKUP($B20, '기하 차트'!$AD$6:$AG$106, 4, FALSE), _xlfn.IFNA(VLOOKUP($B20-1, '기하 차트'!$AD$6:$AG$106, 4, FALSE), "-"))</f>
        <v>81</v>
      </c>
      <c r="K20" s="628" t="str">
        <f t="shared" si="4"/>
        <v>85 - 88</v>
      </c>
      <c r="L20" s="628"/>
      <c r="M20" s="628">
        <f t="shared" si="1"/>
        <v>79</v>
      </c>
      <c r="N20" s="628"/>
      <c r="O20" s="629">
        <f t="shared" si="5"/>
        <v>81</v>
      </c>
      <c r="P20" s="630"/>
      <c r="Q20" s="308"/>
      <c r="S20" s="377"/>
    </row>
    <row r="21" spans="1:19" s="318" customFormat="1" ht="25" customHeight="1">
      <c r="A21" s="308"/>
      <c r="B21" s="445">
        <f>'인원 입력 기능'!G19</f>
        <v>132</v>
      </c>
      <c r="C21" s="446">
        <f t="shared" si="0"/>
        <v>2</v>
      </c>
      <c r="D21" s="447">
        <f>'수학 백분위 표'!D20</f>
        <v>95.372188979734773</v>
      </c>
      <c r="E21" s="369">
        <f>_xlfn.IFNA(VLOOKUP($B21, '확률과 통계 차트'!$AE$6:$AH$106, 4, FALSE), _xlfn.IFNA(VLOOKUP($B21+1, '확률과 통계 차트'!$AE$6:$AH$106, 4, FALSE), "-"))</f>
        <v>83</v>
      </c>
      <c r="F21" s="487">
        <f>_xlfn.IFNA(VLOOKUP($B21, '확률과 통계 차트'!$AD$6:$AG$106, 4, FALSE), _xlfn.IFNA(VLOOKUP($B21-1, '확률과 통계 차트'!$AD$6:$AG$106, 4, FALSE), "-"))</f>
        <v>87</v>
      </c>
      <c r="G21" s="487">
        <f>_xlfn.IFNA(VLOOKUP($B21, '미적분 차트'!$AE$6:$AH$106, 4, FALSE), _xlfn.IFNA(VLOOKUP($B21+1, '미적분 차트'!$AE$6:$AH$106, 4, FALSE), "-"))</f>
        <v>77</v>
      </c>
      <c r="H21" s="487">
        <f>_xlfn.IFNA(VLOOKUP($B21, '미적분 차트'!$AD$6:$AG$106, 4, FALSE), _xlfn.IFNA(VLOOKUP($B21-1, '미적분 차트'!$AD$6:$AG$106, 4, FALSE), "-"))</f>
        <v>78</v>
      </c>
      <c r="I21" s="487">
        <f>_xlfn.IFNA(VLOOKUP($B21, '기하 차트'!$AE$6:$AH$106, 4, FALSE), _xlfn.IFNA(VLOOKUP($B21+1, '기하 차트'!$AE$6:$AH$106, 4, FALSE), "-"))</f>
        <v>80</v>
      </c>
      <c r="J21" s="487">
        <f>_xlfn.IFNA(VLOOKUP($B21, '기하 차트'!$AD$6:$AG$106, 4, FALSE), _xlfn.IFNA(VLOOKUP($B21-1, '기하 차트'!$AD$6:$AG$106, 4, FALSE), "-"))</f>
        <v>80</v>
      </c>
      <c r="K21" s="628" t="str">
        <f t="shared" si="4"/>
        <v>83 - 87</v>
      </c>
      <c r="L21" s="628"/>
      <c r="M21" s="628" t="str">
        <f t="shared" si="1"/>
        <v>77 - 78</v>
      </c>
      <c r="N21" s="628"/>
      <c r="O21" s="629">
        <f t="shared" si="5"/>
        <v>80</v>
      </c>
      <c r="P21" s="630"/>
      <c r="Q21" s="308"/>
      <c r="S21" s="377"/>
    </row>
    <row r="22" spans="1:19" s="318" customFormat="1" ht="25" customHeight="1">
      <c r="A22" s="308"/>
      <c r="B22" s="445">
        <f>'인원 입력 기능'!G20</f>
        <v>131</v>
      </c>
      <c r="C22" s="446">
        <f t="shared" si="0"/>
        <v>2</v>
      </c>
      <c r="D22" s="447">
        <f>'수학 백분위 표'!D21</f>
        <v>94.829270644599745</v>
      </c>
      <c r="E22" s="369">
        <f>_xlfn.IFNA(VLOOKUP($B22, '확률과 통계 차트'!$AE$6:$AH$106, 4, FALSE), _xlfn.IFNA(VLOOKUP($B22+1, '확률과 통계 차트'!$AE$6:$AH$106, 4, FALSE), "-"))</f>
        <v>82</v>
      </c>
      <c r="F22" s="487">
        <f>_xlfn.IFNA(VLOOKUP($B22, '확률과 통계 차트'!$AD$6:$AG$106, 4, FALSE), _xlfn.IFNA(VLOOKUP($B22-1, '확률과 통계 차트'!$AD$6:$AG$106, 4, FALSE), "-"))</f>
        <v>86</v>
      </c>
      <c r="G22" s="487">
        <f>_xlfn.IFNA(VLOOKUP($B22, '미적분 차트'!$AE$6:$AH$106, 4, FALSE), _xlfn.IFNA(VLOOKUP($B22+1, '미적분 차트'!$AE$6:$AH$106, 4, FALSE), "-"))</f>
        <v>76</v>
      </c>
      <c r="H22" s="487">
        <f>_xlfn.IFNA(VLOOKUP($B22, '미적분 차트'!$AD$6:$AG$106, 4, FALSE), _xlfn.IFNA(VLOOKUP($B22-1, '미적분 차트'!$AD$6:$AG$106, 4, FALSE), "-"))</f>
        <v>77</v>
      </c>
      <c r="I22" s="487">
        <f>_xlfn.IFNA(VLOOKUP($B22, '기하 차트'!$AE$6:$AH$106, 4, FALSE), _xlfn.IFNA(VLOOKUP($B22+1, '기하 차트'!$AE$6:$AH$106, 4, FALSE), "-"))</f>
        <v>78</v>
      </c>
      <c r="J22" s="487">
        <f>_xlfn.IFNA(VLOOKUP($B22, '기하 차트'!$AD$6:$AG$106, 4, FALSE), _xlfn.IFNA(VLOOKUP($B22-1, '기하 차트'!$AD$6:$AG$106, 4, FALSE), "-"))</f>
        <v>79</v>
      </c>
      <c r="K22" s="628" t="str">
        <f t="shared" si="4"/>
        <v>82 - 86</v>
      </c>
      <c r="L22" s="628"/>
      <c r="M22" s="628" t="str">
        <f t="shared" si="1"/>
        <v>76 - 77</v>
      </c>
      <c r="N22" s="628"/>
      <c r="O22" s="629" t="str">
        <f t="shared" si="5"/>
        <v>78 - 79</v>
      </c>
      <c r="P22" s="630"/>
      <c r="Q22" s="308"/>
      <c r="S22" s="377"/>
    </row>
    <row r="23" spans="1:19" s="318" customFormat="1" ht="25" customHeight="1">
      <c r="A23" s="308"/>
      <c r="B23" s="445">
        <f>'인원 입력 기능'!G21</f>
        <v>130</v>
      </c>
      <c r="C23" s="446">
        <f t="shared" si="0"/>
        <v>2</v>
      </c>
      <c r="D23" s="447">
        <f>'수학 백분위 표'!D22</f>
        <v>93.779340935966331</v>
      </c>
      <c r="E23" s="369">
        <f>_xlfn.IFNA(VLOOKUP($B23, '확률과 통계 차트'!$AE$6:$AH$106, 4, FALSE), _xlfn.IFNA(VLOOKUP($B23+1, '확률과 통계 차트'!$AE$6:$AH$106, 4, FALSE), "-"))</f>
        <v>80</v>
      </c>
      <c r="F23" s="487">
        <f>_xlfn.IFNA(VLOOKUP($B23, '확률과 통계 차트'!$AD$6:$AG$106, 4, FALSE), _xlfn.IFNA(VLOOKUP($B23-1, '확률과 통계 차트'!$AD$6:$AG$106, 4, FALSE), "-"))</f>
        <v>85</v>
      </c>
      <c r="G23" s="487">
        <f>_xlfn.IFNA(VLOOKUP($B23, '미적분 차트'!$AE$6:$AH$106, 4, FALSE), _xlfn.IFNA(VLOOKUP($B23+1, '미적분 차트'!$AE$6:$AH$106, 4, FALSE), "-"))</f>
        <v>75</v>
      </c>
      <c r="H23" s="487">
        <f>_xlfn.IFNA(VLOOKUP($B23, '미적분 차트'!$AD$6:$AG$106, 4, FALSE), _xlfn.IFNA(VLOOKUP($B23-1, '미적분 차트'!$AD$6:$AG$106, 4, FALSE), "-"))</f>
        <v>76</v>
      </c>
      <c r="I23" s="487">
        <f>_xlfn.IFNA(VLOOKUP($B23, '기하 차트'!$AE$6:$AH$106, 4, FALSE), _xlfn.IFNA(VLOOKUP($B23+1, '기하 차트'!$AE$6:$AH$106, 4, FALSE), "-"))</f>
        <v>77</v>
      </c>
      <c r="J23" s="487">
        <f>_xlfn.IFNA(VLOOKUP($B23, '기하 차트'!$AD$6:$AG$106, 4, FALSE), _xlfn.IFNA(VLOOKUP($B23-1, '기하 차트'!$AD$6:$AG$106, 4, FALSE), "-"))</f>
        <v>78</v>
      </c>
      <c r="K23" s="628" t="str">
        <f t="shared" si="4"/>
        <v>80 - 85</v>
      </c>
      <c r="L23" s="628"/>
      <c r="M23" s="628" t="str">
        <f t="shared" si="1"/>
        <v>75 - 76</v>
      </c>
      <c r="N23" s="628"/>
      <c r="O23" s="629" t="str">
        <f t="shared" si="5"/>
        <v>77 - 78</v>
      </c>
      <c r="P23" s="630"/>
      <c r="Q23" s="308"/>
      <c r="S23" s="377"/>
    </row>
    <row r="24" spans="1:19" s="318" customFormat="1" ht="25" customHeight="1">
      <c r="A24" s="308"/>
      <c r="B24" s="445">
        <f>'인원 입력 기능'!G22</f>
        <v>129</v>
      </c>
      <c r="C24" s="446">
        <f t="shared" si="0"/>
        <v>2</v>
      </c>
      <c r="D24" s="447">
        <f>'수학 백분위 표'!D23</f>
        <v>92.705177200221272</v>
      </c>
      <c r="E24" s="369">
        <f>_xlfn.IFNA(VLOOKUP($B24, '확률과 통계 차트'!$AE$6:$AH$106, 4, FALSE), _xlfn.IFNA(VLOOKUP($B24+1, '확률과 통계 차트'!$AE$6:$AH$106, 4, FALSE), "-"))</f>
        <v>79</v>
      </c>
      <c r="F24" s="487">
        <f>_xlfn.IFNA(VLOOKUP($B24, '확률과 통계 차트'!$AD$6:$AG$106, 4, FALSE), _xlfn.IFNA(VLOOKUP($B24-1, '확률과 통계 차트'!$AD$6:$AG$106, 4, FALSE), "-"))</f>
        <v>84</v>
      </c>
      <c r="G24" s="487">
        <f>_xlfn.IFNA(VLOOKUP($B24, '미적분 차트'!$AE$6:$AH$106, 4, FALSE), _xlfn.IFNA(VLOOKUP($B24+1, '미적분 차트'!$AE$6:$AH$106, 4, FALSE), "-"))</f>
        <v>74</v>
      </c>
      <c r="H24" s="487">
        <f>_xlfn.IFNA(VLOOKUP($B24, '미적분 차트'!$AD$6:$AG$106, 4, FALSE), _xlfn.IFNA(VLOOKUP($B24-1, '미적분 차트'!$AD$6:$AG$106, 4, FALSE), "-"))</f>
        <v>75</v>
      </c>
      <c r="I24" s="487">
        <f>_xlfn.IFNA(VLOOKUP($B24, '기하 차트'!$AE$6:$AH$106, 4, FALSE), _xlfn.IFNA(VLOOKUP($B24+1, '기하 차트'!$AE$6:$AH$106, 4, FALSE), "-"))</f>
        <v>76</v>
      </c>
      <c r="J24" s="487">
        <f>_xlfn.IFNA(VLOOKUP($B24, '기하 차트'!$AD$6:$AG$106, 4, FALSE), _xlfn.IFNA(VLOOKUP($B24-1, '기하 차트'!$AD$6:$AG$106, 4, FALSE), "-"))</f>
        <v>76</v>
      </c>
      <c r="K24" s="628" t="str">
        <f t="shared" si="4"/>
        <v>79 - 84</v>
      </c>
      <c r="L24" s="628"/>
      <c r="M24" s="628" t="str">
        <f t="shared" si="1"/>
        <v>74 - 75</v>
      </c>
      <c r="N24" s="628"/>
      <c r="O24" s="629">
        <f t="shared" si="5"/>
        <v>76</v>
      </c>
      <c r="P24" s="630"/>
      <c r="Q24" s="308"/>
      <c r="S24" s="377"/>
    </row>
    <row r="25" spans="1:19" s="318" customFormat="1" ht="25" customHeight="1">
      <c r="A25" s="308"/>
      <c r="B25" s="445">
        <f>'인원 입력 기능'!G23</f>
        <v>128</v>
      </c>
      <c r="C25" s="446">
        <f t="shared" si="0"/>
        <v>2</v>
      </c>
      <c r="D25" s="447">
        <f>'수학 백분위 표'!D24</f>
        <v>91.879697721747689</v>
      </c>
      <c r="E25" s="369">
        <f>_xlfn.IFNA(VLOOKUP($B25, '확률과 통계 차트'!$AE$6:$AH$106, 4, FALSE), _xlfn.IFNA(VLOOKUP($B25+1, '확률과 통계 차트'!$AE$6:$AH$106, 4, FALSE), "-"))</f>
        <v>77</v>
      </c>
      <c r="F25" s="487">
        <f>_xlfn.IFNA(VLOOKUP($B25, '확률과 통계 차트'!$AD$6:$AG$106, 4, FALSE), _xlfn.IFNA(VLOOKUP($B25-1, '확률과 통계 차트'!$AD$6:$AG$106, 4, FALSE), "-"))</f>
        <v>82</v>
      </c>
      <c r="G25" s="487">
        <f>_xlfn.IFNA(VLOOKUP($B25, '미적분 차트'!$AE$6:$AH$106, 4, FALSE), _xlfn.IFNA(VLOOKUP($B25+1, '미적분 차트'!$AE$6:$AH$106, 4, FALSE), "-"))</f>
        <v>73</v>
      </c>
      <c r="H25" s="487">
        <f>_xlfn.IFNA(VLOOKUP($B25, '미적분 차트'!$AD$6:$AG$106, 4, FALSE), _xlfn.IFNA(VLOOKUP($B25-1, '미적분 차트'!$AD$6:$AG$106, 4, FALSE), "-"))</f>
        <v>74</v>
      </c>
      <c r="I25" s="487">
        <f>_xlfn.IFNA(VLOOKUP($B25, '기하 차트'!$AE$6:$AH$106, 4, FALSE), _xlfn.IFNA(VLOOKUP($B25+1, '기하 차트'!$AE$6:$AH$106, 4, FALSE), "-"))</f>
        <v>75</v>
      </c>
      <c r="J25" s="487">
        <f>_xlfn.IFNA(VLOOKUP($B25, '기하 차트'!$AD$6:$AG$106, 4, FALSE), _xlfn.IFNA(VLOOKUP($B25-1, '기하 차트'!$AD$6:$AG$106, 4, FALSE), "-"))</f>
        <v>75</v>
      </c>
      <c r="K25" s="628" t="str">
        <f t="shared" si="4"/>
        <v>77 - 82</v>
      </c>
      <c r="L25" s="628"/>
      <c r="M25" s="628" t="str">
        <f t="shared" si="1"/>
        <v>73 - 74</v>
      </c>
      <c r="N25" s="628"/>
      <c r="O25" s="629">
        <f t="shared" si="5"/>
        <v>75</v>
      </c>
      <c r="P25" s="630"/>
      <c r="Q25" s="308"/>
      <c r="S25" s="377"/>
    </row>
    <row r="26" spans="1:19" s="318" customFormat="1" ht="25" customHeight="1">
      <c r="A26" s="308"/>
      <c r="B26" s="445">
        <f>'인원 입력 기능'!G24</f>
        <v>127</v>
      </c>
      <c r="C26" s="446">
        <f t="shared" si="0"/>
        <v>2</v>
      </c>
      <c r="D26" s="447">
        <f>'수학 백분위 표'!D25</f>
        <v>90.577404243872977</v>
      </c>
      <c r="E26" s="369">
        <f>_xlfn.IFNA(VLOOKUP($B26, '확률과 통계 차트'!$AE$6:$AH$106, 4, FALSE), _xlfn.IFNA(VLOOKUP($B26+1, '확률과 통계 차트'!$AE$6:$AH$106, 4, FALSE), "-"))</f>
        <v>76</v>
      </c>
      <c r="F26" s="487">
        <f>_xlfn.IFNA(VLOOKUP($B26, '확률과 통계 차트'!$AD$6:$AG$106, 4, FALSE), _xlfn.IFNA(VLOOKUP($B26-1, '확률과 통계 차트'!$AD$6:$AG$106, 4, FALSE), "-"))</f>
        <v>81</v>
      </c>
      <c r="G26" s="487">
        <f>_xlfn.IFNA(VLOOKUP($B26, '미적분 차트'!$AE$6:$AH$106, 4, FALSE), _xlfn.IFNA(VLOOKUP($B26+1, '미적분 차트'!$AE$6:$AH$106, 4, FALSE), "-"))</f>
        <v>71</v>
      </c>
      <c r="H26" s="487">
        <f>_xlfn.IFNA(VLOOKUP($B26, '미적분 차트'!$AD$6:$AG$106, 4, FALSE), _xlfn.IFNA(VLOOKUP($B26-1, '미적분 차트'!$AD$6:$AG$106, 4, FALSE), "-"))</f>
        <v>72</v>
      </c>
      <c r="I26" s="487">
        <f>_xlfn.IFNA(VLOOKUP($B26, '기하 차트'!$AE$6:$AH$106, 4, FALSE), _xlfn.IFNA(VLOOKUP($B26+1, '기하 차트'!$AE$6:$AH$106, 4, FALSE), "-"))</f>
        <v>74</v>
      </c>
      <c r="J26" s="487">
        <f>_xlfn.IFNA(VLOOKUP($B26, '기하 차트'!$AD$6:$AG$106, 4, FALSE), _xlfn.IFNA(VLOOKUP($B26-1, '기하 차트'!$AD$6:$AG$106, 4, FALSE), "-"))</f>
        <v>74</v>
      </c>
      <c r="K26" s="628" t="str">
        <f t="shared" si="4"/>
        <v>76 - 81</v>
      </c>
      <c r="L26" s="628"/>
      <c r="M26" s="628" t="str">
        <f t="shared" si="1"/>
        <v>71 - 72</v>
      </c>
      <c r="N26" s="628"/>
      <c r="O26" s="629">
        <f t="shared" si="5"/>
        <v>74</v>
      </c>
      <c r="P26" s="630"/>
      <c r="Q26" s="308"/>
      <c r="S26" s="377"/>
    </row>
    <row r="27" spans="1:19" s="318" customFormat="1" ht="25" customHeight="1">
      <c r="A27" s="308"/>
      <c r="B27" s="445">
        <f>'인원 입력 기능'!G25</f>
        <v>126</v>
      </c>
      <c r="C27" s="446">
        <f t="shared" si="0"/>
        <v>3</v>
      </c>
      <c r="D27" s="447">
        <f>'수학 백분위 표'!D26</f>
        <v>89.131990438344062</v>
      </c>
      <c r="E27" s="369">
        <f>_xlfn.IFNA(VLOOKUP($B27, '확률과 통계 차트'!$AE$6:$AH$106, 4, FALSE), _xlfn.IFNA(VLOOKUP($B27+1, '확률과 통계 차트'!$AE$6:$AH$106, 4, FALSE), "-"))</f>
        <v>74</v>
      </c>
      <c r="F27" s="487">
        <f>_xlfn.IFNA(VLOOKUP($B27, '확률과 통계 차트'!$AD$6:$AG$106, 4, FALSE), _xlfn.IFNA(VLOOKUP($B27-1, '확률과 통계 차트'!$AD$6:$AG$106, 4, FALSE), "-"))</f>
        <v>80</v>
      </c>
      <c r="G27" s="487">
        <f>_xlfn.IFNA(VLOOKUP($B27, '미적분 차트'!$AE$6:$AH$106, 4, FALSE), _xlfn.IFNA(VLOOKUP($B27+1, '미적분 차트'!$AE$6:$AH$106, 4, FALSE), "-"))</f>
        <v>70</v>
      </c>
      <c r="H27" s="487">
        <f>_xlfn.IFNA(VLOOKUP($B27, '미적분 차트'!$AD$6:$AG$106, 4, FALSE), _xlfn.IFNA(VLOOKUP($B27-1, '미적분 차트'!$AD$6:$AG$106, 4, FALSE), "-"))</f>
        <v>71</v>
      </c>
      <c r="I27" s="487">
        <f>_xlfn.IFNA(VLOOKUP($B27, '기하 차트'!$AE$6:$AH$106, 4, FALSE), _xlfn.IFNA(VLOOKUP($B27+1, '기하 차트'!$AE$6:$AH$106, 4, FALSE), "-"))</f>
        <v>72</v>
      </c>
      <c r="J27" s="487">
        <f>_xlfn.IFNA(VLOOKUP($B27, '기하 차트'!$AD$6:$AG$106, 4, FALSE), _xlfn.IFNA(VLOOKUP($B27-1, '기하 차트'!$AD$6:$AG$106, 4, FALSE), "-"))</f>
        <v>73</v>
      </c>
      <c r="K27" s="628" t="str">
        <f t="shared" si="4"/>
        <v>74 - 80</v>
      </c>
      <c r="L27" s="628"/>
      <c r="M27" s="628" t="str">
        <f t="shared" si="1"/>
        <v>70 - 71</v>
      </c>
      <c r="N27" s="628"/>
      <c r="O27" s="629" t="str">
        <f t="shared" si="5"/>
        <v>72 - 73</v>
      </c>
      <c r="P27" s="630"/>
      <c r="Q27" s="308"/>
      <c r="S27" s="377"/>
    </row>
    <row r="28" spans="1:19" s="318" customFormat="1" ht="25" customHeight="1">
      <c r="A28" s="308"/>
      <c r="B28" s="445">
        <f>'인원 입력 기능'!G26</f>
        <v>125</v>
      </c>
      <c r="C28" s="446">
        <f t="shared" si="0"/>
        <v>3</v>
      </c>
      <c r="D28" s="447">
        <f>'수학 백분위 표'!D27</f>
        <v>87.893771220633681</v>
      </c>
      <c r="E28" s="369">
        <f>_xlfn.IFNA(VLOOKUP($B28, '확률과 통계 차트'!$AE$6:$AH$106, 4, FALSE), _xlfn.IFNA(VLOOKUP($B28+1, '확률과 통계 차트'!$AE$6:$AH$106, 4, FALSE), "-"))</f>
        <v>73</v>
      </c>
      <c r="F28" s="487">
        <f>_xlfn.IFNA(VLOOKUP($B28, '확률과 통계 차트'!$AD$6:$AG$106, 4, FALSE), _xlfn.IFNA(VLOOKUP($B28-1, '확률과 통계 차트'!$AD$6:$AG$106, 4, FALSE), "-"))</f>
        <v>79</v>
      </c>
      <c r="G28" s="487">
        <f>_xlfn.IFNA(VLOOKUP($B28, '미적분 차트'!$AE$6:$AH$106, 4, FALSE), _xlfn.IFNA(VLOOKUP($B28+1, '미적분 차트'!$AE$6:$AH$106, 4, FALSE), "-"))</f>
        <v>69</v>
      </c>
      <c r="H28" s="487">
        <f>_xlfn.IFNA(VLOOKUP($B28, '미적분 차트'!$AD$6:$AG$106, 4, FALSE), _xlfn.IFNA(VLOOKUP($B28-1, '미적분 차트'!$AD$6:$AG$106, 4, FALSE), "-"))</f>
        <v>70</v>
      </c>
      <c r="I28" s="487">
        <f>_xlfn.IFNA(VLOOKUP($B28, '기하 차트'!$AE$6:$AH$106, 4, FALSE), _xlfn.IFNA(VLOOKUP($B28+1, '기하 차트'!$AE$6:$AH$106, 4, FALSE), "-"))</f>
        <v>71</v>
      </c>
      <c r="J28" s="487">
        <f>_xlfn.IFNA(VLOOKUP($B28, '기하 차트'!$AD$6:$AG$106, 4, FALSE), _xlfn.IFNA(VLOOKUP($B28-1, '기하 차트'!$AD$6:$AG$106, 4, FALSE), "-"))</f>
        <v>72</v>
      </c>
      <c r="K28" s="628" t="str">
        <f t="shared" si="4"/>
        <v>73 - 79</v>
      </c>
      <c r="L28" s="628"/>
      <c r="M28" s="628" t="str">
        <f t="shared" si="1"/>
        <v>69 - 70</v>
      </c>
      <c r="N28" s="628"/>
      <c r="O28" s="629" t="str">
        <f t="shared" si="5"/>
        <v>71 - 72</v>
      </c>
      <c r="P28" s="630"/>
      <c r="Q28" s="308"/>
      <c r="S28" s="377"/>
    </row>
    <row r="29" spans="1:19" s="318" customFormat="1" ht="25" customHeight="1">
      <c r="A29" s="308"/>
      <c r="B29" s="445">
        <f>'인원 입력 기능'!G27</f>
        <v>124</v>
      </c>
      <c r="C29" s="446">
        <f t="shared" si="0"/>
        <v>3</v>
      </c>
      <c r="D29" s="447">
        <f>'수학 백분위 표'!D28</f>
        <v>86.391007780264616</v>
      </c>
      <c r="E29" s="369">
        <f>_xlfn.IFNA(VLOOKUP($B29, '확률과 통계 차트'!$AE$6:$AH$106, 4, FALSE), _xlfn.IFNA(VLOOKUP($B29+1, '확률과 통계 차트'!$AE$6:$AH$106, 4, FALSE), "-"))</f>
        <v>72</v>
      </c>
      <c r="F29" s="487">
        <f>_xlfn.IFNA(VLOOKUP($B29, '확률과 통계 차트'!$AD$6:$AG$106, 4, FALSE), _xlfn.IFNA(VLOOKUP($B29-1, '확률과 통계 차트'!$AD$6:$AG$106, 4, FALSE), "-"))</f>
        <v>78</v>
      </c>
      <c r="G29" s="487">
        <f>_xlfn.IFNA(VLOOKUP($B29, '미적분 차트'!$AE$6:$AH$106, 4, FALSE), _xlfn.IFNA(VLOOKUP($B29+1, '미적분 차트'!$AE$6:$AH$106, 4, FALSE), "-"))</f>
        <v>68</v>
      </c>
      <c r="H29" s="487">
        <f>_xlfn.IFNA(VLOOKUP($B29, '미적분 차트'!$AD$6:$AG$106, 4, FALSE), _xlfn.IFNA(VLOOKUP($B29-1, '미적분 차트'!$AD$6:$AG$106, 4, FALSE), "-"))</f>
        <v>69</v>
      </c>
      <c r="I29" s="487">
        <f>_xlfn.IFNA(VLOOKUP($B29, '기하 차트'!$AE$6:$AH$106, 4, FALSE), _xlfn.IFNA(VLOOKUP($B29+1, '기하 차트'!$AE$6:$AH$106, 4, FALSE), "-"))</f>
        <v>70</v>
      </c>
      <c r="J29" s="487">
        <f>_xlfn.IFNA(VLOOKUP($B29, '기하 차트'!$AD$6:$AG$106, 4, FALSE), _xlfn.IFNA(VLOOKUP($B29-1, '기하 차트'!$AD$6:$AG$106, 4, FALSE), "-"))</f>
        <v>70</v>
      </c>
      <c r="K29" s="628" t="str">
        <f t="shared" si="4"/>
        <v>72 - 78</v>
      </c>
      <c r="L29" s="628"/>
      <c r="M29" s="628" t="str">
        <f t="shared" si="1"/>
        <v>68 - 69</v>
      </c>
      <c r="N29" s="628"/>
      <c r="O29" s="629">
        <f t="shared" si="5"/>
        <v>70</v>
      </c>
      <c r="P29" s="630"/>
      <c r="Q29" s="308"/>
      <c r="S29" s="377"/>
    </row>
    <row r="30" spans="1:19" s="318" customFormat="1" ht="25" customHeight="1">
      <c r="A30" s="308"/>
      <c r="B30" s="445">
        <f>'인원 입력 기능'!G28</f>
        <v>123</v>
      </c>
      <c r="C30" s="446">
        <f t="shared" si="0"/>
        <v>3</v>
      </c>
      <c r="D30" s="447">
        <f>'수학 백분위 표'!D29</f>
        <v>84.718606150113942</v>
      </c>
      <c r="E30" s="369">
        <f>_xlfn.IFNA(VLOOKUP($B30, '확률과 통계 차트'!$AE$6:$AH$106, 4, FALSE), _xlfn.IFNA(VLOOKUP($B30+1, '확률과 통계 차트'!$AE$6:$AH$106, 4, FALSE), "-"))</f>
        <v>70</v>
      </c>
      <c r="F30" s="487">
        <f>_xlfn.IFNA(VLOOKUP($B30, '확률과 통계 차트'!$AD$6:$AG$106, 4, FALSE), _xlfn.IFNA(VLOOKUP($B30-1, '확률과 통계 차트'!$AD$6:$AG$106, 4, FALSE), "-"))</f>
        <v>76</v>
      </c>
      <c r="G30" s="487">
        <f>_xlfn.IFNA(VLOOKUP($B30, '미적분 차트'!$AE$6:$AH$106, 4, FALSE), _xlfn.IFNA(VLOOKUP($B30+1, '미적분 차트'!$AE$6:$AH$106, 4, FALSE), "-"))</f>
        <v>66</v>
      </c>
      <c r="H30" s="487">
        <f>_xlfn.IFNA(VLOOKUP($B30, '미적분 차트'!$AD$6:$AG$106, 4, FALSE), _xlfn.IFNA(VLOOKUP($B30-1, '미적분 차트'!$AD$6:$AG$106, 4, FALSE), "-"))</f>
        <v>68</v>
      </c>
      <c r="I30" s="487">
        <f>_xlfn.IFNA(VLOOKUP($B30, '기하 차트'!$AE$6:$AH$106, 4, FALSE), _xlfn.IFNA(VLOOKUP($B30+1, '기하 차트'!$AE$6:$AH$106, 4, FALSE), "-"))</f>
        <v>69</v>
      </c>
      <c r="J30" s="487">
        <f>_xlfn.IFNA(VLOOKUP($B30, '기하 차트'!$AD$6:$AG$106, 4, FALSE), _xlfn.IFNA(VLOOKUP($B30-1, '기하 차트'!$AD$6:$AG$106, 4, FALSE), "-"))</f>
        <v>69</v>
      </c>
      <c r="K30" s="628" t="str">
        <f t="shared" si="4"/>
        <v>70 - 76</v>
      </c>
      <c r="L30" s="628"/>
      <c r="M30" s="628" t="str">
        <f t="shared" si="1"/>
        <v>66 - 68</v>
      </c>
      <c r="N30" s="628"/>
      <c r="O30" s="629">
        <f t="shared" si="5"/>
        <v>69</v>
      </c>
      <c r="P30" s="630"/>
      <c r="Q30" s="308"/>
      <c r="S30" s="377"/>
    </row>
    <row r="31" spans="1:19" s="318" customFormat="1" ht="25" customHeight="1">
      <c r="A31" s="308"/>
      <c r="B31" s="445">
        <f>'인원 입력 기능'!G29</f>
        <v>122</v>
      </c>
      <c r="C31" s="446">
        <f t="shared" si="0"/>
        <v>3</v>
      </c>
      <c r="D31" s="447">
        <f>'수학 백분위 표'!D30</f>
        <v>83.125504346899319</v>
      </c>
      <c r="E31" s="369">
        <f>_xlfn.IFNA(VLOOKUP($B31, '확률과 통계 차트'!$AE$6:$AH$106, 4, FALSE), _xlfn.IFNA(VLOOKUP($B31+1, '확률과 통계 차트'!$AE$6:$AH$106, 4, FALSE), "-"))</f>
        <v>69</v>
      </c>
      <c r="F31" s="487">
        <f>_xlfn.IFNA(VLOOKUP($B31, '확률과 통계 차트'!$AD$6:$AG$106, 4, FALSE), _xlfn.IFNA(VLOOKUP($B31-1, '확률과 통계 차트'!$AD$6:$AG$106, 4, FALSE), "-"))</f>
        <v>75</v>
      </c>
      <c r="G31" s="487">
        <f>_xlfn.IFNA(VLOOKUP($B31, '미적분 차트'!$AE$6:$AH$106, 4, FALSE), _xlfn.IFNA(VLOOKUP($B31+1, '미적분 차트'!$AE$6:$AH$106, 4, FALSE), "-"))</f>
        <v>65</v>
      </c>
      <c r="H31" s="487">
        <f>_xlfn.IFNA(VLOOKUP($B31, '미적분 차트'!$AD$6:$AG$106, 4, FALSE), _xlfn.IFNA(VLOOKUP($B31-1, '미적분 차트'!$AD$6:$AG$106, 4, FALSE), "-"))</f>
        <v>66</v>
      </c>
      <c r="I31" s="487">
        <f>_xlfn.IFNA(VLOOKUP($B31, '기하 차트'!$AE$6:$AH$106, 4, FALSE), _xlfn.IFNA(VLOOKUP($B31+1, '기하 차트'!$AE$6:$AH$106, 4, FALSE), "-"))</f>
        <v>68</v>
      </c>
      <c r="J31" s="487">
        <f>_xlfn.IFNA(VLOOKUP($B31, '기하 차트'!$AD$6:$AG$106, 4, FALSE), _xlfn.IFNA(VLOOKUP($B31-1, '기하 차트'!$AD$6:$AG$106, 4, FALSE), "-"))</f>
        <v>68</v>
      </c>
      <c r="K31" s="628" t="str">
        <f t="shared" si="4"/>
        <v>69 - 75</v>
      </c>
      <c r="L31" s="628"/>
      <c r="M31" s="628" t="str">
        <f t="shared" si="1"/>
        <v>65 - 66</v>
      </c>
      <c r="N31" s="628"/>
      <c r="O31" s="629">
        <f t="shared" si="5"/>
        <v>68</v>
      </c>
      <c r="P31" s="630"/>
      <c r="Q31" s="308"/>
      <c r="S31" s="377"/>
    </row>
    <row r="32" spans="1:19" s="318" customFormat="1" ht="25" customHeight="1">
      <c r="A32" s="308"/>
      <c r="B32" s="445">
        <f>'인원 입력 기능'!G30</f>
        <v>121</v>
      </c>
      <c r="C32" s="446">
        <f t="shared" si="0"/>
        <v>3</v>
      </c>
      <c r="D32" s="447">
        <f>'수학 백분위 표'!D31</f>
        <v>81.484695767799948</v>
      </c>
      <c r="E32" s="369">
        <f>_xlfn.IFNA(VLOOKUP($B32, '확률과 통계 차트'!$AE$6:$AH$106, 4, FALSE), _xlfn.IFNA(VLOOKUP($B32+1, '확률과 통계 차트'!$AE$6:$AH$106, 4, FALSE), "-"))</f>
        <v>68</v>
      </c>
      <c r="F32" s="487">
        <f>_xlfn.IFNA(VLOOKUP($B32, '확률과 통계 차트'!$AD$6:$AG$106, 4, FALSE), _xlfn.IFNA(VLOOKUP($B32-1, '확률과 통계 차트'!$AD$6:$AG$106, 4, FALSE), "-"))</f>
        <v>74</v>
      </c>
      <c r="G32" s="487">
        <f>_xlfn.IFNA(VLOOKUP($B32, '미적분 차트'!$AE$6:$AH$106, 4, FALSE), _xlfn.IFNA(VLOOKUP($B32+1, '미적분 차트'!$AE$6:$AH$106, 4, FALSE), "-"))</f>
        <v>64</v>
      </c>
      <c r="H32" s="487">
        <f>_xlfn.IFNA(VLOOKUP($B32, '미적분 차트'!$AD$6:$AG$106, 4, FALSE), _xlfn.IFNA(VLOOKUP($B32-1, '미적분 차트'!$AD$6:$AG$106, 4, FALSE), "-"))</f>
        <v>65</v>
      </c>
      <c r="I32" s="487">
        <f>_xlfn.IFNA(VLOOKUP($B32, '기하 차트'!$AE$6:$AH$106, 4, FALSE), _xlfn.IFNA(VLOOKUP($B32+1, '기하 차트'!$AE$6:$AH$106, 4, FALSE), "-"))</f>
        <v>66</v>
      </c>
      <c r="J32" s="487">
        <f>_xlfn.IFNA(VLOOKUP($B32, '기하 차트'!$AD$6:$AG$106, 4, FALSE), _xlfn.IFNA(VLOOKUP($B32-1, '기하 차트'!$AD$6:$AG$106, 4, FALSE), "-"))</f>
        <v>67</v>
      </c>
      <c r="K32" s="628" t="str">
        <f t="shared" si="4"/>
        <v>68 - 74</v>
      </c>
      <c r="L32" s="628"/>
      <c r="M32" s="628" t="str">
        <f t="shared" si="1"/>
        <v>64 - 65</v>
      </c>
      <c r="N32" s="628"/>
      <c r="O32" s="629" t="str">
        <f t="shared" si="5"/>
        <v>66 - 67</v>
      </c>
      <c r="P32" s="630"/>
      <c r="Q32" s="308"/>
      <c r="S32" s="377"/>
    </row>
    <row r="33" spans="1:19" s="318" customFormat="1" ht="25" customHeight="1">
      <c r="A33" s="308"/>
      <c r="B33" s="445">
        <f>'인원 입력 기능'!G31</f>
        <v>120</v>
      </c>
      <c r="C33" s="446">
        <f t="shared" si="0"/>
        <v>3</v>
      </c>
      <c r="D33" s="447">
        <f>'수학 백분위 표'!D32</f>
        <v>79.765856158995518</v>
      </c>
      <c r="E33" s="369">
        <f>_xlfn.IFNA(VLOOKUP($B33, '확률과 통계 차트'!$AE$6:$AH$106, 4, FALSE), _xlfn.IFNA(VLOOKUP($B33+1, '확률과 통계 차트'!$AE$6:$AH$106, 4, FALSE), "-"))</f>
        <v>67</v>
      </c>
      <c r="F33" s="487">
        <f>_xlfn.IFNA(VLOOKUP($B33, '확률과 통계 차트'!$AD$6:$AG$106, 4, FALSE), _xlfn.IFNA(VLOOKUP($B33-1, '확률과 통계 차트'!$AD$6:$AG$106, 4, FALSE), "-"))</f>
        <v>73</v>
      </c>
      <c r="G33" s="487">
        <f>_xlfn.IFNA(VLOOKUP($B33, '미적분 차트'!$AE$6:$AH$106, 4, FALSE), _xlfn.IFNA(VLOOKUP($B33+1, '미적분 차트'!$AE$6:$AH$106, 4, FALSE), "-"))</f>
        <v>63</v>
      </c>
      <c r="H33" s="487">
        <f>_xlfn.IFNA(VLOOKUP($B33, '미적분 차트'!$AD$6:$AG$106, 4, FALSE), _xlfn.IFNA(VLOOKUP($B33-1, '미적분 차트'!$AD$6:$AG$106, 4, FALSE), "-"))</f>
        <v>64</v>
      </c>
      <c r="I33" s="487">
        <f>_xlfn.IFNA(VLOOKUP($B33, '기하 차트'!$AE$6:$AH$106, 4, FALSE), _xlfn.IFNA(VLOOKUP($B33+1, '기하 차트'!$AE$6:$AH$106, 4, FALSE), "-"))</f>
        <v>65</v>
      </c>
      <c r="J33" s="487">
        <f>_xlfn.IFNA(VLOOKUP($B33, '기하 차트'!$AD$6:$AG$106, 4, FALSE), _xlfn.IFNA(VLOOKUP($B33-1, '기하 차트'!$AD$6:$AG$106, 4, FALSE), "-"))</f>
        <v>66</v>
      </c>
      <c r="K33" s="628" t="str">
        <f t="shared" si="4"/>
        <v>67 - 73</v>
      </c>
      <c r="L33" s="628"/>
      <c r="M33" s="628" t="str">
        <f t="shared" si="1"/>
        <v>63 - 64</v>
      </c>
      <c r="N33" s="628"/>
      <c r="O33" s="629" t="str">
        <f t="shared" si="5"/>
        <v>65 - 66</v>
      </c>
      <c r="P33" s="630"/>
      <c r="Q33" s="308"/>
      <c r="S33" s="377"/>
    </row>
    <row r="34" spans="1:19" s="318" customFormat="1" ht="25" customHeight="1">
      <c r="A34" s="308"/>
      <c r="B34" s="445">
        <f>'인원 입력 기능'!G32</f>
        <v>119</v>
      </c>
      <c r="C34" s="446">
        <f t="shared" si="0"/>
        <v>3</v>
      </c>
      <c r="D34" s="447">
        <f>'수학 백분위 표'!D33</f>
        <v>78.022909402802526</v>
      </c>
      <c r="E34" s="369">
        <f>_xlfn.IFNA(VLOOKUP($B34, '확률과 통계 차트'!$AE$6:$AH$106, 4, FALSE), _xlfn.IFNA(VLOOKUP($B34+1, '확률과 통계 차트'!$AE$6:$AH$106, 4, FALSE), "-"))</f>
        <v>66</v>
      </c>
      <c r="F34" s="487">
        <f>_xlfn.IFNA(VLOOKUP($B34, '확률과 통계 차트'!$AD$6:$AG$106, 4, FALSE), _xlfn.IFNA(VLOOKUP($B34-1, '확률과 통계 차트'!$AD$6:$AG$106, 4, FALSE), "-"))</f>
        <v>72</v>
      </c>
      <c r="G34" s="487">
        <f>_xlfn.IFNA(VLOOKUP($B34, '미적분 차트'!$AE$6:$AH$106, 4, FALSE), _xlfn.IFNA(VLOOKUP($B34+1, '미적분 차트'!$AE$6:$AH$106, 4, FALSE), "-"))</f>
        <v>62</v>
      </c>
      <c r="H34" s="487">
        <f>_xlfn.IFNA(VLOOKUP($B34, '미적분 차트'!$AD$6:$AG$106, 4, FALSE), _xlfn.IFNA(VLOOKUP($B34-1, '미적분 차트'!$AD$6:$AG$106, 4, FALSE), "-"))</f>
        <v>63</v>
      </c>
      <c r="I34" s="487">
        <f>_xlfn.IFNA(VLOOKUP($B34, '기하 차트'!$AE$6:$AH$106, 4, FALSE), _xlfn.IFNA(VLOOKUP($B34+1, '기하 차트'!$AE$6:$AH$106, 4, FALSE), "-"))</f>
        <v>64</v>
      </c>
      <c r="J34" s="487">
        <f>_xlfn.IFNA(VLOOKUP($B34, '기하 차트'!$AD$6:$AG$106, 4, FALSE), _xlfn.IFNA(VLOOKUP($B34-1, '기하 차트'!$AD$6:$AG$106, 4, FALSE), "-"))</f>
        <v>64</v>
      </c>
      <c r="K34" s="628" t="str">
        <f t="shared" si="4"/>
        <v>66 - 72</v>
      </c>
      <c r="L34" s="628"/>
      <c r="M34" s="628" t="str">
        <f t="shared" si="1"/>
        <v>62 - 63</v>
      </c>
      <c r="N34" s="628"/>
      <c r="O34" s="629">
        <f t="shared" si="5"/>
        <v>64</v>
      </c>
      <c r="P34" s="630"/>
      <c r="Q34" s="308"/>
      <c r="S34" s="377"/>
    </row>
    <row r="35" spans="1:19" s="318" customFormat="1" ht="25" customHeight="1">
      <c r="A35" s="308"/>
      <c r="B35" s="445">
        <f>'인원 입력 기능'!G33</f>
        <v>118</v>
      </c>
      <c r="C35" s="446">
        <f t="shared" si="0"/>
        <v>3</v>
      </c>
      <c r="D35" s="447">
        <f>'수학 백분위 표'!D34</f>
        <v>76.478910052426713</v>
      </c>
      <c r="E35" s="369">
        <f>_xlfn.IFNA(VLOOKUP($B35, '확률과 통계 차트'!$AE$6:$AH$106, 4, FALSE), _xlfn.IFNA(VLOOKUP($B35+1, '확률과 통계 차트'!$AE$6:$AH$106, 4, FALSE), "-"))</f>
        <v>64</v>
      </c>
      <c r="F35" s="487">
        <f>_xlfn.IFNA(VLOOKUP($B35, '확률과 통계 차트'!$AD$6:$AG$106, 4, FALSE), _xlfn.IFNA(VLOOKUP($B35-1, '확률과 통계 차트'!$AD$6:$AG$106, 4, FALSE), "-"))</f>
        <v>70</v>
      </c>
      <c r="G35" s="487">
        <f>_xlfn.IFNA(VLOOKUP($B35, '미적분 차트'!$AE$6:$AH$106, 4, FALSE), _xlfn.IFNA(VLOOKUP($B35+1, '미적분 차트'!$AE$6:$AH$106, 4, FALSE), "-"))</f>
        <v>60</v>
      </c>
      <c r="H35" s="487">
        <f>_xlfn.IFNA(VLOOKUP($B35, '미적분 차트'!$AD$6:$AG$106, 4, FALSE), _xlfn.IFNA(VLOOKUP($B35-1, '미적분 차트'!$AD$6:$AG$106, 4, FALSE), "-"))</f>
        <v>62</v>
      </c>
      <c r="I35" s="487">
        <f>_xlfn.IFNA(VLOOKUP($B35, '기하 차트'!$AE$6:$AH$106, 4, FALSE), _xlfn.IFNA(VLOOKUP($B35+1, '기하 차트'!$AE$6:$AH$106, 4, FALSE), "-"))</f>
        <v>63</v>
      </c>
      <c r="J35" s="487">
        <f>_xlfn.IFNA(VLOOKUP($B35, '기하 차트'!$AD$6:$AG$106, 4, FALSE), _xlfn.IFNA(VLOOKUP($B35-1, '기하 차트'!$AD$6:$AG$106, 4, FALSE), "-"))</f>
        <v>63</v>
      </c>
      <c r="K35" s="628" t="str">
        <f t="shared" si="4"/>
        <v>64 - 70</v>
      </c>
      <c r="L35" s="628"/>
      <c r="M35" s="628" t="str">
        <f t="shared" si="1"/>
        <v>60 - 62</v>
      </c>
      <c r="N35" s="628"/>
      <c r="O35" s="629">
        <f t="shared" si="5"/>
        <v>63</v>
      </c>
      <c r="P35" s="630"/>
      <c r="Q35" s="308"/>
      <c r="S35" s="377"/>
    </row>
    <row r="36" spans="1:19" s="318" customFormat="1" ht="25" customHeight="1">
      <c r="A36" s="308"/>
      <c r="B36" s="445">
        <f>'인원 입력 기능'!G34</f>
        <v>117</v>
      </c>
      <c r="C36" s="446">
        <f t="shared" si="0"/>
        <v>4</v>
      </c>
      <c r="D36" s="447">
        <f>'수학 백분위 표'!D35</f>
        <v>75.083233098352082</v>
      </c>
      <c r="E36" s="369">
        <f>_xlfn.IFNA(VLOOKUP($B36, '확률과 통계 차트'!$AE$6:$AH$106, 4, FALSE), _xlfn.IFNA(VLOOKUP($B36+1, '확률과 통계 차트'!$AE$6:$AH$106, 4, FALSE), "-"))</f>
        <v>63</v>
      </c>
      <c r="F36" s="487">
        <f>_xlfn.IFNA(VLOOKUP($B36, '확률과 통계 차트'!$AD$6:$AG$106, 4, FALSE), _xlfn.IFNA(VLOOKUP($B36-1, '확률과 통계 차트'!$AD$6:$AG$106, 4, FALSE), "-"))</f>
        <v>69</v>
      </c>
      <c r="G36" s="487">
        <f>_xlfn.IFNA(VLOOKUP($B36, '미적분 차트'!$AE$6:$AH$106, 4, FALSE), _xlfn.IFNA(VLOOKUP($B36+1, '미적분 차트'!$AE$6:$AH$106, 4, FALSE), "-"))</f>
        <v>59</v>
      </c>
      <c r="H36" s="487">
        <f>_xlfn.IFNA(VLOOKUP($B36, '미적분 차트'!$AD$6:$AG$106, 4, FALSE), _xlfn.IFNA(VLOOKUP($B36-1, '미적분 차트'!$AD$6:$AG$106, 4, FALSE), "-"))</f>
        <v>60</v>
      </c>
      <c r="I36" s="487">
        <f>_xlfn.IFNA(VLOOKUP($B36, '기하 차트'!$AE$6:$AH$106, 4, FALSE), _xlfn.IFNA(VLOOKUP($B36+1, '기하 차트'!$AE$6:$AH$106, 4, FALSE), "-"))</f>
        <v>62</v>
      </c>
      <c r="J36" s="487">
        <f>_xlfn.IFNA(VLOOKUP($B36, '기하 차트'!$AD$6:$AG$106, 4, FALSE), _xlfn.IFNA(VLOOKUP($B36-1, '기하 차트'!$AD$6:$AG$106, 4, FALSE), "-"))</f>
        <v>62</v>
      </c>
      <c r="K36" s="628" t="str">
        <f t="shared" si="4"/>
        <v>63 - 69</v>
      </c>
      <c r="L36" s="628"/>
      <c r="M36" s="628" t="str">
        <f t="shared" si="1"/>
        <v>59 - 60</v>
      </c>
      <c r="N36" s="628"/>
      <c r="O36" s="629">
        <f t="shared" si="5"/>
        <v>62</v>
      </c>
      <c r="P36" s="630"/>
      <c r="Q36" s="308"/>
      <c r="S36" s="377"/>
    </row>
    <row r="37" spans="1:19" s="318" customFormat="1" ht="25" customHeight="1">
      <c r="A37" s="308"/>
      <c r="B37" s="445">
        <f>'인원 입력 기능'!G35</f>
        <v>116</v>
      </c>
      <c r="C37" s="446">
        <f t="shared" si="0"/>
        <v>4</v>
      </c>
      <c r="D37" s="447">
        <f>'수학 백분위 표'!D36</f>
        <v>73.347010967483257</v>
      </c>
      <c r="E37" s="369">
        <f>_xlfn.IFNA(VLOOKUP($B37, '확률과 통계 차트'!$AE$6:$AH$106, 4, FALSE), _xlfn.IFNA(VLOOKUP($B37+1, '확률과 통계 차트'!$AE$6:$AH$106, 4, FALSE), "-"))</f>
        <v>62</v>
      </c>
      <c r="F37" s="487">
        <f>_xlfn.IFNA(VLOOKUP($B37, '확률과 통계 차트'!$AD$6:$AG$106, 4, FALSE), _xlfn.IFNA(VLOOKUP($B37-1, '확률과 통계 차트'!$AD$6:$AG$106, 4, FALSE), "-"))</f>
        <v>68</v>
      </c>
      <c r="G37" s="487">
        <f>_xlfn.IFNA(VLOOKUP($B37, '미적분 차트'!$AE$6:$AH$106, 4, FALSE), _xlfn.IFNA(VLOOKUP($B37+1, '미적분 차트'!$AE$6:$AH$106, 4, FALSE), "-"))</f>
        <v>58</v>
      </c>
      <c r="H37" s="487">
        <f>_xlfn.IFNA(VLOOKUP($B37, '미적분 차트'!$AD$6:$AG$106, 4, FALSE), _xlfn.IFNA(VLOOKUP($B37-1, '미적분 차트'!$AD$6:$AG$106, 4, FALSE), "-"))</f>
        <v>59</v>
      </c>
      <c r="I37" s="487">
        <f>_xlfn.IFNA(VLOOKUP($B37, '기하 차트'!$AE$6:$AH$106, 4, FALSE), _xlfn.IFNA(VLOOKUP($B37+1, '기하 차트'!$AE$6:$AH$106, 4, FALSE), "-"))</f>
        <v>60</v>
      </c>
      <c r="J37" s="487">
        <f>_xlfn.IFNA(VLOOKUP($B37, '기하 차트'!$AD$6:$AG$106, 4, FALSE), _xlfn.IFNA(VLOOKUP($B37-1, '기하 차트'!$AD$6:$AG$106, 4, FALSE), "-"))</f>
        <v>61</v>
      </c>
      <c r="K37" s="628" t="str">
        <f t="shared" si="4"/>
        <v>62 - 68</v>
      </c>
      <c r="L37" s="628"/>
      <c r="M37" s="628" t="str">
        <f t="shared" si="1"/>
        <v>58 - 59</v>
      </c>
      <c r="N37" s="628"/>
      <c r="O37" s="629" t="str">
        <f t="shared" si="5"/>
        <v>60 - 61</v>
      </c>
      <c r="P37" s="630"/>
      <c r="Q37" s="308"/>
      <c r="S37" s="377"/>
    </row>
    <row r="38" spans="1:19" s="318" customFormat="1" ht="25" customHeight="1">
      <c r="A38" s="308"/>
      <c r="B38" s="445">
        <f>'인원 입력 기능'!G36</f>
        <v>115</v>
      </c>
      <c r="C38" s="446">
        <f t="shared" si="0"/>
        <v>4</v>
      </c>
      <c r="D38" s="447">
        <f>'수학 백분위 표'!D37</f>
        <v>71.520577353491973</v>
      </c>
      <c r="E38" s="369">
        <f>_xlfn.IFNA(VLOOKUP($B38, '확률과 통계 차트'!$AE$6:$AH$106, 4, FALSE), _xlfn.IFNA(VLOOKUP($B38+1, '확률과 통계 차트'!$AE$6:$AH$106, 4, FALSE), "-"))</f>
        <v>61</v>
      </c>
      <c r="F38" s="487">
        <f>_xlfn.IFNA(VLOOKUP($B38, '확률과 통계 차트'!$AD$6:$AG$106, 4, FALSE), _xlfn.IFNA(VLOOKUP($B38-1, '확률과 통계 차트'!$AD$6:$AG$106, 4, FALSE), "-"))</f>
        <v>67</v>
      </c>
      <c r="G38" s="487">
        <f>_xlfn.IFNA(VLOOKUP($B38, '미적분 차트'!$AE$6:$AH$106, 4, FALSE), _xlfn.IFNA(VLOOKUP($B38+1, '미적분 차트'!$AE$6:$AH$106, 4, FALSE), "-"))</f>
        <v>57</v>
      </c>
      <c r="H38" s="487">
        <f>_xlfn.IFNA(VLOOKUP($B38, '미적분 차트'!$AD$6:$AG$106, 4, FALSE), _xlfn.IFNA(VLOOKUP($B38-1, '미적분 차트'!$AD$6:$AG$106, 4, FALSE), "-"))</f>
        <v>58</v>
      </c>
      <c r="I38" s="487">
        <f>_xlfn.IFNA(VLOOKUP($B38, '기하 차트'!$AE$6:$AH$106, 4, FALSE), _xlfn.IFNA(VLOOKUP($B38+1, '기하 차트'!$AE$6:$AH$106, 4, FALSE), "-"))</f>
        <v>59</v>
      </c>
      <c r="J38" s="487">
        <f>_xlfn.IFNA(VLOOKUP($B38, '기하 차트'!$AD$6:$AG$106, 4, FALSE), _xlfn.IFNA(VLOOKUP($B38-1, '기하 차트'!$AD$6:$AG$106, 4, FALSE), "-"))</f>
        <v>60</v>
      </c>
      <c r="K38" s="628" t="str">
        <f t="shared" si="4"/>
        <v>61 - 67</v>
      </c>
      <c r="L38" s="628"/>
      <c r="M38" s="628" t="str">
        <f t="shared" si="1"/>
        <v>57 - 58</v>
      </c>
      <c r="N38" s="628"/>
      <c r="O38" s="629" t="str">
        <f t="shared" si="5"/>
        <v>59 - 60</v>
      </c>
      <c r="P38" s="630"/>
      <c r="Q38" s="308"/>
      <c r="S38" s="377"/>
    </row>
    <row r="39" spans="1:19" s="318" customFormat="1" ht="25" customHeight="1">
      <c r="A39" s="308"/>
      <c r="B39" s="445">
        <f>'인원 입력 기능'!G37</f>
        <v>114</v>
      </c>
      <c r="C39" s="446">
        <f t="shared" ref="C39:C70" si="6">IF(ROUND(B39,0)&gt;=$U$7,1,IF(ROUND(B39,0)&gt;=$U$8,2,IF(ROUND(B39,0)&gt;=$U$9,3,IF(ROUND(B39,0)&gt;=$U$10,4,IF(ROUND(B39,0)&gt;=$U$11,5,IF(ROUND(B39,0)&gt;=$U$12,6,IF(ROUND(B39,0)&gt;=$U$13,7,IF(ROUND(B39,0)&gt;=$U$14,8,9))))))))</f>
        <v>4</v>
      </c>
      <c r="D39" s="447">
        <f>'수학 백분위 표'!D38</f>
        <v>69.909966148489872</v>
      </c>
      <c r="E39" s="369">
        <f>_xlfn.IFNA(VLOOKUP($B39, '확률과 통계 차트'!$AE$6:$AH$106, 4, FALSE), _xlfn.IFNA(VLOOKUP($B39+1, '확률과 통계 차트'!$AE$6:$AH$106, 4, FALSE), "-"))</f>
        <v>60</v>
      </c>
      <c r="F39" s="487">
        <f>_xlfn.IFNA(VLOOKUP($B39, '확률과 통계 차트'!$AD$6:$AG$106, 4, FALSE), _xlfn.IFNA(VLOOKUP($B39-1, '확률과 통계 차트'!$AD$6:$AG$106, 4, FALSE), "-"))</f>
        <v>66</v>
      </c>
      <c r="G39" s="487">
        <f>_xlfn.IFNA(VLOOKUP($B39, '미적분 차트'!$AE$6:$AH$106, 4, FALSE), _xlfn.IFNA(VLOOKUP($B39+1, '미적분 차트'!$AE$6:$AH$106, 4, FALSE), "-"))</f>
        <v>56</v>
      </c>
      <c r="H39" s="487">
        <f>_xlfn.IFNA(VLOOKUP($B39, '미적분 차트'!$AD$6:$AG$106, 4, FALSE), _xlfn.IFNA(VLOOKUP($B39-1, '미적분 차트'!$AD$6:$AG$106, 4, FALSE), "-"))</f>
        <v>57</v>
      </c>
      <c r="I39" s="487">
        <f>_xlfn.IFNA(VLOOKUP($B39, '기하 차트'!$AE$6:$AH$106, 4, FALSE), _xlfn.IFNA(VLOOKUP($B39+1, '기하 차트'!$AE$6:$AH$106, 4, FALSE), "-"))</f>
        <v>58</v>
      </c>
      <c r="J39" s="487">
        <f>_xlfn.IFNA(VLOOKUP($B39, '기하 차트'!$AD$6:$AG$106, 4, FALSE), _xlfn.IFNA(VLOOKUP($B39-1, '기하 차트'!$AD$6:$AG$106, 4, FALSE), "-"))</f>
        <v>58</v>
      </c>
      <c r="K39" s="628" t="str">
        <f t="shared" si="4"/>
        <v>60 - 66</v>
      </c>
      <c r="L39" s="628"/>
      <c r="M39" s="628" t="str">
        <f t="shared" ref="M39:M70" si="7">IF(OR(G39="-",H39="-", G39&gt;H39),"-",IF(G39=H39,G39,G39&amp;" - "&amp;H39))</f>
        <v>56 - 57</v>
      </c>
      <c r="N39" s="628"/>
      <c r="O39" s="629">
        <f t="shared" si="5"/>
        <v>58</v>
      </c>
      <c r="P39" s="630"/>
      <c r="Q39" s="308"/>
      <c r="S39" s="377"/>
    </row>
    <row r="40" spans="1:19" s="318" customFormat="1" ht="25" customHeight="1">
      <c r="A40" s="308"/>
      <c r="B40" s="445">
        <f>'인원 입력 기능'!G38</f>
        <v>113</v>
      </c>
      <c r="C40" s="446">
        <f t="shared" si="6"/>
        <v>4</v>
      </c>
      <c r="D40" s="447">
        <f>'수학 백분위 표'!D39</f>
        <v>68.277658510838066</v>
      </c>
      <c r="E40" s="369">
        <f>_xlfn.IFNA(VLOOKUP($B40, '확률과 통계 차트'!$AE$6:$AH$106, 4, FALSE), _xlfn.IFNA(VLOOKUP($B40+1, '확률과 통계 차트'!$AE$6:$AH$106, 4, FALSE), "-"))</f>
        <v>58</v>
      </c>
      <c r="F40" s="487">
        <f>_xlfn.IFNA(VLOOKUP($B40, '확률과 통계 차트'!$AD$6:$AG$106, 4, FALSE), _xlfn.IFNA(VLOOKUP($B40-1, '확률과 통계 차트'!$AD$6:$AG$106, 4, FALSE), "-"))</f>
        <v>64</v>
      </c>
      <c r="G40" s="487">
        <f>_xlfn.IFNA(VLOOKUP($B40, '미적분 차트'!$AE$6:$AH$106, 4, FALSE), _xlfn.IFNA(VLOOKUP($B40+1, '미적분 차트'!$AE$6:$AH$106, 4, FALSE), "-"))</f>
        <v>54</v>
      </c>
      <c r="H40" s="487">
        <f>_xlfn.IFNA(VLOOKUP($B40, '미적분 차트'!$AD$6:$AG$106, 4, FALSE), _xlfn.IFNA(VLOOKUP($B40-1, '미적분 차트'!$AD$6:$AG$106, 4, FALSE), "-"))</f>
        <v>56</v>
      </c>
      <c r="I40" s="487">
        <f>_xlfn.IFNA(VLOOKUP($B40, '기하 차트'!$AE$6:$AH$106, 4, FALSE), _xlfn.IFNA(VLOOKUP($B40+1, '기하 차트'!$AE$6:$AH$106, 4, FALSE), "-"))</f>
        <v>57</v>
      </c>
      <c r="J40" s="487">
        <f>_xlfn.IFNA(VLOOKUP($B40, '기하 차트'!$AD$6:$AG$106, 4, FALSE), _xlfn.IFNA(VLOOKUP($B40-1, '기하 차트'!$AD$6:$AG$106, 4, FALSE), "-"))</f>
        <v>57</v>
      </c>
      <c r="K40" s="628" t="str">
        <f t="shared" si="4"/>
        <v>58 - 64</v>
      </c>
      <c r="L40" s="628"/>
      <c r="M40" s="628" t="str">
        <f t="shared" si="7"/>
        <v>54 - 56</v>
      </c>
      <c r="N40" s="628"/>
      <c r="O40" s="629">
        <f t="shared" si="5"/>
        <v>57</v>
      </c>
      <c r="P40" s="630"/>
      <c r="Q40" s="308"/>
      <c r="S40" s="377"/>
    </row>
    <row r="41" spans="1:19" s="318" customFormat="1" ht="25" customHeight="1">
      <c r="A41" s="308"/>
      <c r="B41" s="445">
        <f>'인원 입력 기능'!G39</f>
        <v>112</v>
      </c>
      <c r="C41" s="446">
        <f t="shared" si="6"/>
        <v>4</v>
      </c>
      <c r="D41" s="447">
        <f>'수학 백분위 표'!D40</f>
        <v>66.611600866842267</v>
      </c>
      <c r="E41" s="369">
        <f>_xlfn.IFNA(VLOOKUP($B41, '확률과 통계 차트'!$AE$6:$AH$106, 4, FALSE), _xlfn.IFNA(VLOOKUP($B41+1, '확률과 통계 차트'!$AE$6:$AH$106, 4, FALSE), "-"))</f>
        <v>57</v>
      </c>
      <c r="F41" s="487">
        <f>_xlfn.IFNA(VLOOKUP($B41, '확률과 통계 차트'!$AD$6:$AG$106, 4, FALSE), _xlfn.IFNA(VLOOKUP($B41-1, '확률과 통계 차트'!$AD$6:$AG$106, 4, FALSE), "-"))</f>
        <v>63</v>
      </c>
      <c r="G41" s="487">
        <f>_xlfn.IFNA(VLOOKUP($B41, '미적분 차트'!$AE$6:$AH$106, 4, FALSE), _xlfn.IFNA(VLOOKUP($B41+1, '미적분 차트'!$AE$6:$AH$106, 4, FALSE), "-"))</f>
        <v>53</v>
      </c>
      <c r="H41" s="487">
        <f>_xlfn.IFNA(VLOOKUP($B41, '미적분 차트'!$AD$6:$AG$106, 4, FALSE), _xlfn.IFNA(VLOOKUP($B41-1, '미적분 차트'!$AD$6:$AG$106, 4, FALSE), "-"))</f>
        <v>54</v>
      </c>
      <c r="I41" s="487">
        <f>_xlfn.IFNA(VLOOKUP($B41, '기하 차트'!$AE$6:$AH$106, 4, FALSE), _xlfn.IFNA(VLOOKUP($B41+1, '기하 차트'!$AE$6:$AH$106, 4, FALSE), "-"))</f>
        <v>55</v>
      </c>
      <c r="J41" s="487">
        <f>_xlfn.IFNA(VLOOKUP($B41, '기하 차트'!$AD$6:$AG$106, 4, FALSE), _xlfn.IFNA(VLOOKUP($B41-1, '기하 차트'!$AD$6:$AG$106, 4, FALSE), "-"))</f>
        <v>56</v>
      </c>
      <c r="K41" s="628" t="str">
        <f t="shared" si="4"/>
        <v>57 - 63</v>
      </c>
      <c r="L41" s="628"/>
      <c r="M41" s="628" t="str">
        <f t="shared" si="7"/>
        <v>53 - 54</v>
      </c>
      <c r="N41" s="628"/>
      <c r="O41" s="629" t="str">
        <f t="shared" si="5"/>
        <v>55 - 56</v>
      </c>
      <c r="P41" s="630"/>
      <c r="Q41" s="308"/>
      <c r="S41" s="377"/>
    </row>
    <row r="42" spans="1:19" s="318" customFormat="1" ht="25" customHeight="1">
      <c r="A42" s="308"/>
      <c r="B42" s="445">
        <f>'인원 입력 기능'!G40</f>
        <v>111</v>
      </c>
      <c r="C42" s="446">
        <f t="shared" si="6"/>
        <v>4</v>
      </c>
      <c r="D42" s="447">
        <f>'수학 백분위 표'!D41</f>
        <v>65.029918238706429</v>
      </c>
      <c r="E42" s="369">
        <f>_xlfn.IFNA(VLOOKUP($B42, '확률과 통계 차트'!$AE$6:$AH$106, 4, FALSE), _xlfn.IFNA(VLOOKUP($B42+1, '확률과 통계 차트'!$AE$6:$AH$106, 4, FALSE), "-"))</f>
        <v>56</v>
      </c>
      <c r="F42" s="487">
        <f>_xlfn.IFNA(VLOOKUP($B42, '확률과 통계 차트'!$AD$6:$AG$106, 4, FALSE), _xlfn.IFNA(VLOOKUP($B42-1, '확률과 통계 차트'!$AD$6:$AG$106, 4, FALSE), "-"))</f>
        <v>62</v>
      </c>
      <c r="G42" s="487">
        <f>_xlfn.IFNA(VLOOKUP($B42, '미적분 차트'!$AE$6:$AH$106, 4, FALSE), _xlfn.IFNA(VLOOKUP($B42+1, '미적분 차트'!$AE$6:$AH$106, 4, FALSE), "-"))</f>
        <v>52</v>
      </c>
      <c r="H42" s="487">
        <f>_xlfn.IFNA(VLOOKUP($B42, '미적분 차트'!$AD$6:$AG$106, 4, FALSE), _xlfn.IFNA(VLOOKUP($B42-1, '미적분 차트'!$AD$6:$AG$106, 4, FALSE), "-"))</f>
        <v>53</v>
      </c>
      <c r="I42" s="487">
        <f>_xlfn.IFNA(VLOOKUP($B42, '기하 차트'!$AE$6:$AH$106, 4, FALSE), _xlfn.IFNA(VLOOKUP($B42+1, '기하 차트'!$AE$6:$AH$106, 4, FALSE), "-"))</f>
        <v>54</v>
      </c>
      <c r="J42" s="487">
        <f>_xlfn.IFNA(VLOOKUP($B42, '기하 차트'!$AD$6:$AG$106, 4, FALSE), _xlfn.IFNA(VLOOKUP($B42-1, '기하 차트'!$AD$6:$AG$106, 4, FALSE), "-"))</f>
        <v>55</v>
      </c>
      <c r="K42" s="628" t="str">
        <f t="shared" si="4"/>
        <v>56 - 62</v>
      </c>
      <c r="L42" s="628"/>
      <c r="M42" s="628" t="str">
        <f t="shared" si="7"/>
        <v>52 - 53</v>
      </c>
      <c r="N42" s="628"/>
      <c r="O42" s="629" t="str">
        <f t="shared" si="5"/>
        <v>54 - 55</v>
      </c>
      <c r="P42" s="630"/>
      <c r="Q42" s="308"/>
      <c r="S42" s="377"/>
    </row>
    <row r="43" spans="1:19" s="318" customFormat="1" ht="25" customHeight="1">
      <c r="A43" s="308"/>
      <c r="B43" s="445">
        <f>'인원 입력 기능'!G41</f>
        <v>110</v>
      </c>
      <c r="C43" s="446">
        <f t="shared" si="6"/>
        <v>4</v>
      </c>
      <c r="D43" s="447">
        <f>'수학 백분위 표'!D42</f>
        <v>63.457751589802939</v>
      </c>
      <c r="E43" s="369">
        <f>_xlfn.IFNA(VLOOKUP($B43, '확률과 통계 차트'!$AE$6:$AH$106, 4, FALSE), _xlfn.IFNA(VLOOKUP($B43+1, '확률과 통계 차트'!$AE$6:$AH$106, 4, FALSE), "-"))</f>
        <v>55</v>
      </c>
      <c r="F43" s="487">
        <f>_xlfn.IFNA(VLOOKUP($B43, '확률과 통계 차트'!$AD$6:$AG$106, 4, FALSE), _xlfn.IFNA(VLOOKUP($B43-1, '확률과 통계 차트'!$AD$6:$AG$106, 4, FALSE), "-"))</f>
        <v>61</v>
      </c>
      <c r="G43" s="487">
        <f>_xlfn.IFNA(VLOOKUP($B43, '미적분 차트'!$AE$6:$AH$106, 4, FALSE), _xlfn.IFNA(VLOOKUP($B43+1, '미적분 차트'!$AE$6:$AH$106, 4, FALSE), "-"))</f>
        <v>51</v>
      </c>
      <c r="H43" s="487">
        <f>_xlfn.IFNA(VLOOKUP($B43, '미적분 차트'!$AD$6:$AG$106, 4, FALSE), _xlfn.IFNA(VLOOKUP($B43-1, '미적분 차트'!$AD$6:$AG$106, 4, FALSE), "-"))</f>
        <v>52</v>
      </c>
      <c r="I43" s="487">
        <f>_xlfn.IFNA(VLOOKUP($B43, '기하 차트'!$AE$6:$AH$106, 4, FALSE), _xlfn.IFNA(VLOOKUP($B43+1, '기하 차트'!$AE$6:$AH$106, 4, FALSE), "-"))</f>
        <v>53</v>
      </c>
      <c r="J43" s="487">
        <f>_xlfn.IFNA(VLOOKUP($B43, '기하 차트'!$AD$6:$AG$106, 4, FALSE), _xlfn.IFNA(VLOOKUP($B43-1, '기하 차트'!$AD$6:$AG$106, 4, FALSE), "-"))</f>
        <v>54</v>
      </c>
      <c r="K43" s="628" t="str">
        <f t="shared" si="4"/>
        <v>55 - 61</v>
      </c>
      <c r="L43" s="628"/>
      <c r="M43" s="628" t="str">
        <f t="shared" si="7"/>
        <v>51 - 52</v>
      </c>
      <c r="N43" s="628"/>
      <c r="O43" s="629" t="str">
        <f t="shared" si="5"/>
        <v>53 - 54</v>
      </c>
      <c r="P43" s="630"/>
      <c r="Q43" s="308"/>
      <c r="S43" s="377"/>
    </row>
    <row r="44" spans="1:19" s="318" customFormat="1" ht="25" customHeight="1">
      <c r="A44" s="308"/>
      <c r="B44" s="445">
        <f>'인원 입력 기능'!G42</f>
        <v>109</v>
      </c>
      <c r="C44" s="446">
        <f t="shared" si="6"/>
        <v>4</v>
      </c>
      <c r="D44" s="447">
        <f>'수학 백분위 표'!D43</f>
        <v>61.851834934555441</v>
      </c>
      <c r="E44" s="369">
        <f>_xlfn.IFNA(VLOOKUP($B44, '확률과 통계 차트'!$AE$6:$AH$106, 4, FALSE), _xlfn.IFNA(VLOOKUP($B44+1, '확률과 통계 차트'!$AE$6:$AH$106, 4, FALSE), "-"))</f>
        <v>54</v>
      </c>
      <c r="F44" s="487">
        <f>_xlfn.IFNA(VLOOKUP($B44, '확률과 통계 차트'!$AD$6:$AG$106, 4, FALSE), _xlfn.IFNA(VLOOKUP($B44-1, '확률과 통계 차트'!$AD$6:$AG$106, 4, FALSE), "-"))</f>
        <v>60</v>
      </c>
      <c r="G44" s="487">
        <f>_xlfn.IFNA(VLOOKUP($B44, '미적분 차트'!$AE$6:$AH$106, 4, FALSE), _xlfn.IFNA(VLOOKUP($B44+1, '미적분 차트'!$AE$6:$AH$106, 4, FALSE), "-"))</f>
        <v>50</v>
      </c>
      <c r="H44" s="487">
        <f>_xlfn.IFNA(VLOOKUP($B44, '미적분 차트'!$AD$6:$AG$106, 4, FALSE), _xlfn.IFNA(VLOOKUP($B44-1, '미적분 차트'!$AD$6:$AG$106, 4, FALSE), "-"))</f>
        <v>51</v>
      </c>
      <c r="I44" s="487">
        <f>_xlfn.IFNA(VLOOKUP($B44, '기하 차트'!$AE$6:$AH$106, 4, FALSE), _xlfn.IFNA(VLOOKUP($B44+1, '기하 차트'!$AE$6:$AH$106, 4, FALSE), "-"))</f>
        <v>52</v>
      </c>
      <c r="J44" s="487">
        <f>_xlfn.IFNA(VLOOKUP($B44, '기하 차트'!$AD$6:$AG$106, 4, FALSE), _xlfn.IFNA(VLOOKUP($B44-1, '기하 차트'!$AD$6:$AG$106, 4, FALSE), "-"))</f>
        <v>52</v>
      </c>
      <c r="K44" s="628" t="str">
        <f t="shared" si="4"/>
        <v>54 - 60</v>
      </c>
      <c r="L44" s="628"/>
      <c r="M44" s="628" t="str">
        <f t="shared" si="7"/>
        <v>50 - 51</v>
      </c>
      <c r="N44" s="628"/>
      <c r="O44" s="629">
        <f t="shared" si="5"/>
        <v>52</v>
      </c>
      <c r="P44" s="630"/>
      <c r="Q44" s="308"/>
      <c r="S44" s="377"/>
    </row>
    <row r="45" spans="1:19" s="318" customFormat="1" ht="25" customHeight="1">
      <c r="A45" s="308"/>
      <c r="B45" s="445">
        <f>'인원 입력 기능'!G43</f>
        <v>108</v>
      </c>
      <c r="C45" s="446">
        <f t="shared" si="6"/>
        <v>4</v>
      </c>
      <c r="D45" s="447">
        <f>'수학 백분위 표'!D44</f>
        <v>60.288803625714962</v>
      </c>
      <c r="E45" s="369">
        <f>_xlfn.IFNA(VLOOKUP($B45, '확률과 통계 차트'!$AE$6:$AH$106, 4, FALSE), _xlfn.IFNA(VLOOKUP($B45+1, '확률과 통계 차트'!$AE$6:$AH$106, 4, FALSE), "-"))</f>
        <v>52</v>
      </c>
      <c r="F45" s="487">
        <f>_xlfn.IFNA(VLOOKUP($B45, '확률과 통계 차트'!$AD$6:$AG$106, 4, FALSE), _xlfn.IFNA(VLOOKUP($B45-1, '확률과 통계 차트'!$AD$6:$AG$106, 4, FALSE), "-"))</f>
        <v>58</v>
      </c>
      <c r="G45" s="487">
        <f>_xlfn.IFNA(VLOOKUP($B45, '미적분 차트'!$AE$6:$AH$106, 4, FALSE), _xlfn.IFNA(VLOOKUP($B45+1, '미적분 차트'!$AE$6:$AH$106, 4, FALSE), "-"))</f>
        <v>48</v>
      </c>
      <c r="H45" s="487">
        <f>_xlfn.IFNA(VLOOKUP($B45, '미적분 차트'!$AD$6:$AG$106, 4, FALSE), _xlfn.IFNA(VLOOKUP($B45-1, '미적분 차트'!$AD$6:$AG$106, 4, FALSE), "-"))</f>
        <v>50</v>
      </c>
      <c r="I45" s="487">
        <f>_xlfn.IFNA(VLOOKUP($B45, '기하 차트'!$AE$6:$AH$106, 4, FALSE), _xlfn.IFNA(VLOOKUP($B45+1, '기하 차트'!$AE$6:$AH$106, 4, FALSE), "-"))</f>
        <v>51</v>
      </c>
      <c r="J45" s="487">
        <f>_xlfn.IFNA(VLOOKUP($B45, '기하 차트'!$AD$6:$AG$106, 4, FALSE), _xlfn.IFNA(VLOOKUP($B45-1, '기하 차트'!$AD$6:$AG$106, 4, FALSE), "-"))</f>
        <v>51</v>
      </c>
      <c r="K45" s="628" t="str">
        <f t="shared" si="4"/>
        <v>52 - 58</v>
      </c>
      <c r="L45" s="628"/>
      <c r="M45" s="628" t="str">
        <f t="shared" si="7"/>
        <v>48 - 50</v>
      </c>
      <c r="N45" s="628"/>
      <c r="O45" s="629">
        <f t="shared" si="5"/>
        <v>51</v>
      </c>
      <c r="P45" s="630"/>
      <c r="Q45" s="308"/>
      <c r="S45" s="377"/>
    </row>
    <row r="46" spans="1:19" s="318" customFormat="1" ht="25" customHeight="1">
      <c r="A46" s="308"/>
      <c r="B46" s="445">
        <f>'인원 입력 기능'!G44</f>
        <v>107</v>
      </c>
      <c r="C46" s="446">
        <f t="shared" si="6"/>
        <v>4</v>
      </c>
      <c r="D46" s="447">
        <f>'수학 백분위 표'!D45</f>
        <v>58.876505427914559</v>
      </c>
      <c r="E46" s="369">
        <f>_xlfn.IFNA(VLOOKUP($B46, '확률과 통계 차트'!$AE$6:$AH$106, 4, FALSE), _xlfn.IFNA(VLOOKUP($B46+1, '확률과 통계 차트'!$AE$6:$AH$106, 4, FALSE), "-"))</f>
        <v>51</v>
      </c>
      <c r="F46" s="487">
        <f>_xlfn.IFNA(VLOOKUP($B46, '확률과 통계 차트'!$AD$6:$AG$106, 4, FALSE), _xlfn.IFNA(VLOOKUP($B46-1, '확률과 통계 차트'!$AD$6:$AG$106, 4, FALSE), "-"))</f>
        <v>57</v>
      </c>
      <c r="G46" s="487">
        <f>_xlfn.IFNA(VLOOKUP($B46, '미적분 차트'!$AE$6:$AH$106, 4, FALSE), _xlfn.IFNA(VLOOKUP($B46+1, '미적분 차트'!$AE$6:$AH$106, 4, FALSE), "-"))</f>
        <v>47</v>
      </c>
      <c r="H46" s="487">
        <f>_xlfn.IFNA(VLOOKUP($B46, '미적분 차트'!$AD$6:$AG$106, 4, FALSE), _xlfn.IFNA(VLOOKUP($B46-1, '미적분 차트'!$AD$6:$AG$106, 4, FALSE), "-"))</f>
        <v>48</v>
      </c>
      <c r="I46" s="487">
        <f>_xlfn.IFNA(VLOOKUP($B46, '기하 차트'!$AE$6:$AH$106, 4, FALSE), _xlfn.IFNA(VLOOKUP($B46+1, '기하 차트'!$AE$6:$AH$106, 4, FALSE), "-"))</f>
        <v>49</v>
      </c>
      <c r="J46" s="487">
        <f>_xlfn.IFNA(VLOOKUP($B46, '기하 차트'!$AD$6:$AG$106, 4, FALSE), _xlfn.IFNA(VLOOKUP($B46-1, '기하 차트'!$AD$6:$AG$106, 4, FALSE), "-"))</f>
        <v>50</v>
      </c>
      <c r="K46" s="628" t="str">
        <f t="shared" si="4"/>
        <v>51 - 57</v>
      </c>
      <c r="L46" s="628"/>
      <c r="M46" s="628" t="str">
        <f t="shared" si="7"/>
        <v>47 - 48</v>
      </c>
      <c r="N46" s="628"/>
      <c r="O46" s="629" t="str">
        <f t="shared" si="5"/>
        <v>49 - 50</v>
      </c>
      <c r="P46" s="630"/>
      <c r="Q46" s="308"/>
      <c r="S46" s="377"/>
    </row>
    <row r="47" spans="1:19" s="318" customFormat="1" ht="25" customHeight="1">
      <c r="A47" s="308"/>
      <c r="B47" s="445">
        <f>'인원 입력 기능'!G45</f>
        <v>106</v>
      </c>
      <c r="C47" s="446">
        <f t="shared" si="6"/>
        <v>4</v>
      </c>
      <c r="D47" s="447">
        <f>'수학 백분위 표'!D46</f>
        <v>57.638159330481074</v>
      </c>
      <c r="E47" s="369">
        <f>_xlfn.IFNA(VLOOKUP($B47, '확률과 통계 차트'!$AE$6:$AH$106, 4, FALSE), _xlfn.IFNA(VLOOKUP($B47+1, '확률과 통계 차트'!$AE$6:$AH$106, 4, FALSE), "-"))</f>
        <v>50</v>
      </c>
      <c r="F47" s="487">
        <f>_xlfn.IFNA(VLOOKUP($B47, '확률과 통계 차트'!$AD$6:$AG$106, 4, FALSE), _xlfn.IFNA(VLOOKUP($B47-1, '확률과 통계 차트'!$AD$6:$AG$106, 4, FALSE), "-"))</f>
        <v>56</v>
      </c>
      <c r="G47" s="487">
        <f>_xlfn.IFNA(VLOOKUP($B47, '미적분 차트'!$AE$6:$AH$106, 4, FALSE), _xlfn.IFNA(VLOOKUP($B47+1, '미적분 차트'!$AE$6:$AH$106, 4, FALSE), "-"))</f>
        <v>46</v>
      </c>
      <c r="H47" s="487">
        <f>_xlfn.IFNA(VLOOKUP($B47, '미적분 차트'!$AD$6:$AG$106, 4, FALSE), _xlfn.IFNA(VLOOKUP($B47-1, '미적분 차트'!$AD$6:$AG$106, 4, FALSE), "-"))</f>
        <v>47</v>
      </c>
      <c r="I47" s="487">
        <f>_xlfn.IFNA(VLOOKUP($B47, '기하 차트'!$AE$6:$AH$106, 4, FALSE), _xlfn.IFNA(VLOOKUP($B47+1, '기하 차트'!$AE$6:$AH$106, 4, FALSE), "-"))</f>
        <v>48</v>
      </c>
      <c r="J47" s="487">
        <f>_xlfn.IFNA(VLOOKUP($B47, '기하 차트'!$AD$6:$AG$106, 4, FALSE), _xlfn.IFNA(VLOOKUP($B47-1, '기하 차트'!$AD$6:$AG$106, 4, FALSE), "-"))</f>
        <v>49</v>
      </c>
      <c r="K47" s="628" t="str">
        <f t="shared" si="4"/>
        <v>50 - 56</v>
      </c>
      <c r="L47" s="628"/>
      <c r="M47" s="628" t="str">
        <f t="shared" si="7"/>
        <v>46 - 47</v>
      </c>
      <c r="N47" s="628"/>
      <c r="O47" s="629" t="str">
        <f t="shared" si="5"/>
        <v>48 - 49</v>
      </c>
      <c r="P47" s="630"/>
      <c r="Q47" s="308"/>
      <c r="S47" s="377"/>
    </row>
    <row r="48" spans="1:19" s="318" customFormat="1" ht="25" customHeight="1">
      <c r="A48" s="308"/>
      <c r="B48" s="445">
        <f>'인원 입력 기능'!G46</f>
        <v>105</v>
      </c>
      <c r="C48" s="446">
        <f t="shared" si="6"/>
        <v>5</v>
      </c>
      <c r="D48" s="447">
        <f>'수학 백분위 표'!D47</f>
        <v>56.223323538218708</v>
      </c>
      <c r="E48" s="369">
        <f>_xlfn.IFNA(VLOOKUP($B48, '확률과 통계 차트'!$AE$6:$AH$106, 4, FALSE), _xlfn.IFNA(VLOOKUP($B48+1, '확률과 통계 차트'!$AE$6:$AH$106, 4, FALSE), "-"))</f>
        <v>49</v>
      </c>
      <c r="F48" s="487">
        <f>_xlfn.IFNA(VLOOKUP($B48, '확률과 통계 차트'!$AD$6:$AG$106, 4, FALSE), _xlfn.IFNA(VLOOKUP($B48-1, '확률과 통계 차트'!$AD$6:$AG$106, 4, FALSE), "-"))</f>
        <v>55</v>
      </c>
      <c r="G48" s="487">
        <f>_xlfn.IFNA(VLOOKUP($B48, '미적분 차트'!$AE$6:$AH$106, 4, FALSE), _xlfn.IFNA(VLOOKUP($B48+1, '미적분 차트'!$AE$6:$AH$106, 4, FALSE), "-"))</f>
        <v>45</v>
      </c>
      <c r="H48" s="487">
        <f>_xlfn.IFNA(VLOOKUP($B48, '미적분 차트'!$AD$6:$AG$106, 4, FALSE), _xlfn.IFNA(VLOOKUP($B48-1, '미적분 차트'!$AD$6:$AG$106, 4, FALSE), "-"))</f>
        <v>46</v>
      </c>
      <c r="I48" s="487">
        <f>_xlfn.IFNA(VLOOKUP($B48, '기하 차트'!$AE$6:$AH$106, 4, FALSE), _xlfn.IFNA(VLOOKUP($B48+1, '기하 차트'!$AE$6:$AH$106, 4, FALSE), "-"))</f>
        <v>47</v>
      </c>
      <c r="J48" s="487">
        <f>_xlfn.IFNA(VLOOKUP($B48, '기하 차트'!$AD$6:$AG$106, 4, FALSE), _xlfn.IFNA(VLOOKUP($B48-1, '기하 차트'!$AD$6:$AG$106, 4, FALSE), "-"))</f>
        <v>47</v>
      </c>
      <c r="K48" s="628" t="str">
        <f t="shared" si="4"/>
        <v>49 - 55</v>
      </c>
      <c r="L48" s="628"/>
      <c r="M48" s="628" t="str">
        <f t="shared" si="7"/>
        <v>45 - 46</v>
      </c>
      <c r="N48" s="628"/>
      <c r="O48" s="629">
        <f t="shared" si="5"/>
        <v>47</v>
      </c>
      <c r="P48" s="630"/>
      <c r="Q48" s="308"/>
      <c r="S48" s="377"/>
    </row>
    <row r="49" spans="1:19" s="318" customFormat="1" ht="25" customHeight="1">
      <c r="A49" s="308"/>
      <c r="B49" s="445">
        <f>'인원 입력 기능'!G47</f>
        <v>104</v>
      </c>
      <c r="C49" s="446">
        <f t="shared" si="6"/>
        <v>5</v>
      </c>
      <c r="D49" s="447">
        <f>'수학 백분위 표'!D48</f>
        <v>54.690489603475491</v>
      </c>
      <c r="E49" s="369">
        <f>_xlfn.IFNA(VLOOKUP($B49, '확률과 통계 차트'!$AE$6:$AH$106, 4, FALSE), _xlfn.IFNA(VLOOKUP($B49+1, '확률과 통계 차트'!$AE$6:$AH$106, 4, FALSE), "-"))</f>
        <v>48</v>
      </c>
      <c r="F49" s="487">
        <f>_xlfn.IFNA(VLOOKUP($B49, '확률과 통계 차트'!$AD$6:$AG$106, 4, FALSE), _xlfn.IFNA(VLOOKUP($B49-1, '확률과 통계 차트'!$AD$6:$AG$106, 4, FALSE), "-"))</f>
        <v>54</v>
      </c>
      <c r="G49" s="487">
        <f>_xlfn.IFNA(VLOOKUP($B49, '미적분 차트'!$AE$6:$AH$106, 4, FALSE), _xlfn.IFNA(VLOOKUP($B49+1, '미적분 차트'!$AE$6:$AH$106, 4, FALSE), "-"))</f>
        <v>44</v>
      </c>
      <c r="H49" s="487">
        <f>_xlfn.IFNA(VLOOKUP($B49, '미적분 차트'!$AD$6:$AG$106, 4, FALSE), _xlfn.IFNA(VLOOKUP($B49-1, '미적분 차트'!$AD$6:$AG$106, 4, FALSE), "-"))</f>
        <v>45</v>
      </c>
      <c r="I49" s="487">
        <f>_xlfn.IFNA(VLOOKUP($B49, '기하 차트'!$AE$6:$AH$106, 4, FALSE), _xlfn.IFNA(VLOOKUP($B49+1, '기하 차트'!$AE$6:$AH$106, 4, FALSE), "-"))</f>
        <v>46</v>
      </c>
      <c r="J49" s="487">
        <f>_xlfn.IFNA(VLOOKUP($B49, '기하 차트'!$AD$6:$AG$106, 4, FALSE), _xlfn.IFNA(VLOOKUP($B49-1, '기하 차트'!$AD$6:$AG$106, 4, FALSE), "-"))</f>
        <v>46</v>
      </c>
      <c r="K49" s="628" t="str">
        <f t="shared" si="4"/>
        <v>48 - 54</v>
      </c>
      <c r="L49" s="628"/>
      <c r="M49" s="628" t="str">
        <f t="shared" si="7"/>
        <v>44 - 45</v>
      </c>
      <c r="N49" s="628"/>
      <c r="O49" s="629">
        <f t="shared" si="5"/>
        <v>46</v>
      </c>
      <c r="P49" s="630"/>
      <c r="Q49" s="308"/>
      <c r="S49" s="377"/>
    </row>
    <row r="50" spans="1:19" s="318" customFormat="1" ht="25" customHeight="1">
      <c r="A50" s="308"/>
      <c r="B50" s="445">
        <f>'인원 입력 기능'!G48</f>
        <v>103</v>
      </c>
      <c r="C50" s="446">
        <f t="shared" si="6"/>
        <v>5</v>
      </c>
      <c r="D50" s="447">
        <f>'수학 백분위 표'!D49</f>
        <v>53.419281657759711</v>
      </c>
      <c r="E50" s="369">
        <f>_xlfn.IFNA(VLOOKUP($B50, '확률과 통계 차트'!$AE$6:$AH$106, 4, FALSE), _xlfn.IFNA(VLOOKUP($B50+1, '확률과 통계 차트'!$AE$6:$AH$106, 4, FALSE), "-"))</f>
        <v>46</v>
      </c>
      <c r="F50" s="487">
        <f>_xlfn.IFNA(VLOOKUP($B50, '확률과 통계 차트'!$AD$6:$AG$106, 4, FALSE), _xlfn.IFNA(VLOOKUP($B50-1, '확률과 통계 차트'!$AD$6:$AG$106, 4, FALSE), "-"))</f>
        <v>52</v>
      </c>
      <c r="G50" s="487">
        <f>_xlfn.IFNA(VLOOKUP($B50, '미적분 차트'!$AE$6:$AH$106, 4, FALSE), _xlfn.IFNA(VLOOKUP($B50+1, '미적분 차트'!$AE$6:$AH$106, 4, FALSE), "-"))</f>
        <v>42</v>
      </c>
      <c r="H50" s="487">
        <f>_xlfn.IFNA(VLOOKUP($B50, '미적분 차트'!$AD$6:$AG$106, 4, FALSE), _xlfn.IFNA(VLOOKUP($B50-1, '미적분 차트'!$AD$6:$AG$106, 4, FALSE), "-"))</f>
        <v>44</v>
      </c>
      <c r="I50" s="487">
        <f>_xlfn.IFNA(VLOOKUP($B50, '기하 차트'!$AE$6:$AH$106, 4, FALSE), _xlfn.IFNA(VLOOKUP($B50+1, '기하 차트'!$AE$6:$AH$106, 4, FALSE), "-"))</f>
        <v>45</v>
      </c>
      <c r="J50" s="487">
        <f>_xlfn.IFNA(VLOOKUP($B50, '기하 차트'!$AD$6:$AG$106, 4, FALSE), _xlfn.IFNA(VLOOKUP($B50-1, '기하 차트'!$AD$6:$AG$106, 4, FALSE), "-"))</f>
        <v>45</v>
      </c>
      <c r="K50" s="628" t="str">
        <f t="shared" si="4"/>
        <v>46 - 52</v>
      </c>
      <c r="L50" s="628"/>
      <c r="M50" s="628" t="str">
        <f t="shared" si="7"/>
        <v>42 - 44</v>
      </c>
      <c r="N50" s="628"/>
      <c r="O50" s="629">
        <f t="shared" si="5"/>
        <v>45</v>
      </c>
      <c r="P50" s="630"/>
      <c r="Q50" s="308"/>
      <c r="S50" s="377"/>
    </row>
    <row r="51" spans="1:19" s="318" customFormat="1" ht="25" customHeight="1">
      <c r="A51" s="308"/>
      <c r="B51" s="445">
        <f>'인원 입력 기능'!G49</f>
        <v>102</v>
      </c>
      <c r="C51" s="446">
        <f t="shared" si="6"/>
        <v>5</v>
      </c>
      <c r="D51" s="447">
        <f>'수학 백분위 표'!D50</f>
        <v>52.171546460817012</v>
      </c>
      <c r="E51" s="369">
        <f>_xlfn.IFNA(VLOOKUP($B51, '확률과 통계 차트'!$AE$6:$AH$106, 4, FALSE), _xlfn.IFNA(VLOOKUP($B51+1, '확률과 통계 차트'!$AE$6:$AH$106, 4, FALSE), "-"))</f>
        <v>45</v>
      </c>
      <c r="F51" s="487">
        <f>_xlfn.IFNA(VLOOKUP($B51, '확률과 통계 차트'!$AD$6:$AG$106, 4, FALSE), _xlfn.IFNA(VLOOKUP($B51-1, '확률과 통계 차트'!$AD$6:$AG$106, 4, FALSE), "-"))</f>
        <v>51</v>
      </c>
      <c r="G51" s="487">
        <f>_xlfn.IFNA(VLOOKUP($B51, '미적분 차트'!$AE$6:$AH$106, 4, FALSE), _xlfn.IFNA(VLOOKUP($B51+1, '미적분 차트'!$AE$6:$AH$106, 4, FALSE), "-"))</f>
        <v>41</v>
      </c>
      <c r="H51" s="487">
        <f>_xlfn.IFNA(VLOOKUP($B51, '미적분 차트'!$AD$6:$AG$106, 4, FALSE), _xlfn.IFNA(VLOOKUP($B51-1, '미적분 차트'!$AD$6:$AG$106, 4, FALSE), "-"))</f>
        <v>42</v>
      </c>
      <c r="I51" s="487">
        <f>_xlfn.IFNA(VLOOKUP($B51, '기하 차트'!$AE$6:$AH$106, 4, FALSE), _xlfn.IFNA(VLOOKUP($B51+1, '기하 차트'!$AE$6:$AH$106, 4, FALSE), "-"))</f>
        <v>43</v>
      </c>
      <c r="J51" s="487">
        <f>_xlfn.IFNA(VLOOKUP($B51, '기하 차트'!$AD$6:$AG$106, 4, FALSE), _xlfn.IFNA(VLOOKUP($B51-1, '기하 차트'!$AD$6:$AG$106, 4, FALSE), "-"))</f>
        <v>44</v>
      </c>
      <c r="K51" s="628" t="str">
        <f t="shared" si="4"/>
        <v>45 - 51</v>
      </c>
      <c r="L51" s="628"/>
      <c r="M51" s="628" t="str">
        <f t="shared" si="7"/>
        <v>41 - 42</v>
      </c>
      <c r="N51" s="628"/>
      <c r="O51" s="629" t="str">
        <f t="shared" si="5"/>
        <v>43 - 44</v>
      </c>
      <c r="P51" s="630"/>
      <c r="Q51" s="308"/>
      <c r="S51" s="377"/>
    </row>
    <row r="52" spans="1:19" s="318" customFormat="1" ht="25" customHeight="1">
      <c r="A52" s="308"/>
      <c r="B52" s="445">
        <f>'인원 입력 기능'!G50</f>
        <v>101</v>
      </c>
      <c r="C52" s="446">
        <f t="shared" si="6"/>
        <v>5</v>
      </c>
      <c r="D52" s="447">
        <f>'수학 백분위 표'!D51</f>
        <v>50.827636433766244</v>
      </c>
      <c r="E52" s="369">
        <f>_xlfn.IFNA(VLOOKUP($B52, '확률과 통계 차트'!$AE$6:$AH$106, 4, FALSE), _xlfn.IFNA(VLOOKUP($B52+1, '확률과 통계 차트'!$AE$6:$AH$106, 4, FALSE), "-"))</f>
        <v>44</v>
      </c>
      <c r="F52" s="487">
        <f>_xlfn.IFNA(VLOOKUP($B52, '확률과 통계 차트'!$AD$6:$AG$106, 4, FALSE), _xlfn.IFNA(VLOOKUP($B52-1, '확률과 통계 차트'!$AD$6:$AG$106, 4, FALSE), "-"))</f>
        <v>50</v>
      </c>
      <c r="G52" s="487">
        <f>_xlfn.IFNA(VLOOKUP($B52, '미적분 차트'!$AE$6:$AH$106, 4, FALSE), _xlfn.IFNA(VLOOKUP($B52+1, '미적분 차트'!$AE$6:$AH$106, 4, FALSE), "-"))</f>
        <v>40</v>
      </c>
      <c r="H52" s="487">
        <f>_xlfn.IFNA(VLOOKUP($B52, '미적분 차트'!$AD$6:$AG$106, 4, FALSE), _xlfn.IFNA(VLOOKUP($B52-1, '미적분 차트'!$AD$6:$AG$106, 4, FALSE), "-"))</f>
        <v>41</v>
      </c>
      <c r="I52" s="487">
        <f>_xlfn.IFNA(VLOOKUP($B52, '기하 차트'!$AE$6:$AH$106, 4, FALSE), _xlfn.IFNA(VLOOKUP($B52+1, '기하 차트'!$AE$6:$AH$106, 4, FALSE), "-"))</f>
        <v>42</v>
      </c>
      <c r="J52" s="487">
        <f>_xlfn.IFNA(VLOOKUP($B52, '기하 차트'!$AD$6:$AG$106, 4, FALSE), _xlfn.IFNA(VLOOKUP($B52-1, '기하 차트'!$AD$6:$AG$106, 4, FALSE), "-"))</f>
        <v>43</v>
      </c>
      <c r="K52" s="628" t="str">
        <f t="shared" si="4"/>
        <v>44 - 50</v>
      </c>
      <c r="L52" s="628"/>
      <c r="M52" s="628" t="str">
        <f t="shared" si="7"/>
        <v>40 - 41</v>
      </c>
      <c r="N52" s="628"/>
      <c r="O52" s="629" t="str">
        <f t="shared" si="5"/>
        <v>42 - 43</v>
      </c>
      <c r="P52" s="630"/>
      <c r="Q52" s="308"/>
      <c r="S52" s="377"/>
    </row>
    <row r="53" spans="1:19" s="318" customFormat="1" ht="25" customHeight="1">
      <c r="A53" s="308"/>
      <c r="B53" s="445">
        <f>'인원 입력 기능'!G51</f>
        <v>100</v>
      </c>
      <c r="C53" s="446">
        <f t="shared" si="6"/>
        <v>5</v>
      </c>
      <c r="D53" s="447">
        <f>'수학 백분위 표'!D52</f>
        <v>49.55706288666596</v>
      </c>
      <c r="E53" s="369">
        <f>_xlfn.IFNA(VLOOKUP($B53, '확률과 통계 차트'!$AE$6:$AH$106, 4, FALSE), _xlfn.IFNA(VLOOKUP($B53+1, '확률과 통계 차트'!$AE$6:$AH$106, 4, FALSE), "-"))</f>
        <v>43</v>
      </c>
      <c r="F53" s="487">
        <f>_xlfn.IFNA(VLOOKUP($B53, '확률과 통계 차트'!$AD$6:$AG$106, 4, FALSE), _xlfn.IFNA(VLOOKUP($B53-1, '확률과 통계 차트'!$AD$6:$AG$106, 4, FALSE), "-"))</f>
        <v>49</v>
      </c>
      <c r="G53" s="487">
        <f>_xlfn.IFNA(VLOOKUP($B53, '미적분 차트'!$AE$6:$AH$106, 4, FALSE), _xlfn.IFNA(VLOOKUP($B53+1, '미적분 차트'!$AE$6:$AH$106, 4, FALSE), "-"))</f>
        <v>39</v>
      </c>
      <c r="H53" s="487">
        <f>_xlfn.IFNA(VLOOKUP($B53, '미적분 차트'!$AD$6:$AG$106, 4, FALSE), _xlfn.IFNA(VLOOKUP($B53-1, '미적분 차트'!$AD$6:$AG$106, 4, FALSE), "-"))</f>
        <v>40</v>
      </c>
      <c r="I53" s="487">
        <f>_xlfn.IFNA(VLOOKUP($B53, '기하 차트'!$AE$6:$AH$106, 4, FALSE), _xlfn.IFNA(VLOOKUP($B53+1, '기하 차트'!$AE$6:$AH$106, 4, FALSE), "-"))</f>
        <v>41</v>
      </c>
      <c r="J53" s="487">
        <f>_xlfn.IFNA(VLOOKUP($B53, '기하 차트'!$AD$6:$AG$106, 4, FALSE), _xlfn.IFNA(VLOOKUP($B53-1, '기하 차트'!$AD$6:$AG$106, 4, FALSE), "-"))</f>
        <v>41</v>
      </c>
      <c r="K53" s="628" t="str">
        <f t="shared" si="4"/>
        <v>43 - 49</v>
      </c>
      <c r="L53" s="628"/>
      <c r="M53" s="628" t="str">
        <f t="shared" si="7"/>
        <v>39 - 40</v>
      </c>
      <c r="N53" s="628"/>
      <c r="O53" s="629">
        <f t="shared" si="5"/>
        <v>41</v>
      </c>
      <c r="P53" s="630"/>
      <c r="Q53" s="308"/>
      <c r="S53" s="377"/>
    </row>
    <row r="54" spans="1:19" s="318" customFormat="1" ht="25" customHeight="1">
      <c r="A54" s="308"/>
      <c r="B54" s="445">
        <f>'인원 입력 기능'!G52</f>
        <v>99</v>
      </c>
      <c r="C54" s="446">
        <f t="shared" si="6"/>
        <v>5</v>
      </c>
      <c r="D54" s="447">
        <f>'수학 백분위 표'!D53</f>
        <v>48.4003004511843</v>
      </c>
      <c r="E54" s="369">
        <f>_xlfn.IFNA(VLOOKUP($B54, '확률과 통계 차트'!$AE$6:$AH$106, 4, FALSE), _xlfn.IFNA(VLOOKUP($B54+1, '확률과 통계 차트'!$AE$6:$AH$106, 4, FALSE), "-"))</f>
        <v>42</v>
      </c>
      <c r="F54" s="487">
        <f>_xlfn.IFNA(VLOOKUP($B54, '확률과 통계 차트'!$AD$6:$AG$106, 4, FALSE), _xlfn.IFNA(VLOOKUP($B54-1, '확률과 통계 차트'!$AD$6:$AG$106, 4, FALSE), "-"))</f>
        <v>48</v>
      </c>
      <c r="G54" s="487">
        <f>_xlfn.IFNA(VLOOKUP($B54, '미적분 차트'!$AE$6:$AH$106, 4, FALSE), _xlfn.IFNA(VLOOKUP($B54+1, '미적분 차트'!$AE$6:$AH$106, 4, FALSE), "-"))</f>
        <v>38</v>
      </c>
      <c r="H54" s="487">
        <f>_xlfn.IFNA(VLOOKUP($B54, '미적분 차트'!$AD$6:$AG$106, 4, FALSE), _xlfn.IFNA(VLOOKUP($B54-1, '미적분 차트'!$AD$6:$AG$106, 4, FALSE), "-"))</f>
        <v>39</v>
      </c>
      <c r="I54" s="487">
        <f>_xlfn.IFNA(VLOOKUP($B54, '기하 차트'!$AE$6:$AH$106, 4, FALSE), _xlfn.IFNA(VLOOKUP($B54+1, '기하 차트'!$AE$6:$AH$106, 4, FALSE), "-"))</f>
        <v>40</v>
      </c>
      <c r="J54" s="487">
        <f>_xlfn.IFNA(VLOOKUP($B54, '기하 차트'!$AD$6:$AG$106, 4, FALSE), _xlfn.IFNA(VLOOKUP($B54-1, '기하 차트'!$AD$6:$AG$106, 4, FALSE), "-"))</f>
        <v>40</v>
      </c>
      <c r="K54" s="628" t="str">
        <f t="shared" si="4"/>
        <v>42 - 48</v>
      </c>
      <c r="L54" s="628"/>
      <c r="M54" s="628" t="str">
        <f t="shared" si="7"/>
        <v>38 - 39</v>
      </c>
      <c r="N54" s="628"/>
      <c r="O54" s="629">
        <f t="shared" si="5"/>
        <v>40</v>
      </c>
      <c r="P54" s="630"/>
      <c r="Q54" s="308"/>
      <c r="S54" s="377"/>
    </row>
    <row r="55" spans="1:19" s="318" customFormat="1" ht="25" customHeight="1">
      <c r="A55" s="308"/>
      <c r="B55" s="445">
        <f>'인원 입력 기능'!G53</f>
        <v>98</v>
      </c>
      <c r="C55" s="446">
        <f t="shared" si="6"/>
        <v>5</v>
      </c>
      <c r="D55" s="447">
        <f>'수학 백분위 표'!D54</f>
        <v>47.319285210391961</v>
      </c>
      <c r="E55" s="369">
        <f>_xlfn.IFNA(VLOOKUP($B55, '확률과 통계 차트'!$AE$6:$AH$106, 4, FALSE), _xlfn.IFNA(VLOOKUP($B55+1, '확률과 통계 차트'!$AE$6:$AH$106, 4, FALSE), "-"))</f>
        <v>40</v>
      </c>
      <c r="F55" s="487">
        <f>_xlfn.IFNA(VLOOKUP($B55, '확률과 통계 차트'!$AD$6:$AG$106, 4, FALSE), _xlfn.IFNA(VLOOKUP($B55-1, '확률과 통계 차트'!$AD$6:$AG$106, 4, FALSE), "-"))</f>
        <v>46</v>
      </c>
      <c r="G55" s="487">
        <f>_xlfn.IFNA(VLOOKUP($B55, '미적분 차트'!$AE$6:$AH$106, 4, FALSE), _xlfn.IFNA(VLOOKUP($B55+1, '미적분 차트'!$AE$6:$AH$106, 4, FALSE), "-"))</f>
        <v>36</v>
      </c>
      <c r="H55" s="487">
        <f>_xlfn.IFNA(VLOOKUP($B55, '미적분 차트'!$AD$6:$AG$106, 4, FALSE), _xlfn.IFNA(VLOOKUP($B55-1, '미적분 차트'!$AD$6:$AG$106, 4, FALSE), "-"))</f>
        <v>38</v>
      </c>
      <c r="I55" s="487">
        <f>_xlfn.IFNA(VLOOKUP($B55, '기하 차트'!$AE$6:$AH$106, 4, FALSE), _xlfn.IFNA(VLOOKUP($B55+1, '기하 차트'!$AE$6:$AH$106, 4, FALSE), "-"))</f>
        <v>39</v>
      </c>
      <c r="J55" s="487">
        <f>_xlfn.IFNA(VLOOKUP($B55, '기하 차트'!$AD$6:$AG$106, 4, FALSE), _xlfn.IFNA(VLOOKUP($B55-1, '기하 차트'!$AD$6:$AG$106, 4, FALSE), "-"))</f>
        <v>39</v>
      </c>
      <c r="K55" s="628" t="str">
        <f t="shared" si="4"/>
        <v>40 - 46</v>
      </c>
      <c r="L55" s="628"/>
      <c r="M55" s="628" t="str">
        <f t="shared" si="7"/>
        <v>36 - 38</v>
      </c>
      <c r="N55" s="628"/>
      <c r="O55" s="629">
        <f t="shared" si="5"/>
        <v>39</v>
      </c>
      <c r="P55" s="630"/>
      <c r="Q55" s="308"/>
      <c r="S55" s="377"/>
    </row>
    <row r="56" spans="1:19" s="318" customFormat="1" ht="25" customHeight="1">
      <c r="A56" s="308"/>
      <c r="B56" s="445">
        <f>'인원 입력 기능'!G54</f>
        <v>97</v>
      </c>
      <c r="C56" s="446">
        <f t="shared" si="6"/>
        <v>5</v>
      </c>
      <c r="D56" s="447">
        <f>'수학 백분위 표'!D55</f>
        <v>46.215939138334427</v>
      </c>
      <c r="E56" s="369">
        <f>_xlfn.IFNA(VLOOKUP($B56, '확률과 통계 차트'!$AE$6:$AH$106, 4, FALSE), _xlfn.IFNA(VLOOKUP($B56+1, '확률과 통계 차트'!$AE$6:$AH$106, 4, FALSE), "-"))</f>
        <v>39</v>
      </c>
      <c r="F56" s="487">
        <f>_xlfn.IFNA(VLOOKUP($B56, '확률과 통계 차트'!$AD$6:$AG$106, 4, FALSE), _xlfn.IFNA(VLOOKUP($B56-1, '확률과 통계 차트'!$AD$6:$AG$106, 4, FALSE), "-"))</f>
        <v>45</v>
      </c>
      <c r="G56" s="487">
        <f>_xlfn.IFNA(VLOOKUP($B56, '미적분 차트'!$AE$6:$AH$106, 4, FALSE), _xlfn.IFNA(VLOOKUP($B56+1, '미적분 차트'!$AE$6:$AH$106, 4, FALSE), "-"))</f>
        <v>35</v>
      </c>
      <c r="H56" s="487">
        <f>_xlfn.IFNA(VLOOKUP($B56, '미적분 차트'!$AD$6:$AG$106, 4, FALSE), _xlfn.IFNA(VLOOKUP($B56-1, '미적분 차트'!$AD$6:$AG$106, 4, FALSE), "-"))</f>
        <v>36</v>
      </c>
      <c r="I56" s="487">
        <f>_xlfn.IFNA(VLOOKUP($B56, '기하 차트'!$AE$6:$AH$106, 4, FALSE), _xlfn.IFNA(VLOOKUP($B56+1, '기하 차트'!$AE$6:$AH$106, 4, FALSE), "-"))</f>
        <v>37</v>
      </c>
      <c r="J56" s="487">
        <f>_xlfn.IFNA(VLOOKUP($B56, '기하 차트'!$AD$6:$AG$106, 4, FALSE), _xlfn.IFNA(VLOOKUP($B56-1, '기하 차트'!$AD$6:$AG$106, 4, FALSE), "-"))</f>
        <v>38</v>
      </c>
      <c r="K56" s="628" t="str">
        <f t="shared" si="4"/>
        <v>39 - 45</v>
      </c>
      <c r="L56" s="628"/>
      <c r="M56" s="628" t="str">
        <f t="shared" si="7"/>
        <v>35 - 36</v>
      </c>
      <c r="N56" s="628"/>
      <c r="O56" s="629" t="str">
        <f t="shared" si="5"/>
        <v>37 - 38</v>
      </c>
      <c r="P56" s="630"/>
      <c r="Q56" s="308"/>
      <c r="S56" s="377"/>
    </row>
    <row r="57" spans="1:19" s="318" customFormat="1" ht="25" customHeight="1">
      <c r="A57" s="308"/>
      <c r="B57" s="445">
        <f>'인원 입력 기능'!G55</f>
        <v>96</v>
      </c>
      <c r="C57" s="446">
        <f t="shared" si="6"/>
        <v>5</v>
      </c>
      <c r="D57" s="447">
        <f>'수학 백분위 표'!D56</f>
        <v>45.072372194054921</v>
      </c>
      <c r="E57" s="369">
        <f>_xlfn.IFNA(VLOOKUP($B57, '확률과 통계 차트'!$AE$6:$AH$106, 4, FALSE), _xlfn.IFNA(VLOOKUP($B57+1, '확률과 통계 차트'!$AE$6:$AH$106, 4, FALSE), "-"))</f>
        <v>38</v>
      </c>
      <c r="F57" s="487">
        <f>_xlfn.IFNA(VLOOKUP($B57, '확률과 통계 차트'!$AD$6:$AG$106, 4, FALSE), _xlfn.IFNA(VLOOKUP($B57-1, '확률과 통계 차트'!$AD$6:$AG$106, 4, FALSE), "-"))</f>
        <v>44</v>
      </c>
      <c r="G57" s="487">
        <f>_xlfn.IFNA(VLOOKUP($B57, '미적분 차트'!$AE$6:$AH$106, 4, FALSE), _xlfn.IFNA(VLOOKUP($B57+1, '미적분 차트'!$AE$6:$AH$106, 4, FALSE), "-"))</f>
        <v>34</v>
      </c>
      <c r="H57" s="487">
        <f>_xlfn.IFNA(VLOOKUP($B57, '미적분 차트'!$AD$6:$AG$106, 4, FALSE), _xlfn.IFNA(VLOOKUP($B57-1, '미적분 차트'!$AD$6:$AG$106, 4, FALSE), "-"))</f>
        <v>35</v>
      </c>
      <c r="I57" s="487">
        <f>_xlfn.IFNA(VLOOKUP($B57, '기하 차트'!$AE$6:$AH$106, 4, FALSE), _xlfn.IFNA(VLOOKUP($B57+1, '기하 차트'!$AE$6:$AH$106, 4, FALSE), "-"))</f>
        <v>36</v>
      </c>
      <c r="J57" s="487">
        <f>_xlfn.IFNA(VLOOKUP($B57, '기하 차트'!$AD$6:$AG$106, 4, FALSE), _xlfn.IFNA(VLOOKUP($B57-1, '기하 차트'!$AD$6:$AG$106, 4, FALSE), "-"))</f>
        <v>37</v>
      </c>
      <c r="K57" s="628" t="str">
        <f t="shared" si="4"/>
        <v>38 - 44</v>
      </c>
      <c r="L57" s="628"/>
      <c r="M57" s="628" t="str">
        <f t="shared" si="7"/>
        <v>34 - 35</v>
      </c>
      <c r="N57" s="628"/>
      <c r="O57" s="629" t="str">
        <f t="shared" si="5"/>
        <v>36 - 37</v>
      </c>
      <c r="P57" s="630"/>
      <c r="Q57" s="308"/>
      <c r="S57" s="377"/>
    </row>
    <row r="58" spans="1:19" s="318" customFormat="1" ht="25" customHeight="1">
      <c r="A58" s="308"/>
      <c r="B58" s="445">
        <f>'인원 입력 기능'!G56</f>
        <v>95</v>
      </c>
      <c r="C58" s="446">
        <f t="shared" si="6"/>
        <v>5</v>
      </c>
      <c r="D58" s="447">
        <f>'수학 백분위 표'!D57</f>
        <v>44.00582124169572</v>
      </c>
      <c r="E58" s="369">
        <f>_xlfn.IFNA(VLOOKUP($B58, '확률과 통계 차트'!$AE$6:$AH$106, 4, FALSE), _xlfn.IFNA(VLOOKUP($B58+1, '확률과 통계 차트'!$AE$6:$AH$106, 4, FALSE), "-"))</f>
        <v>37</v>
      </c>
      <c r="F58" s="487">
        <f>_xlfn.IFNA(VLOOKUP($B58, '확률과 통계 차트'!$AD$6:$AG$106, 4, FALSE), _xlfn.IFNA(VLOOKUP($B58-1, '확률과 통계 차트'!$AD$6:$AG$106, 4, FALSE), "-"))</f>
        <v>43</v>
      </c>
      <c r="G58" s="487">
        <f>_xlfn.IFNA(VLOOKUP($B58, '미적분 차트'!$AE$6:$AH$106, 4, FALSE), _xlfn.IFNA(VLOOKUP($B58+1, '미적분 차트'!$AE$6:$AH$106, 4, FALSE), "-"))</f>
        <v>33</v>
      </c>
      <c r="H58" s="487">
        <f>_xlfn.IFNA(VLOOKUP($B58, '미적분 차트'!$AD$6:$AG$106, 4, FALSE), _xlfn.IFNA(VLOOKUP($B58-1, '미적분 차트'!$AD$6:$AG$106, 4, FALSE), "-"))</f>
        <v>34</v>
      </c>
      <c r="I58" s="487">
        <f>_xlfn.IFNA(VLOOKUP($B58, '기하 차트'!$AE$6:$AH$106, 4, FALSE), _xlfn.IFNA(VLOOKUP($B58+1, '기하 차트'!$AE$6:$AH$106, 4, FALSE), "-"))</f>
        <v>35</v>
      </c>
      <c r="J58" s="487">
        <f>_xlfn.IFNA(VLOOKUP($B58, '기하 차트'!$AD$6:$AG$106, 4, FALSE), _xlfn.IFNA(VLOOKUP($B58-1, '기하 차트'!$AD$6:$AG$106, 4, FALSE), "-"))</f>
        <v>35</v>
      </c>
      <c r="K58" s="628" t="str">
        <f t="shared" si="4"/>
        <v>37 - 43</v>
      </c>
      <c r="L58" s="628"/>
      <c r="M58" s="628" t="str">
        <f t="shared" si="7"/>
        <v>33 - 34</v>
      </c>
      <c r="N58" s="628"/>
      <c r="O58" s="629">
        <f t="shared" si="5"/>
        <v>35</v>
      </c>
      <c r="P58" s="630"/>
      <c r="Q58" s="308"/>
      <c r="S58" s="377"/>
    </row>
    <row r="59" spans="1:19" s="318" customFormat="1" ht="25" customHeight="1">
      <c r="A59" s="308"/>
      <c r="B59" s="445">
        <f>'인원 입력 기능'!G57</f>
        <v>94</v>
      </c>
      <c r="C59" s="446">
        <f t="shared" si="6"/>
        <v>5</v>
      </c>
      <c r="D59" s="447">
        <f>'수학 백분위 표'!D58</f>
        <v>42.965280632571549</v>
      </c>
      <c r="E59" s="369">
        <f>_xlfn.IFNA(VLOOKUP($B59, '확률과 통계 차트'!$AE$6:$AH$106, 4, FALSE), _xlfn.IFNA(VLOOKUP($B59+1, '확률과 통계 차트'!$AE$6:$AH$106, 4, FALSE), "-"))</f>
        <v>36</v>
      </c>
      <c r="F59" s="487">
        <f>_xlfn.IFNA(VLOOKUP($B59, '확률과 통계 차트'!$AD$6:$AG$106, 4, FALSE), _xlfn.IFNA(VLOOKUP($B59-1, '확률과 통계 차트'!$AD$6:$AG$106, 4, FALSE), "-"))</f>
        <v>42</v>
      </c>
      <c r="G59" s="487">
        <f>_xlfn.IFNA(VLOOKUP($B59, '미적분 차트'!$AE$6:$AH$106, 4, FALSE), _xlfn.IFNA(VLOOKUP($B59+1, '미적분 차트'!$AE$6:$AH$106, 4, FALSE), "-"))</f>
        <v>32</v>
      </c>
      <c r="H59" s="487">
        <f>_xlfn.IFNA(VLOOKUP($B59, '미적분 차트'!$AD$6:$AG$106, 4, FALSE), _xlfn.IFNA(VLOOKUP($B59-1, '미적분 차트'!$AD$6:$AG$106, 4, FALSE), "-"))</f>
        <v>33</v>
      </c>
      <c r="I59" s="487">
        <f>_xlfn.IFNA(VLOOKUP($B59, '기하 차트'!$AE$6:$AH$106, 4, FALSE), _xlfn.IFNA(VLOOKUP($B59+1, '기하 차트'!$AE$6:$AH$106, 4, FALSE), "-"))</f>
        <v>34</v>
      </c>
      <c r="J59" s="487">
        <f>_xlfn.IFNA(VLOOKUP($B59, '기하 차트'!$AD$6:$AG$106, 4, FALSE), _xlfn.IFNA(VLOOKUP($B59-1, '기하 차트'!$AD$6:$AG$106, 4, FALSE), "-"))</f>
        <v>34</v>
      </c>
      <c r="K59" s="628" t="str">
        <f t="shared" si="4"/>
        <v>36 - 42</v>
      </c>
      <c r="L59" s="628"/>
      <c r="M59" s="628" t="str">
        <f t="shared" si="7"/>
        <v>32 - 33</v>
      </c>
      <c r="N59" s="628"/>
      <c r="O59" s="629">
        <f t="shared" si="5"/>
        <v>34</v>
      </c>
      <c r="P59" s="630"/>
      <c r="Q59" s="308"/>
      <c r="S59" s="377"/>
    </row>
    <row r="60" spans="1:19" s="318" customFormat="1" ht="25" customHeight="1">
      <c r="A60" s="308"/>
      <c r="B60" s="445">
        <f>'인원 입력 기능'!G58</f>
        <v>93</v>
      </c>
      <c r="C60" s="446">
        <f t="shared" si="6"/>
        <v>5</v>
      </c>
      <c r="D60" s="447">
        <f>'수학 백분위 표'!D59</f>
        <v>41.880585879809374</v>
      </c>
      <c r="E60" s="369">
        <f>_xlfn.IFNA(VLOOKUP($B60, '확률과 통계 차트'!$AE$6:$AH$106, 4, FALSE), _xlfn.IFNA(VLOOKUP($B60+1, '확률과 통계 차트'!$AE$6:$AH$106, 4, FALSE), "-"))</f>
        <v>34</v>
      </c>
      <c r="F60" s="487">
        <f>_xlfn.IFNA(VLOOKUP($B60, '확률과 통계 차트'!$AD$6:$AG$106, 4, FALSE), _xlfn.IFNA(VLOOKUP($B60-1, '확률과 통계 차트'!$AD$6:$AG$106, 4, FALSE), "-"))</f>
        <v>40</v>
      </c>
      <c r="G60" s="487">
        <f>_xlfn.IFNA(VLOOKUP($B60, '미적분 차트'!$AE$6:$AH$106, 4, FALSE), _xlfn.IFNA(VLOOKUP($B60+1, '미적분 차트'!$AE$6:$AH$106, 4, FALSE), "-"))</f>
        <v>30</v>
      </c>
      <c r="H60" s="487">
        <f>_xlfn.IFNA(VLOOKUP($B60, '미적분 차트'!$AD$6:$AG$106, 4, FALSE), _xlfn.IFNA(VLOOKUP($B60-1, '미적분 차트'!$AD$6:$AG$106, 4, FALSE), "-"))</f>
        <v>32</v>
      </c>
      <c r="I60" s="487">
        <f>_xlfn.IFNA(VLOOKUP($B60, '기하 차트'!$AE$6:$AH$106, 4, FALSE), _xlfn.IFNA(VLOOKUP($B60+1, '기하 차트'!$AE$6:$AH$106, 4, FALSE), "-"))</f>
        <v>33</v>
      </c>
      <c r="J60" s="487">
        <f>_xlfn.IFNA(VLOOKUP($B60, '기하 차트'!$AD$6:$AG$106, 4, FALSE), _xlfn.IFNA(VLOOKUP($B60-1, '기하 차트'!$AD$6:$AG$106, 4, FALSE), "-"))</f>
        <v>33</v>
      </c>
      <c r="K60" s="628" t="str">
        <f t="shared" si="4"/>
        <v>34 - 40</v>
      </c>
      <c r="L60" s="628"/>
      <c r="M60" s="628" t="str">
        <f t="shared" si="7"/>
        <v>30 - 32</v>
      </c>
      <c r="N60" s="628"/>
      <c r="O60" s="629">
        <f t="shared" si="5"/>
        <v>33</v>
      </c>
      <c r="P60" s="630"/>
      <c r="Q60" s="308"/>
      <c r="S60" s="377"/>
    </row>
    <row r="61" spans="1:19" s="318" customFormat="1" ht="25" customHeight="1">
      <c r="A61" s="308"/>
      <c r="B61" s="445">
        <f>'인원 입력 기능'!G59</f>
        <v>92</v>
      </c>
      <c r="C61" s="446">
        <f t="shared" si="6"/>
        <v>5</v>
      </c>
      <c r="D61" s="447">
        <f>'수학 백분위 표'!D60</f>
        <v>40.815684363850444</v>
      </c>
      <c r="E61" s="369">
        <f>_xlfn.IFNA(VLOOKUP($B61, '확률과 통계 차트'!$AE$6:$AH$106, 4, FALSE), _xlfn.IFNA(VLOOKUP($B61+1, '확률과 통계 차트'!$AE$6:$AH$106, 4, FALSE), "-"))</f>
        <v>33</v>
      </c>
      <c r="F61" s="487">
        <f>_xlfn.IFNA(VLOOKUP($B61, '확률과 통계 차트'!$AD$6:$AG$106, 4, FALSE), _xlfn.IFNA(VLOOKUP($B61-1, '확률과 통계 차트'!$AD$6:$AG$106, 4, FALSE), "-"))</f>
        <v>39</v>
      </c>
      <c r="G61" s="487">
        <f>_xlfn.IFNA(VLOOKUP($B61, '미적분 차트'!$AE$6:$AH$106, 4, FALSE), _xlfn.IFNA(VLOOKUP($B61+1, '미적분 차트'!$AE$6:$AH$106, 4, FALSE), "-"))</f>
        <v>29</v>
      </c>
      <c r="H61" s="487">
        <f>_xlfn.IFNA(VLOOKUP($B61, '미적분 차트'!$AD$6:$AG$106, 4, FALSE), _xlfn.IFNA(VLOOKUP($B61-1, '미적분 차트'!$AD$6:$AG$106, 4, FALSE), "-"))</f>
        <v>30</v>
      </c>
      <c r="I61" s="487">
        <f>_xlfn.IFNA(VLOOKUP($B61, '기하 차트'!$AE$6:$AH$106, 4, FALSE), _xlfn.IFNA(VLOOKUP($B61+1, '기하 차트'!$AE$6:$AH$106, 4, FALSE), "-"))</f>
        <v>31</v>
      </c>
      <c r="J61" s="487">
        <f>_xlfn.IFNA(VLOOKUP($B61, '기하 차트'!$AD$6:$AG$106, 4, FALSE), _xlfn.IFNA(VLOOKUP($B61-1, '기하 차트'!$AD$6:$AG$106, 4, FALSE), "-"))</f>
        <v>32</v>
      </c>
      <c r="K61" s="628" t="str">
        <f t="shared" si="4"/>
        <v>33 - 39</v>
      </c>
      <c r="L61" s="628"/>
      <c r="M61" s="628" t="str">
        <f t="shared" si="7"/>
        <v>29 - 30</v>
      </c>
      <c r="N61" s="628"/>
      <c r="O61" s="629" t="str">
        <f t="shared" si="5"/>
        <v>31 - 32</v>
      </c>
      <c r="P61" s="630"/>
      <c r="Q61" s="308"/>
      <c r="S61" s="377"/>
    </row>
    <row r="62" spans="1:19" s="318" customFormat="1" ht="25" customHeight="1">
      <c r="A62" s="308"/>
      <c r="B62" s="445">
        <f>'인원 입력 기능'!G60</f>
        <v>91</v>
      </c>
      <c r="C62" s="446">
        <f t="shared" si="6"/>
        <v>6</v>
      </c>
      <c r="D62" s="447">
        <f>'수학 백분위 표'!D61</f>
        <v>39.759537548785254</v>
      </c>
      <c r="E62" s="369">
        <f>_xlfn.IFNA(VLOOKUP($B62, '확률과 통계 차트'!$AE$6:$AH$106, 4, FALSE), _xlfn.IFNA(VLOOKUP($B62+1, '확률과 통계 차트'!$AE$6:$AH$106, 4, FALSE), "-"))</f>
        <v>32</v>
      </c>
      <c r="F62" s="487">
        <f>_xlfn.IFNA(VLOOKUP($B62, '확률과 통계 차트'!$AD$6:$AG$106, 4, FALSE), _xlfn.IFNA(VLOOKUP($B62-1, '확률과 통계 차트'!$AD$6:$AG$106, 4, FALSE), "-"))</f>
        <v>38</v>
      </c>
      <c r="G62" s="487">
        <f>_xlfn.IFNA(VLOOKUP($B62, '미적분 차트'!$AE$6:$AH$106, 4, FALSE), _xlfn.IFNA(VLOOKUP($B62+1, '미적분 차트'!$AE$6:$AH$106, 4, FALSE), "-"))</f>
        <v>28</v>
      </c>
      <c r="H62" s="487">
        <f>_xlfn.IFNA(VLOOKUP($B62, '미적분 차트'!$AD$6:$AG$106, 4, FALSE), _xlfn.IFNA(VLOOKUP($B62-1, '미적분 차트'!$AD$6:$AG$106, 4, FALSE), "-"))</f>
        <v>29</v>
      </c>
      <c r="I62" s="487">
        <f>_xlfn.IFNA(VLOOKUP($B62, '기하 차트'!$AE$6:$AH$106, 4, FALSE), _xlfn.IFNA(VLOOKUP($B62+1, '기하 차트'!$AE$6:$AH$106, 4, FALSE), "-"))</f>
        <v>30</v>
      </c>
      <c r="J62" s="487">
        <f>_xlfn.IFNA(VLOOKUP($B62, '기하 차트'!$AD$6:$AG$106, 4, FALSE), _xlfn.IFNA(VLOOKUP($B62-1, '기하 차트'!$AD$6:$AG$106, 4, FALSE), "-"))</f>
        <v>31</v>
      </c>
      <c r="K62" s="628" t="str">
        <f t="shared" si="4"/>
        <v>32 - 38</v>
      </c>
      <c r="L62" s="628"/>
      <c r="M62" s="628" t="str">
        <f t="shared" si="7"/>
        <v>28 - 29</v>
      </c>
      <c r="N62" s="628"/>
      <c r="O62" s="629" t="str">
        <f t="shared" si="5"/>
        <v>30 - 31</v>
      </c>
      <c r="P62" s="630"/>
      <c r="Q62" s="308"/>
      <c r="S62" s="377"/>
    </row>
    <row r="63" spans="1:19" s="318" customFormat="1" ht="25" customHeight="1">
      <c r="A63" s="308"/>
      <c r="B63" s="445">
        <f>'인원 입력 기능'!G61</f>
        <v>90</v>
      </c>
      <c r="C63" s="446">
        <f t="shared" si="6"/>
        <v>6</v>
      </c>
      <c r="D63" s="447">
        <f>'수학 백분위 표'!D62</f>
        <v>38.695777950334197</v>
      </c>
      <c r="E63" s="369">
        <f>_xlfn.IFNA(VLOOKUP($B63, '확률과 통계 차트'!$AE$6:$AH$106, 4, FALSE), _xlfn.IFNA(VLOOKUP($B63+1, '확률과 통계 차트'!$AE$6:$AH$106, 4, FALSE), "-"))</f>
        <v>31</v>
      </c>
      <c r="F63" s="487">
        <f>_xlfn.IFNA(VLOOKUP($B63, '확률과 통계 차트'!$AD$6:$AG$106, 4, FALSE), _xlfn.IFNA(VLOOKUP($B63-1, '확률과 통계 차트'!$AD$6:$AG$106, 4, FALSE), "-"))</f>
        <v>37</v>
      </c>
      <c r="G63" s="487">
        <f>_xlfn.IFNA(VLOOKUP($B63, '미적분 차트'!$AE$6:$AH$106, 4, FALSE), _xlfn.IFNA(VLOOKUP($B63+1, '미적분 차트'!$AE$6:$AH$106, 4, FALSE), "-"))</f>
        <v>27</v>
      </c>
      <c r="H63" s="487">
        <f>_xlfn.IFNA(VLOOKUP($B63, '미적분 차트'!$AD$6:$AG$106, 4, FALSE), _xlfn.IFNA(VLOOKUP($B63-1, '미적분 차트'!$AD$6:$AG$106, 4, FALSE), "-"))</f>
        <v>28</v>
      </c>
      <c r="I63" s="487">
        <f>_xlfn.IFNA(VLOOKUP($B63, '기하 차트'!$AE$6:$AH$106, 4, FALSE), _xlfn.IFNA(VLOOKUP($B63+1, '기하 차트'!$AE$6:$AH$106, 4, FALSE), "-"))</f>
        <v>29</v>
      </c>
      <c r="J63" s="487">
        <f>_xlfn.IFNA(VLOOKUP($B63, '기하 차트'!$AD$6:$AG$106, 4, FALSE), _xlfn.IFNA(VLOOKUP($B63-1, '기하 차트'!$AD$6:$AG$106, 4, FALSE), "-"))</f>
        <v>29</v>
      </c>
      <c r="K63" s="628" t="str">
        <f t="shared" si="4"/>
        <v>31 - 37</v>
      </c>
      <c r="L63" s="628"/>
      <c r="M63" s="628" t="str">
        <f t="shared" si="7"/>
        <v>27 - 28</v>
      </c>
      <c r="N63" s="628"/>
      <c r="O63" s="629">
        <f t="shared" si="5"/>
        <v>29</v>
      </c>
      <c r="P63" s="630"/>
      <c r="Q63" s="308"/>
      <c r="S63" s="377"/>
    </row>
    <row r="64" spans="1:19" s="318" customFormat="1" ht="25" customHeight="1">
      <c r="A64" s="308"/>
      <c r="B64" s="445">
        <f>'인원 입력 기능'!G62</f>
        <v>89</v>
      </c>
      <c r="C64" s="446">
        <f t="shared" si="6"/>
        <v>6</v>
      </c>
      <c r="D64" s="447">
        <f>'수학 백분위 표'!D63</f>
        <v>37.651430949517092</v>
      </c>
      <c r="E64" s="369">
        <f>_xlfn.IFNA(VLOOKUP($B64, '확률과 통계 차트'!$AE$6:$AH$106, 4, FALSE), _xlfn.IFNA(VLOOKUP($B64+1, '확률과 통계 차트'!$AE$6:$AH$106, 4, FALSE), "-"))</f>
        <v>30</v>
      </c>
      <c r="F64" s="487">
        <f>_xlfn.IFNA(VLOOKUP($B64, '확률과 통계 차트'!$AD$6:$AG$106, 4, FALSE), _xlfn.IFNA(VLOOKUP($B64-1, '확률과 통계 차트'!$AD$6:$AG$106, 4, FALSE), "-"))</f>
        <v>36</v>
      </c>
      <c r="G64" s="487">
        <f>_xlfn.IFNA(VLOOKUP($B64, '미적분 차트'!$AE$6:$AH$106, 4, FALSE), _xlfn.IFNA(VLOOKUP($B64+1, '미적분 차트'!$AE$6:$AH$106, 4, FALSE), "-"))</f>
        <v>26</v>
      </c>
      <c r="H64" s="487">
        <f>_xlfn.IFNA(VLOOKUP($B64, '미적분 차트'!$AD$6:$AG$106, 4, FALSE), _xlfn.IFNA(VLOOKUP($B64-1, '미적분 차트'!$AD$6:$AG$106, 4, FALSE), "-"))</f>
        <v>27</v>
      </c>
      <c r="I64" s="487">
        <f>_xlfn.IFNA(VLOOKUP($B64, '기하 차트'!$AE$6:$AH$106, 4, FALSE), _xlfn.IFNA(VLOOKUP($B64+1, '기하 차트'!$AE$6:$AH$106, 4, FALSE), "-"))</f>
        <v>28</v>
      </c>
      <c r="J64" s="487">
        <f>_xlfn.IFNA(VLOOKUP($B64, '기하 차트'!$AD$6:$AG$106, 4, FALSE), _xlfn.IFNA(VLOOKUP($B64-1, '기하 차트'!$AD$6:$AG$106, 4, FALSE), "-"))</f>
        <v>28</v>
      </c>
      <c r="K64" s="628" t="str">
        <f t="shared" si="4"/>
        <v>30 - 36</v>
      </c>
      <c r="L64" s="628"/>
      <c r="M64" s="628" t="str">
        <f t="shared" si="7"/>
        <v>26 - 27</v>
      </c>
      <c r="N64" s="628"/>
      <c r="O64" s="629">
        <f t="shared" si="5"/>
        <v>28</v>
      </c>
      <c r="P64" s="630"/>
      <c r="Q64" s="308"/>
      <c r="S64" s="377"/>
    </row>
    <row r="65" spans="1:19" s="318" customFormat="1" ht="25" customHeight="1">
      <c r="A65" s="308"/>
      <c r="B65" s="445">
        <f>'인원 입력 기능'!G63</f>
        <v>88</v>
      </c>
      <c r="C65" s="446">
        <f t="shared" si="6"/>
        <v>6</v>
      </c>
      <c r="D65" s="447">
        <f>'수학 백분위 표'!D64</f>
        <v>36.558869653922862</v>
      </c>
      <c r="E65" s="369">
        <f>_xlfn.IFNA(VLOOKUP($B65, '확률과 통계 차트'!$AE$6:$AH$106, 4, FALSE), _xlfn.IFNA(VLOOKUP($B65+1, '확률과 통계 차트'!$AE$6:$AH$106, 4, FALSE), "-"))</f>
        <v>28</v>
      </c>
      <c r="F65" s="487">
        <f>_xlfn.IFNA(VLOOKUP($B65, '확률과 통계 차트'!$AD$6:$AG$106, 4, FALSE), _xlfn.IFNA(VLOOKUP($B65-1, '확률과 통계 차트'!$AD$6:$AG$106, 4, FALSE), "-"))</f>
        <v>34</v>
      </c>
      <c r="G65" s="487">
        <f>_xlfn.IFNA(VLOOKUP($B65, '미적분 차트'!$AE$6:$AH$106, 4, FALSE), _xlfn.IFNA(VLOOKUP($B65+1, '미적분 차트'!$AE$6:$AH$106, 4, FALSE), "-"))</f>
        <v>24</v>
      </c>
      <c r="H65" s="487">
        <f>_xlfn.IFNA(VLOOKUP($B65, '미적분 차트'!$AD$6:$AG$106, 4, FALSE), _xlfn.IFNA(VLOOKUP($B65-1, '미적분 차트'!$AD$6:$AG$106, 4, FALSE), "-"))</f>
        <v>25</v>
      </c>
      <c r="I65" s="487">
        <f>_xlfn.IFNA(VLOOKUP($B65, '기하 차트'!$AE$6:$AH$106, 4, FALSE), _xlfn.IFNA(VLOOKUP($B65+1, '기하 차트'!$AE$6:$AH$106, 4, FALSE), "-"))</f>
        <v>27</v>
      </c>
      <c r="J65" s="487">
        <f>_xlfn.IFNA(VLOOKUP($B65, '기하 차트'!$AD$6:$AG$106, 4, FALSE), _xlfn.IFNA(VLOOKUP($B65-1, '기하 차트'!$AD$6:$AG$106, 4, FALSE), "-"))</f>
        <v>27</v>
      </c>
      <c r="K65" s="628" t="str">
        <f t="shared" si="4"/>
        <v>28 - 34</v>
      </c>
      <c r="L65" s="628"/>
      <c r="M65" s="628" t="str">
        <f t="shared" si="7"/>
        <v>24 - 25</v>
      </c>
      <c r="N65" s="628"/>
      <c r="O65" s="629">
        <f t="shared" si="5"/>
        <v>27</v>
      </c>
      <c r="P65" s="630"/>
      <c r="Q65" s="308"/>
      <c r="S65" s="377"/>
    </row>
    <row r="66" spans="1:19" s="318" customFormat="1" ht="25" customHeight="1">
      <c r="A66" s="308"/>
      <c r="B66" s="445">
        <f>'인원 입력 기능'!G64</f>
        <v>87</v>
      </c>
      <c r="C66" s="446">
        <f t="shared" si="6"/>
        <v>6</v>
      </c>
      <c r="D66" s="447">
        <f>'수학 백분위 표'!D65</f>
        <v>35.41758654465913</v>
      </c>
      <c r="E66" s="369">
        <f>_xlfn.IFNA(VLOOKUP($B66, '확률과 통계 차트'!$AE$6:$AH$106, 4, FALSE), _xlfn.IFNA(VLOOKUP($B66+1, '확률과 통계 차트'!$AE$6:$AH$106, 4, FALSE), "-"))</f>
        <v>27</v>
      </c>
      <c r="F66" s="487">
        <f>_xlfn.IFNA(VLOOKUP($B66, '확률과 통계 차트'!$AD$6:$AG$106, 4, FALSE), _xlfn.IFNA(VLOOKUP($B66-1, '확률과 통계 차트'!$AD$6:$AG$106, 4, FALSE), "-"))</f>
        <v>33</v>
      </c>
      <c r="G66" s="487">
        <f>_xlfn.IFNA(VLOOKUP($B66, '미적분 차트'!$AE$6:$AH$106, 4, FALSE), _xlfn.IFNA(VLOOKUP($B66+1, '미적분 차트'!$AE$6:$AH$106, 4, FALSE), "-"))</f>
        <v>23</v>
      </c>
      <c r="H66" s="487">
        <f>_xlfn.IFNA(VLOOKUP($B66, '미적분 차트'!$AD$6:$AG$106, 4, FALSE), _xlfn.IFNA(VLOOKUP($B66-1, '미적분 차트'!$AD$6:$AG$106, 4, FALSE), "-"))</f>
        <v>24</v>
      </c>
      <c r="I66" s="487">
        <f>_xlfn.IFNA(VLOOKUP($B66, '기하 차트'!$AE$6:$AH$106, 4, FALSE), _xlfn.IFNA(VLOOKUP($B66+1, '기하 차트'!$AE$6:$AH$106, 4, FALSE), "-"))</f>
        <v>25</v>
      </c>
      <c r="J66" s="487">
        <f>_xlfn.IFNA(VLOOKUP($B66, '기하 차트'!$AD$6:$AG$106, 4, FALSE), _xlfn.IFNA(VLOOKUP($B66-1, '기하 차트'!$AD$6:$AG$106, 4, FALSE), "-"))</f>
        <v>26</v>
      </c>
      <c r="K66" s="628" t="str">
        <f t="shared" si="4"/>
        <v>27 - 33</v>
      </c>
      <c r="L66" s="628"/>
      <c r="M66" s="628" t="str">
        <f t="shared" si="7"/>
        <v>23 - 24</v>
      </c>
      <c r="N66" s="628"/>
      <c r="O66" s="629" t="str">
        <f t="shared" si="5"/>
        <v>25 - 26</v>
      </c>
      <c r="P66" s="630"/>
      <c r="Q66" s="308"/>
      <c r="S66" s="377"/>
    </row>
    <row r="67" spans="1:19" s="318" customFormat="1" ht="25" customHeight="1">
      <c r="A67" s="308"/>
      <c r="B67" s="445">
        <f>'인원 입력 기능'!G65</f>
        <v>86</v>
      </c>
      <c r="C67" s="446">
        <f t="shared" si="6"/>
        <v>6</v>
      </c>
      <c r="D67" s="447">
        <f>'수학 백분위 표'!D66</f>
        <v>34.194085374828077</v>
      </c>
      <c r="E67" s="369">
        <f>_xlfn.IFNA(VLOOKUP($B67, '확률과 통계 차트'!$AE$6:$AH$106, 4, FALSE), _xlfn.IFNA(VLOOKUP($B67+1, '확률과 통계 차트'!$AE$6:$AH$106, 4, FALSE), "-"))</f>
        <v>26</v>
      </c>
      <c r="F67" s="487">
        <f>_xlfn.IFNA(VLOOKUP($B67, '확률과 통계 차트'!$AD$6:$AG$106, 4, FALSE), _xlfn.IFNA(VLOOKUP($B67-1, '확률과 통계 차트'!$AD$6:$AG$106, 4, FALSE), "-"))</f>
        <v>32</v>
      </c>
      <c r="G67" s="487">
        <f>_xlfn.IFNA(VLOOKUP($B67, '미적분 차트'!$AE$6:$AH$106, 4, FALSE), _xlfn.IFNA(VLOOKUP($B67+1, '미적분 차트'!$AE$6:$AH$106, 4, FALSE), "-"))</f>
        <v>22</v>
      </c>
      <c r="H67" s="487">
        <f>_xlfn.IFNA(VLOOKUP($B67, '미적분 차트'!$AD$6:$AG$106, 4, FALSE), _xlfn.IFNA(VLOOKUP($B67-1, '미적분 차트'!$AD$6:$AG$106, 4, FALSE), "-"))</f>
        <v>23</v>
      </c>
      <c r="I67" s="487">
        <f>_xlfn.IFNA(VLOOKUP($B67, '기하 차트'!$AE$6:$AH$106, 4, FALSE), _xlfn.IFNA(VLOOKUP($B67+1, '기하 차트'!$AE$6:$AH$106, 4, FALSE), "-"))</f>
        <v>24</v>
      </c>
      <c r="J67" s="487">
        <f>_xlfn.IFNA(VLOOKUP($B67, '기하 차트'!$AD$6:$AG$106, 4, FALSE), _xlfn.IFNA(VLOOKUP($B67-1, '기하 차트'!$AD$6:$AG$106, 4, FALSE), "-"))</f>
        <v>25</v>
      </c>
      <c r="K67" s="628" t="str">
        <f t="shared" si="4"/>
        <v>26 - 32</v>
      </c>
      <c r="L67" s="628"/>
      <c r="M67" s="628" t="str">
        <f t="shared" si="7"/>
        <v>22 - 23</v>
      </c>
      <c r="N67" s="628"/>
      <c r="O67" s="629" t="str">
        <f t="shared" si="5"/>
        <v>24 - 25</v>
      </c>
      <c r="P67" s="630"/>
      <c r="Q67" s="308"/>
      <c r="S67" s="377"/>
    </row>
    <row r="68" spans="1:19" s="318" customFormat="1" ht="25" customHeight="1">
      <c r="A68" s="308"/>
      <c r="B68" s="445">
        <f>'인원 입력 기능'!G66</f>
        <v>85</v>
      </c>
      <c r="C68" s="446">
        <f t="shared" si="6"/>
        <v>6</v>
      </c>
      <c r="D68" s="447">
        <f>'수학 백분위 표'!D67</f>
        <v>32.832285306820538</v>
      </c>
      <c r="E68" s="369">
        <f>_xlfn.IFNA(VLOOKUP($B68, '확률과 통계 차트'!$AE$6:$AH$106, 4, FALSE), _xlfn.IFNA(VLOOKUP($B68+1, '확률과 통계 차트'!$AE$6:$AH$106, 4, FALSE), "-"))</f>
        <v>25</v>
      </c>
      <c r="F68" s="487">
        <f>_xlfn.IFNA(VLOOKUP($B68, '확률과 통계 차트'!$AD$6:$AG$106, 4, FALSE), _xlfn.IFNA(VLOOKUP($B68-1, '확률과 통계 차트'!$AD$6:$AG$106, 4, FALSE), "-"))</f>
        <v>31</v>
      </c>
      <c r="G68" s="487">
        <f>_xlfn.IFNA(VLOOKUP($B68, '미적분 차트'!$AE$6:$AH$106, 4, FALSE), _xlfn.IFNA(VLOOKUP($B68+1, '미적분 차트'!$AE$6:$AH$106, 4, FALSE), "-"))</f>
        <v>21</v>
      </c>
      <c r="H68" s="487">
        <f>_xlfn.IFNA(VLOOKUP($B68, '미적분 차트'!$AD$6:$AG$106, 4, FALSE), _xlfn.IFNA(VLOOKUP($B68-1, '미적분 차트'!$AD$6:$AG$106, 4, FALSE), "-"))</f>
        <v>22</v>
      </c>
      <c r="I68" s="487">
        <f>_xlfn.IFNA(VLOOKUP($B68, '기하 차트'!$AE$6:$AH$106, 4, FALSE), _xlfn.IFNA(VLOOKUP($B68+1, '기하 차트'!$AE$6:$AH$106, 4, FALSE), "-"))</f>
        <v>23</v>
      </c>
      <c r="J68" s="487">
        <f>_xlfn.IFNA(VLOOKUP($B68, '기하 차트'!$AD$6:$AG$106, 4, FALSE), _xlfn.IFNA(VLOOKUP($B68-1, '기하 차트'!$AD$6:$AG$106, 4, FALSE), "-"))</f>
        <v>23</v>
      </c>
      <c r="K68" s="628" t="str">
        <f t="shared" si="4"/>
        <v>25 - 31</v>
      </c>
      <c r="L68" s="628"/>
      <c r="M68" s="628" t="str">
        <f t="shared" si="7"/>
        <v>21 - 22</v>
      </c>
      <c r="N68" s="628"/>
      <c r="O68" s="629">
        <f t="shared" si="5"/>
        <v>23</v>
      </c>
      <c r="P68" s="630"/>
      <c r="Q68" s="308"/>
      <c r="S68" s="377"/>
    </row>
    <row r="69" spans="1:19" s="318" customFormat="1" ht="25" customHeight="1">
      <c r="A69" s="308"/>
      <c r="B69" s="445">
        <f>'인원 입력 기능'!G67</f>
        <v>84</v>
      </c>
      <c r="C69" s="446">
        <f t="shared" si="6"/>
        <v>6</v>
      </c>
      <c r="D69" s="447">
        <f>'수학 백분위 표'!D68</f>
        <v>31.464521891827424</v>
      </c>
      <c r="E69" s="369">
        <f>_xlfn.IFNA(VLOOKUP($B69, '확률과 통계 차트'!$AE$6:$AH$106, 4, FALSE), _xlfn.IFNA(VLOOKUP($B69+1, '확률과 통계 차트'!$AE$6:$AH$106, 4, FALSE), "-"))</f>
        <v>23</v>
      </c>
      <c r="F69" s="487">
        <f>_xlfn.IFNA(VLOOKUP($B69, '확률과 통계 차트'!$AD$6:$AG$106, 4, FALSE), _xlfn.IFNA(VLOOKUP($B69-1, '확률과 통계 차트'!$AD$6:$AG$106, 4, FALSE), "-"))</f>
        <v>30</v>
      </c>
      <c r="G69" s="487">
        <f>_xlfn.IFNA(VLOOKUP($B69, '미적분 차트'!$AE$6:$AH$106, 4, FALSE), _xlfn.IFNA(VLOOKUP($B69+1, '미적분 차트'!$AE$6:$AH$106, 4, FALSE), "-"))</f>
        <v>20</v>
      </c>
      <c r="H69" s="487">
        <f>_xlfn.IFNA(VLOOKUP($B69, '미적분 차트'!$AD$6:$AG$106, 4, FALSE), _xlfn.IFNA(VLOOKUP($B69-1, '미적분 차트'!$AD$6:$AG$106, 4, FALSE), "-"))</f>
        <v>21</v>
      </c>
      <c r="I69" s="487">
        <f>_xlfn.IFNA(VLOOKUP($B69, '기하 차트'!$AE$6:$AH$106, 4, FALSE), _xlfn.IFNA(VLOOKUP($B69+1, '기하 차트'!$AE$6:$AH$106, 4, FALSE), "-"))</f>
        <v>22</v>
      </c>
      <c r="J69" s="487">
        <f>_xlfn.IFNA(VLOOKUP($B69, '기하 차트'!$AD$6:$AG$106, 4, FALSE), _xlfn.IFNA(VLOOKUP($B69-1, '기하 차트'!$AD$6:$AG$106, 4, FALSE), "-"))</f>
        <v>22</v>
      </c>
      <c r="K69" s="628" t="str">
        <f t="shared" si="4"/>
        <v>23 - 30</v>
      </c>
      <c r="L69" s="628"/>
      <c r="M69" s="628" t="str">
        <f t="shared" si="7"/>
        <v>20 - 21</v>
      </c>
      <c r="N69" s="628"/>
      <c r="O69" s="629">
        <f t="shared" si="5"/>
        <v>22</v>
      </c>
      <c r="P69" s="630"/>
      <c r="Q69" s="308"/>
      <c r="S69" s="377"/>
    </row>
    <row r="70" spans="1:19" s="318" customFormat="1" ht="25" customHeight="1">
      <c r="A70" s="308"/>
      <c r="B70" s="445">
        <f>'인원 입력 기능'!G68</f>
        <v>83</v>
      </c>
      <c r="C70" s="446">
        <f t="shared" si="6"/>
        <v>6</v>
      </c>
      <c r="D70" s="447">
        <f>'수학 백분위 표'!D69</f>
        <v>29.972416348198561</v>
      </c>
      <c r="E70" s="369">
        <f>_xlfn.IFNA(VLOOKUP($B70, '확률과 통계 차트'!$AE$6:$AH$106, 4, FALSE), _xlfn.IFNA(VLOOKUP($B70+1, '확률과 통계 차트'!$AE$6:$AH$106, 4, FALSE), "-"))</f>
        <v>22</v>
      </c>
      <c r="F70" s="487">
        <f>_xlfn.IFNA(VLOOKUP($B70, '확률과 통계 차트'!$AD$6:$AG$106, 4, FALSE), _xlfn.IFNA(VLOOKUP($B70-1, '확률과 통계 차트'!$AD$6:$AG$106, 4, FALSE), "-"))</f>
        <v>28</v>
      </c>
      <c r="G70" s="487">
        <f>_xlfn.IFNA(VLOOKUP($B70, '미적분 차트'!$AE$6:$AH$106, 4, FALSE), _xlfn.IFNA(VLOOKUP($B70+1, '미적분 차트'!$AE$6:$AH$106, 4, FALSE), "-"))</f>
        <v>19</v>
      </c>
      <c r="H70" s="487">
        <f>_xlfn.IFNA(VLOOKUP($B70, '미적분 차트'!$AD$6:$AG$106, 4, FALSE), _xlfn.IFNA(VLOOKUP($B70-1, '미적분 차트'!$AD$6:$AG$106, 4, FALSE), "-"))</f>
        <v>19</v>
      </c>
      <c r="I70" s="487">
        <f>_xlfn.IFNA(VLOOKUP($B70, '기하 차트'!$AE$6:$AH$106, 4, FALSE), _xlfn.IFNA(VLOOKUP($B70+1, '기하 차트'!$AE$6:$AH$106, 4, FALSE), "-"))</f>
        <v>21</v>
      </c>
      <c r="J70" s="487">
        <f>_xlfn.IFNA(VLOOKUP($B70, '기하 차트'!$AD$6:$AG$106, 4, FALSE), _xlfn.IFNA(VLOOKUP($B70-1, '기하 차트'!$AD$6:$AG$106, 4, FALSE), "-"))</f>
        <v>21</v>
      </c>
      <c r="K70" s="628" t="str">
        <f t="shared" si="4"/>
        <v>22 - 28</v>
      </c>
      <c r="L70" s="628"/>
      <c r="M70" s="628">
        <f t="shared" si="7"/>
        <v>19</v>
      </c>
      <c r="N70" s="628"/>
      <c r="O70" s="629">
        <f t="shared" si="5"/>
        <v>21</v>
      </c>
      <c r="P70" s="630"/>
      <c r="Q70" s="308"/>
      <c r="S70" s="377"/>
    </row>
    <row r="71" spans="1:19" s="318" customFormat="1" ht="25" customHeight="1">
      <c r="A71" s="308"/>
      <c r="B71" s="445">
        <f>'인원 입력 기능'!G69</f>
        <v>82</v>
      </c>
      <c r="C71" s="446">
        <f t="shared" ref="C71:C85" si="8">IF(ROUND(B71,0)&gt;=$U$7,1,IF(ROUND(B71,0)&gt;=$U$8,2,IF(ROUND(B71,0)&gt;=$U$9,3,IF(ROUND(B71,0)&gt;=$U$10,4,IF(ROUND(B71,0)&gt;=$U$11,5,IF(ROUND(B71,0)&gt;=$U$12,6,IF(ROUND(B71,0)&gt;=$U$13,7,IF(ROUND(B71,0)&gt;=$U$14,8,9))))))))</f>
        <v>6</v>
      </c>
      <c r="D71" s="447">
        <f>'수학 백분위 표'!D70</f>
        <v>28.177068266366213</v>
      </c>
      <c r="E71" s="369">
        <f>_xlfn.IFNA(VLOOKUP($B71, '확률과 통계 차트'!$AE$6:$AH$106, 4, FALSE), _xlfn.IFNA(VLOOKUP($B71+1, '확률과 통계 차트'!$AE$6:$AH$106, 4, FALSE), "-"))</f>
        <v>21</v>
      </c>
      <c r="F71" s="487">
        <f>_xlfn.IFNA(VLOOKUP($B71, '확률과 통계 차트'!$AD$6:$AG$106, 4, FALSE), _xlfn.IFNA(VLOOKUP($B71-1, '확률과 통계 차트'!$AD$6:$AG$106, 4, FALSE), "-"))</f>
        <v>27</v>
      </c>
      <c r="G71" s="487">
        <f>_xlfn.IFNA(VLOOKUP($B71, '미적분 차트'!$AE$6:$AH$106, 4, FALSE), _xlfn.IFNA(VLOOKUP($B71+1, '미적분 차트'!$AE$6:$AH$106, 4, FALSE), "-"))</f>
        <v>17</v>
      </c>
      <c r="H71" s="487">
        <f>_xlfn.IFNA(VLOOKUP($B71, '미적분 차트'!$AD$6:$AG$106, 4, FALSE), _xlfn.IFNA(VLOOKUP($B71-1, '미적분 차트'!$AD$6:$AG$106, 4, FALSE), "-"))</f>
        <v>18</v>
      </c>
      <c r="I71" s="487">
        <f>_xlfn.IFNA(VLOOKUP($B71, '기하 차트'!$AE$6:$AH$106, 4, FALSE), _xlfn.IFNA(VLOOKUP($B71+1, '기하 차트'!$AE$6:$AH$106, 4, FALSE), "-"))</f>
        <v>19</v>
      </c>
      <c r="J71" s="487">
        <f>_xlfn.IFNA(VLOOKUP($B71, '기하 차트'!$AD$6:$AG$106, 4, FALSE), _xlfn.IFNA(VLOOKUP($B71-1, '기하 차트'!$AD$6:$AG$106, 4, FALSE), "-"))</f>
        <v>20</v>
      </c>
      <c r="K71" s="628" t="str">
        <f t="shared" si="4"/>
        <v>21 - 27</v>
      </c>
      <c r="L71" s="628"/>
      <c r="M71" s="628" t="str">
        <f t="shared" ref="M71:M84" si="9">IF(OR(G71="-",H71="-", G71&gt;H71),"-",IF(G71=H71,G71,G71&amp;" - "&amp;H71))</f>
        <v>17 - 18</v>
      </c>
      <c r="N71" s="628"/>
      <c r="O71" s="629" t="str">
        <f t="shared" si="5"/>
        <v>19 - 20</v>
      </c>
      <c r="P71" s="630"/>
      <c r="Q71" s="308"/>
      <c r="S71" s="377"/>
    </row>
    <row r="72" spans="1:19" s="318" customFormat="1" ht="25" customHeight="1">
      <c r="A72" s="308"/>
      <c r="B72" s="445">
        <f>'인원 입력 기능'!G70</f>
        <v>81</v>
      </c>
      <c r="C72" s="446">
        <f t="shared" si="8"/>
        <v>6</v>
      </c>
      <c r="D72" s="447">
        <f>'수학 백분위 표'!D71</f>
        <v>26.251160949466346</v>
      </c>
      <c r="E72" s="369">
        <f>_xlfn.IFNA(VLOOKUP($B72, '확률과 통계 차트'!$AE$6:$AH$106, 4, FALSE), _xlfn.IFNA(VLOOKUP($B72+1, '확률과 통계 차트'!$AE$6:$AH$106, 4, FALSE), "-"))</f>
        <v>20</v>
      </c>
      <c r="F72" s="487">
        <f>_xlfn.IFNA(VLOOKUP($B72, '확률과 통계 차트'!$AD$6:$AG$106, 4, FALSE), _xlfn.IFNA(VLOOKUP($B72-1, '확률과 통계 차트'!$AD$6:$AG$106, 4, FALSE), "-"))</f>
        <v>26</v>
      </c>
      <c r="G72" s="487">
        <f>_xlfn.IFNA(VLOOKUP($B72, '미적분 차트'!$AE$6:$AH$106, 4, FALSE), _xlfn.IFNA(VLOOKUP($B72+1, '미적분 차트'!$AE$6:$AH$106, 4, FALSE), "-"))</f>
        <v>16</v>
      </c>
      <c r="H72" s="487">
        <f>_xlfn.IFNA(VLOOKUP($B72, '미적분 차트'!$AD$6:$AG$106, 4, FALSE), _xlfn.IFNA(VLOOKUP($B72-1, '미적분 차트'!$AD$6:$AG$106, 4, FALSE), "-"))</f>
        <v>17</v>
      </c>
      <c r="I72" s="487">
        <f>_xlfn.IFNA(VLOOKUP($B72, '기하 차트'!$AE$6:$AH$106, 4, FALSE), _xlfn.IFNA(VLOOKUP($B72+1, '기하 차트'!$AE$6:$AH$106, 4, FALSE), "-"))</f>
        <v>18</v>
      </c>
      <c r="J72" s="487">
        <f>_xlfn.IFNA(VLOOKUP($B72, '기하 차트'!$AD$6:$AG$106, 4, FALSE), _xlfn.IFNA(VLOOKUP($B72-1, '기하 차트'!$AD$6:$AG$106, 4, FALSE), "-"))</f>
        <v>19</v>
      </c>
      <c r="K72" s="628" t="str">
        <f t="shared" si="4"/>
        <v>20 - 26</v>
      </c>
      <c r="L72" s="628"/>
      <c r="M72" s="628" t="str">
        <f t="shared" si="9"/>
        <v>16 - 17</v>
      </c>
      <c r="N72" s="628"/>
      <c r="O72" s="629" t="str">
        <f t="shared" si="5"/>
        <v>18 - 19</v>
      </c>
      <c r="P72" s="630"/>
      <c r="Q72" s="308"/>
      <c r="S72" s="377"/>
    </row>
    <row r="73" spans="1:19" s="318" customFormat="1" ht="25" customHeight="1">
      <c r="A73" s="308"/>
      <c r="B73" s="445">
        <f>'인원 입력 기능'!G71</f>
        <v>80</v>
      </c>
      <c r="C73" s="446">
        <f t="shared" si="8"/>
        <v>6</v>
      </c>
      <c r="D73" s="447">
        <f>'수학 백분위 표'!D72</f>
        <v>24.24582692590732</v>
      </c>
      <c r="E73" s="369">
        <f>_xlfn.IFNA(VLOOKUP($B73, '확률과 통계 차트'!$AE$6:$AH$106, 4, FALSE), _xlfn.IFNA(VLOOKUP($B73+1, '확률과 통계 차트'!$AE$6:$AH$106, 4, FALSE), "-"))</f>
        <v>19</v>
      </c>
      <c r="F73" s="487">
        <f>_xlfn.IFNA(VLOOKUP($B73, '확률과 통계 차트'!$AD$6:$AG$106, 4, FALSE), _xlfn.IFNA(VLOOKUP($B73-1, '확률과 통계 차트'!$AD$6:$AG$106, 4, FALSE), "-"))</f>
        <v>24</v>
      </c>
      <c r="G73" s="487">
        <f>_xlfn.IFNA(VLOOKUP($B73, '미적분 차트'!$AE$6:$AH$106, 4, FALSE), _xlfn.IFNA(VLOOKUP($B73+1, '미적분 차트'!$AE$6:$AH$106, 4, FALSE), "-"))</f>
        <v>15</v>
      </c>
      <c r="H73" s="487">
        <f>_xlfn.IFNA(VLOOKUP($B73, '미적분 차트'!$AD$6:$AG$106, 4, FALSE), _xlfn.IFNA(VLOOKUP($B73-1, '미적분 차트'!$AD$6:$AG$106, 4, FALSE), "-"))</f>
        <v>16</v>
      </c>
      <c r="I73" s="487">
        <f>_xlfn.IFNA(VLOOKUP($B73, '기하 차트'!$AE$6:$AH$106, 4, FALSE), _xlfn.IFNA(VLOOKUP($B73+1, '기하 차트'!$AE$6:$AH$106, 4, FALSE), "-"))</f>
        <v>17</v>
      </c>
      <c r="J73" s="487">
        <f>_xlfn.IFNA(VLOOKUP($B73, '기하 차트'!$AD$6:$AG$106, 4, FALSE), _xlfn.IFNA(VLOOKUP($B73-1, '기하 차트'!$AD$6:$AG$106, 4, FALSE), "-"))</f>
        <v>17</v>
      </c>
      <c r="K73" s="628" t="str">
        <f t="shared" ref="K73:K85" si="10">IF(OR(E73="-",F73="-", E73&gt;F73),"-",IF(E73=F73,E73,E73&amp;" - "&amp;F73))</f>
        <v>19 - 24</v>
      </c>
      <c r="L73" s="628"/>
      <c r="M73" s="628" t="str">
        <f t="shared" si="9"/>
        <v>15 - 16</v>
      </c>
      <c r="N73" s="628"/>
      <c r="O73" s="629">
        <f t="shared" ref="O73:O84" si="11">IF(OR(I73="-",J73="-", I73&gt;J73),"-",IF(I73=J73,I73,I73&amp;" - "&amp;J73))</f>
        <v>17</v>
      </c>
      <c r="P73" s="630"/>
      <c r="Q73" s="308"/>
      <c r="S73" s="377"/>
    </row>
    <row r="74" spans="1:19" s="318" customFormat="1" ht="25" customHeight="1">
      <c r="A74" s="308"/>
      <c r="B74" s="445">
        <f>'인원 입력 기능'!G72</f>
        <v>79</v>
      </c>
      <c r="C74" s="446">
        <f t="shared" si="8"/>
        <v>7</v>
      </c>
      <c r="D74" s="447">
        <f>'수학 백분위 표'!D73</f>
        <v>21.917457127341567</v>
      </c>
      <c r="E74" s="369">
        <f>_xlfn.IFNA(VLOOKUP($B74, '확률과 통계 차트'!$AE$6:$AH$106, 4, FALSE), _xlfn.IFNA(VLOOKUP($B74+1, '확률과 통계 차트'!$AE$6:$AH$106, 4, FALSE), "-"))</f>
        <v>17</v>
      </c>
      <c r="F74" s="487">
        <f>_xlfn.IFNA(VLOOKUP($B74, '확률과 통계 차트'!$AD$6:$AG$106, 4, FALSE), _xlfn.IFNA(VLOOKUP($B74-1, '확률과 통계 차트'!$AD$6:$AG$106, 4, FALSE), "-"))</f>
        <v>23</v>
      </c>
      <c r="G74" s="487">
        <f>_xlfn.IFNA(VLOOKUP($B74, '미적분 차트'!$AE$6:$AH$106, 4, FALSE), _xlfn.IFNA(VLOOKUP($B74+1, '미적분 차트'!$AE$6:$AH$106, 4, FALSE), "-"))</f>
        <v>14</v>
      </c>
      <c r="H74" s="487">
        <f>_xlfn.IFNA(VLOOKUP($B74, '미적분 차트'!$AD$6:$AG$106, 4, FALSE), _xlfn.IFNA(VLOOKUP($B74-1, '미적분 차트'!$AD$6:$AG$106, 4, FALSE), "-"))</f>
        <v>15</v>
      </c>
      <c r="I74" s="487">
        <f>_xlfn.IFNA(VLOOKUP($B74, '기하 차트'!$AE$6:$AH$106, 4, FALSE), _xlfn.IFNA(VLOOKUP($B74+1, '기하 차트'!$AE$6:$AH$106, 4, FALSE), "-"))</f>
        <v>16</v>
      </c>
      <c r="J74" s="487">
        <f>_xlfn.IFNA(VLOOKUP($B74, '기하 차트'!$AD$6:$AG$106, 4, FALSE), _xlfn.IFNA(VLOOKUP($B74-1, '기하 차트'!$AD$6:$AG$106, 4, FALSE), "-"))</f>
        <v>16</v>
      </c>
      <c r="K74" s="628" t="str">
        <f t="shared" si="10"/>
        <v>17 - 23</v>
      </c>
      <c r="L74" s="628"/>
      <c r="M74" s="628" t="str">
        <f t="shared" si="9"/>
        <v>14 - 15</v>
      </c>
      <c r="N74" s="628"/>
      <c r="O74" s="629">
        <f t="shared" si="11"/>
        <v>16</v>
      </c>
      <c r="P74" s="630"/>
      <c r="Q74" s="308"/>
      <c r="S74" s="377"/>
    </row>
    <row r="75" spans="1:19" s="318" customFormat="1" ht="25" customHeight="1">
      <c r="A75" s="308"/>
      <c r="B75" s="445">
        <f>'인원 입력 기능'!G73</f>
        <v>78</v>
      </c>
      <c r="C75" s="446">
        <f t="shared" si="8"/>
        <v>7</v>
      </c>
      <c r="D75" s="447">
        <f>'수학 백분위 표'!D74</f>
        <v>18.047244933692653</v>
      </c>
      <c r="E75" s="369">
        <f>_xlfn.IFNA(VLOOKUP($B75, '확률과 통계 차트'!$AE$6:$AH$106, 4, FALSE), _xlfn.IFNA(VLOOKUP($B75+1, '확률과 통계 차트'!$AE$6:$AH$106, 4, FALSE), "-"))</f>
        <v>16</v>
      </c>
      <c r="F75" s="487">
        <f>_xlfn.IFNA(VLOOKUP($B75, '확률과 통계 차트'!$AD$6:$AG$106, 4, FALSE), _xlfn.IFNA(VLOOKUP($B75-1, '확률과 통계 차트'!$AD$6:$AG$106, 4, FALSE), "-"))</f>
        <v>21</v>
      </c>
      <c r="G75" s="487">
        <f>_xlfn.IFNA(VLOOKUP($B75, '미적분 차트'!$AE$6:$AH$106, 4, FALSE), _xlfn.IFNA(VLOOKUP($B75+1, '미적분 차트'!$AE$6:$AH$106, 4, FALSE), "-"))</f>
        <v>13</v>
      </c>
      <c r="H75" s="487">
        <f>_xlfn.IFNA(VLOOKUP($B75, '미적분 차트'!$AD$6:$AG$106, 4, FALSE), _xlfn.IFNA(VLOOKUP($B75-1, '미적분 차트'!$AD$6:$AG$106, 4, FALSE), "-"))</f>
        <v>13</v>
      </c>
      <c r="I75" s="487">
        <f>_xlfn.IFNA(VLOOKUP($B75, '기하 차트'!$AE$6:$AH$106, 4, FALSE), _xlfn.IFNA(VLOOKUP($B75+1, '기하 차트'!$AE$6:$AH$106, 4, FALSE), "-"))</f>
        <v>15</v>
      </c>
      <c r="J75" s="487">
        <f>_xlfn.IFNA(VLOOKUP($B75, '기하 차트'!$AD$6:$AG$106, 4, FALSE), _xlfn.IFNA(VLOOKUP($B75-1, '기하 차트'!$AD$6:$AG$106, 4, FALSE), "-"))</f>
        <v>15</v>
      </c>
      <c r="K75" s="628" t="str">
        <f t="shared" si="10"/>
        <v>16 - 21</v>
      </c>
      <c r="L75" s="628"/>
      <c r="M75" s="628">
        <f t="shared" si="9"/>
        <v>13</v>
      </c>
      <c r="N75" s="628"/>
      <c r="O75" s="629">
        <f t="shared" si="11"/>
        <v>15</v>
      </c>
      <c r="P75" s="630"/>
      <c r="Q75" s="308"/>
      <c r="S75" s="377"/>
    </row>
    <row r="76" spans="1:19" s="318" customFormat="1" ht="25" customHeight="1">
      <c r="A76" s="308"/>
      <c r="B76" s="445">
        <f>'인원 입력 기능'!G74</f>
        <v>77</v>
      </c>
      <c r="C76" s="446">
        <f t="shared" si="8"/>
        <v>7</v>
      </c>
      <c r="D76" s="447">
        <f>'수학 백분위 표'!D75</f>
        <v>14.574293153062623</v>
      </c>
      <c r="E76" s="369">
        <f>_xlfn.IFNA(VLOOKUP($B76, '확률과 통계 차트'!$AE$6:$AH$106, 4, FALSE), _xlfn.IFNA(VLOOKUP($B76+1, '확률과 통계 차트'!$AE$6:$AH$106, 4, FALSE), "-"))</f>
        <v>15</v>
      </c>
      <c r="F76" s="487">
        <f>_xlfn.IFNA(VLOOKUP($B76, '확률과 통계 차트'!$AD$6:$AG$106, 4, FALSE), _xlfn.IFNA(VLOOKUP($B76-1, '확률과 통계 차트'!$AD$6:$AG$106, 4, FALSE), "-"))</f>
        <v>20</v>
      </c>
      <c r="G76" s="487">
        <f>_xlfn.IFNA(VLOOKUP($B76, '미적분 차트'!$AE$6:$AH$106, 4, FALSE), _xlfn.IFNA(VLOOKUP($B76+1, '미적분 차트'!$AE$6:$AH$106, 4, FALSE), "-"))</f>
        <v>12</v>
      </c>
      <c r="H76" s="487">
        <f>_xlfn.IFNA(VLOOKUP($B76, '미적분 차트'!$AD$6:$AG$106, 4, FALSE), _xlfn.IFNA(VLOOKUP($B76-1, '미적분 차트'!$AD$6:$AG$106, 4, FALSE), "-"))</f>
        <v>12</v>
      </c>
      <c r="I76" s="487">
        <f>_xlfn.IFNA(VLOOKUP($B76, '기하 차트'!$AE$6:$AH$106, 4, FALSE), _xlfn.IFNA(VLOOKUP($B76+1, '기하 차트'!$AE$6:$AH$106, 4, FALSE), "-"))</f>
        <v>13</v>
      </c>
      <c r="J76" s="487">
        <f>_xlfn.IFNA(VLOOKUP($B76, '기하 차트'!$AD$6:$AG$106, 4, FALSE), _xlfn.IFNA(VLOOKUP($B76-1, '기하 차트'!$AD$6:$AG$106, 4, FALSE), "-"))</f>
        <v>14</v>
      </c>
      <c r="K76" s="628" t="str">
        <f t="shared" si="10"/>
        <v>15 - 20</v>
      </c>
      <c r="L76" s="628"/>
      <c r="M76" s="628">
        <f t="shared" si="9"/>
        <v>12</v>
      </c>
      <c r="N76" s="628"/>
      <c r="O76" s="629" t="str">
        <f t="shared" si="11"/>
        <v>13 - 14</v>
      </c>
      <c r="P76" s="630"/>
      <c r="Q76" s="308"/>
      <c r="S76" s="377"/>
    </row>
    <row r="77" spans="1:19" s="318" customFormat="1" ht="25" customHeight="1">
      <c r="A77" s="308"/>
      <c r="B77" s="445">
        <f>'인원 입력 기능'!G75</f>
        <v>76</v>
      </c>
      <c r="C77" s="446">
        <f t="shared" si="8"/>
        <v>7</v>
      </c>
      <c r="D77" s="447">
        <f>'수학 백분위 표'!D76</f>
        <v>12.764353903074044</v>
      </c>
      <c r="E77" s="369">
        <f>_xlfn.IFNA(VLOOKUP($B77, '확률과 통계 차트'!$AE$6:$AH$106, 4, FALSE), _xlfn.IFNA(VLOOKUP($B77+1, '확률과 통계 차트'!$AE$6:$AH$106, 4, FALSE), "-"))</f>
        <v>14</v>
      </c>
      <c r="F77" s="487">
        <f>_xlfn.IFNA(VLOOKUP($B77, '확률과 통계 차트'!$AD$6:$AG$106, 4, FALSE), _xlfn.IFNA(VLOOKUP($B77-1, '확률과 통계 차트'!$AD$6:$AG$106, 4, FALSE), "-"))</f>
        <v>18</v>
      </c>
      <c r="G77" s="487">
        <f>_xlfn.IFNA(VLOOKUP($B77, '미적분 차트'!$AE$6:$AH$106, 4, FALSE), _xlfn.IFNA(VLOOKUP($B77+1, '미적분 차트'!$AE$6:$AH$106, 4, FALSE), "-"))</f>
        <v>10</v>
      </c>
      <c r="H77" s="487">
        <f>_xlfn.IFNA(VLOOKUP($B77, '미적분 차트'!$AD$6:$AG$106, 4, FALSE), _xlfn.IFNA(VLOOKUP($B77-1, '미적분 차트'!$AD$6:$AG$106, 4, FALSE), "-"))</f>
        <v>11</v>
      </c>
      <c r="I77" s="487">
        <f>_xlfn.IFNA(VLOOKUP($B77, '기하 차트'!$AE$6:$AH$106, 4, FALSE), _xlfn.IFNA(VLOOKUP($B77+1, '기하 차트'!$AE$6:$AH$106, 4, FALSE), "-"))</f>
        <v>12</v>
      </c>
      <c r="J77" s="487">
        <f>_xlfn.IFNA(VLOOKUP($B77, '기하 차트'!$AD$6:$AG$106, 4, FALSE), _xlfn.IFNA(VLOOKUP($B77-1, '기하 차트'!$AD$6:$AG$106, 4, FALSE), "-"))</f>
        <v>12</v>
      </c>
      <c r="K77" s="628" t="str">
        <f t="shared" si="10"/>
        <v>14 - 18</v>
      </c>
      <c r="L77" s="628"/>
      <c r="M77" s="628" t="str">
        <f t="shared" si="9"/>
        <v>10 - 11</v>
      </c>
      <c r="N77" s="628"/>
      <c r="O77" s="629">
        <f t="shared" si="11"/>
        <v>12</v>
      </c>
      <c r="P77" s="630"/>
      <c r="Q77" s="308"/>
      <c r="S77" s="377"/>
    </row>
    <row r="78" spans="1:19" s="318" customFormat="1" ht="25" customHeight="1">
      <c r="A78" s="308"/>
      <c r="B78" s="445">
        <f>'인원 입력 기능'!G76</f>
        <v>75</v>
      </c>
      <c r="C78" s="446">
        <f t="shared" si="8"/>
        <v>7</v>
      </c>
      <c r="D78" s="447">
        <f>'수학 백분위 표'!D77</f>
        <v>10.344630703877955</v>
      </c>
      <c r="E78" s="369">
        <f>_xlfn.IFNA(VLOOKUP($B78, '확률과 통계 차트'!$AE$6:$AH$106, 4, FALSE), _xlfn.IFNA(VLOOKUP($B78+1, '확률과 통계 차트'!$AE$6:$AH$106, 4, FALSE), "-"))</f>
        <v>13</v>
      </c>
      <c r="F78" s="487">
        <f>_xlfn.IFNA(VLOOKUP($B78, '확률과 통계 차트'!$AD$6:$AG$106, 4, FALSE), _xlfn.IFNA(VLOOKUP($B78-1, '확률과 통계 차트'!$AD$6:$AG$106, 4, FALSE), "-"))</f>
        <v>17</v>
      </c>
      <c r="G78" s="487">
        <f>_xlfn.IFNA(VLOOKUP($B78, '미적분 차트'!$AE$6:$AH$106, 4, FALSE), _xlfn.IFNA(VLOOKUP($B78+1, '미적분 차트'!$AE$6:$AH$106, 4, FALSE), "-"))</f>
        <v>9</v>
      </c>
      <c r="H78" s="487">
        <f>_xlfn.IFNA(VLOOKUP($B78, '미적분 차트'!$AD$6:$AG$106, 4, FALSE), _xlfn.IFNA(VLOOKUP($B78-1, '미적분 차트'!$AD$6:$AG$106, 4, FALSE), "-"))</f>
        <v>10</v>
      </c>
      <c r="I78" s="487">
        <f>_xlfn.IFNA(VLOOKUP($B78, '기하 차트'!$AE$6:$AH$106, 4, FALSE), _xlfn.IFNA(VLOOKUP($B78+1, '기하 차트'!$AE$6:$AH$106, 4, FALSE), "-"))</f>
        <v>11</v>
      </c>
      <c r="J78" s="487">
        <f>_xlfn.IFNA(VLOOKUP($B78, '기하 차트'!$AD$6:$AG$106, 4, FALSE), _xlfn.IFNA(VLOOKUP($B78-1, '기하 차트'!$AD$6:$AG$106, 4, FALSE), "-"))</f>
        <v>11</v>
      </c>
      <c r="K78" s="628" t="str">
        <f t="shared" si="10"/>
        <v>13 - 17</v>
      </c>
      <c r="L78" s="628"/>
      <c r="M78" s="628" t="str">
        <f t="shared" si="9"/>
        <v>9 - 10</v>
      </c>
      <c r="N78" s="628"/>
      <c r="O78" s="629">
        <f t="shared" si="11"/>
        <v>11</v>
      </c>
      <c r="P78" s="630"/>
      <c r="Q78" s="308"/>
      <c r="S78" s="377"/>
    </row>
    <row r="79" spans="1:19" s="318" customFormat="1" ht="25" customHeight="1">
      <c r="A79" s="308"/>
      <c r="B79" s="445">
        <f>'인원 입력 기능'!G77</f>
        <v>74</v>
      </c>
      <c r="C79" s="446">
        <f t="shared" si="8"/>
        <v>8</v>
      </c>
      <c r="D79" s="447">
        <f>'수학 백분위 표'!D78</f>
        <v>8.0407486918700588</v>
      </c>
      <c r="E79" s="369">
        <f>_xlfn.IFNA(VLOOKUP($B79, '확률과 통계 차트'!$AE$6:$AH$106, 4, FALSE), _xlfn.IFNA(VLOOKUP($B79+1, '확률과 통계 차트'!$AE$6:$AH$106, 4, FALSE), "-"))</f>
        <v>11</v>
      </c>
      <c r="F79" s="487">
        <f>_xlfn.IFNA(VLOOKUP($B79, '확률과 통계 차트'!$AD$6:$AG$106, 4, FALSE), _xlfn.IFNA(VLOOKUP($B79-1, '확률과 통계 차트'!$AD$6:$AG$106, 4, FALSE), "-"))</f>
        <v>15</v>
      </c>
      <c r="G79" s="487">
        <f>_xlfn.IFNA(VLOOKUP($B79, '미적분 차트'!$AE$6:$AH$106, 4, FALSE), _xlfn.IFNA(VLOOKUP($B79+1, '미적분 차트'!$AE$6:$AH$106, 4, FALSE), "-"))</f>
        <v>8</v>
      </c>
      <c r="H79" s="487">
        <f>_xlfn.IFNA(VLOOKUP($B79, '미적분 차트'!$AD$6:$AG$106, 4, FALSE), _xlfn.IFNA(VLOOKUP($B79-1, '미적분 차트'!$AD$6:$AG$106, 4, FALSE), "-"))</f>
        <v>9</v>
      </c>
      <c r="I79" s="487">
        <f>_xlfn.IFNA(VLOOKUP($B79, '기하 차트'!$AE$6:$AH$106, 4, FALSE), _xlfn.IFNA(VLOOKUP($B79+1, '기하 차트'!$AE$6:$AH$106, 4, FALSE), "-"))</f>
        <v>10</v>
      </c>
      <c r="J79" s="487">
        <f>_xlfn.IFNA(VLOOKUP($B79, '기하 차트'!$AD$6:$AG$106, 4, FALSE), _xlfn.IFNA(VLOOKUP($B79-1, '기하 차트'!$AD$6:$AG$106, 4, FALSE), "-"))</f>
        <v>10</v>
      </c>
      <c r="K79" s="628" t="str">
        <f t="shared" si="10"/>
        <v>11 - 15</v>
      </c>
      <c r="L79" s="628"/>
      <c r="M79" s="628" t="str">
        <f t="shared" si="9"/>
        <v>8 - 9</v>
      </c>
      <c r="N79" s="628"/>
      <c r="O79" s="629">
        <f t="shared" si="11"/>
        <v>10</v>
      </c>
      <c r="P79" s="630"/>
      <c r="Q79" s="308"/>
      <c r="S79" s="377"/>
    </row>
    <row r="80" spans="1:19" s="318" customFormat="1" ht="25" customHeight="1">
      <c r="A80" s="308"/>
      <c r="B80" s="445">
        <f>'인원 입력 기능'!G78</f>
        <v>73</v>
      </c>
      <c r="C80" s="446">
        <f t="shared" si="8"/>
        <v>8</v>
      </c>
      <c r="D80" s="447">
        <f>'수학 백분위 표'!D79</f>
        <v>6.4977643792790136</v>
      </c>
      <c r="E80" s="369">
        <f>_xlfn.IFNA(VLOOKUP($B80, '확률과 통계 차트'!$AE$6:$AH$106, 4, FALSE), _xlfn.IFNA(VLOOKUP($B80+1, '확률과 통계 차트'!$AE$6:$AH$106, 4, FALSE), "-"))</f>
        <v>10</v>
      </c>
      <c r="F80" s="487">
        <f>_xlfn.IFNA(VLOOKUP($B80, '확률과 통계 차트'!$AD$6:$AG$106, 4, FALSE), _xlfn.IFNA(VLOOKUP($B80-1, '확률과 통계 차트'!$AD$6:$AG$106, 4, FALSE), "-"))</f>
        <v>14</v>
      </c>
      <c r="G80" s="487">
        <f>_xlfn.IFNA(VLOOKUP($B80, '미적분 차트'!$AE$6:$AH$106, 4, FALSE), _xlfn.IFNA(VLOOKUP($B80+1, '미적분 차트'!$AE$6:$AH$106, 4, FALSE), "-"))</f>
        <v>7</v>
      </c>
      <c r="H80" s="487">
        <f>_xlfn.IFNA(VLOOKUP($B80, '미적분 차트'!$AD$6:$AG$106, 4, FALSE), _xlfn.IFNA(VLOOKUP($B80-1, '미적분 차트'!$AD$6:$AG$106, 4, FALSE), "-"))</f>
        <v>7</v>
      </c>
      <c r="I80" s="487">
        <f>_xlfn.IFNA(VLOOKUP($B80, '기하 차트'!$AE$6:$AH$106, 4, FALSE), _xlfn.IFNA(VLOOKUP($B80+1, '기하 차트'!$AE$6:$AH$106, 4, FALSE), "-"))</f>
        <v>9</v>
      </c>
      <c r="J80" s="487">
        <f>_xlfn.IFNA(VLOOKUP($B80, '기하 차트'!$AD$6:$AG$106, 4, FALSE), _xlfn.IFNA(VLOOKUP($B80-1, '기하 차트'!$AD$6:$AG$106, 4, FALSE), "-"))</f>
        <v>9</v>
      </c>
      <c r="K80" s="628" t="str">
        <f t="shared" si="10"/>
        <v>10 - 14</v>
      </c>
      <c r="L80" s="628"/>
      <c r="M80" s="628">
        <f t="shared" si="9"/>
        <v>7</v>
      </c>
      <c r="N80" s="628"/>
      <c r="O80" s="629">
        <f t="shared" si="11"/>
        <v>9</v>
      </c>
      <c r="P80" s="630"/>
      <c r="Q80" s="308"/>
      <c r="S80" s="377"/>
    </row>
    <row r="81" spans="1:19" s="318" customFormat="1" ht="25" customHeight="1">
      <c r="A81" s="308"/>
      <c r="B81" s="445">
        <f>'인원 입력 기능'!G79</f>
        <v>72</v>
      </c>
      <c r="C81" s="446">
        <f t="shared" si="8"/>
        <v>8</v>
      </c>
      <c r="D81" s="447">
        <f>'수학 백분위 표'!D80</f>
        <v>4.567416272070723</v>
      </c>
      <c r="E81" s="369">
        <f>_xlfn.IFNA(VLOOKUP($B81, '확률과 통계 차트'!$AE$6:$AH$106, 4, FALSE), _xlfn.IFNA(VLOOKUP($B81+1, '확률과 통계 차트'!$AE$6:$AH$106, 4, FALSE), "-"))</f>
        <v>9</v>
      </c>
      <c r="F81" s="487">
        <f>_xlfn.IFNA(VLOOKUP($B81, '확률과 통계 차트'!$AD$6:$AG$106, 4, FALSE), _xlfn.IFNA(VLOOKUP($B81-1, '확률과 통계 차트'!$AD$6:$AG$106, 4, FALSE), "-"))</f>
        <v>12</v>
      </c>
      <c r="G81" s="487">
        <f>_xlfn.IFNA(VLOOKUP($B81, '미적분 차트'!$AE$6:$AH$106, 4, FALSE), _xlfn.IFNA(VLOOKUP($B81+1, '미적분 차트'!$AE$6:$AH$106, 4, FALSE), "-"))</f>
        <v>6</v>
      </c>
      <c r="H81" s="487">
        <f>_xlfn.IFNA(VLOOKUP($B81, '미적분 차트'!$AD$6:$AG$106, 4, FALSE), _xlfn.IFNA(VLOOKUP($B81-1, '미적분 차트'!$AD$6:$AG$106, 4, FALSE), "-"))</f>
        <v>6</v>
      </c>
      <c r="I81" s="487">
        <f>_xlfn.IFNA(VLOOKUP($B81, '기하 차트'!$AE$6:$AH$106, 4, FALSE), _xlfn.IFNA(VLOOKUP($B81+1, '기하 차트'!$AE$6:$AH$106, 4, FALSE), "-"))</f>
        <v>7</v>
      </c>
      <c r="J81" s="487">
        <f>_xlfn.IFNA(VLOOKUP($B81, '기하 차트'!$AD$6:$AG$106, 4, FALSE), _xlfn.IFNA(VLOOKUP($B81-1, '기하 차트'!$AD$6:$AG$106, 4, FALSE), "-"))</f>
        <v>8</v>
      </c>
      <c r="K81" s="628" t="str">
        <f t="shared" si="10"/>
        <v>9 - 12</v>
      </c>
      <c r="L81" s="628"/>
      <c r="M81" s="628">
        <f t="shared" si="9"/>
        <v>6</v>
      </c>
      <c r="N81" s="628"/>
      <c r="O81" s="629" t="str">
        <f t="shared" si="11"/>
        <v>7 - 8</v>
      </c>
      <c r="P81" s="630"/>
      <c r="Q81" s="308"/>
      <c r="S81" s="377"/>
    </row>
    <row r="82" spans="1:19" s="318" customFormat="1" ht="25" customHeight="1">
      <c r="A82" s="308"/>
      <c r="B82" s="445">
        <f>'인원 입력 기능'!G80</f>
        <v>71</v>
      </c>
      <c r="C82" s="446">
        <f t="shared" si="8"/>
        <v>8</v>
      </c>
      <c r="D82" s="447">
        <f>'수학 백분위 표'!D81</f>
        <v>2.7534168709430262</v>
      </c>
      <c r="E82" s="369">
        <f>_xlfn.IFNA(VLOOKUP($B82, '확률과 통계 차트'!$AE$6:$AH$106, 4, FALSE), _xlfn.IFNA(VLOOKUP($B82+1, '확률과 통계 차트'!$AE$6:$AH$106, 4, FALSE), "-"))</f>
        <v>8</v>
      </c>
      <c r="F82" s="487">
        <f>_xlfn.IFNA(VLOOKUP($B82, '확률과 통계 차트'!$AD$6:$AG$106, 4, FALSE), _xlfn.IFNA(VLOOKUP($B82-1, '확률과 통계 차트'!$AD$6:$AG$106, 4, FALSE), "-"))</f>
        <v>11</v>
      </c>
      <c r="G82" s="487">
        <f>_xlfn.IFNA(VLOOKUP($B82, '미적분 차트'!$AE$6:$AH$106, 4, FALSE), _xlfn.IFNA(VLOOKUP($B82+1, '미적분 차트'!$AE$6:$AH$106, 4, FALSE), "-"))</f>
        <v>5</v>
      </c>
      <c r="H82" s="487">
        <f>_xlfn.IFNA(VLOOKUP($B82, '미적분 차트'!$AD$6:$AG$106, 4, FALSE), _xlfn.IFNA(VLOOKUP($B82-1, '미적분 차트'!$AD$6:$AG$106, 4, FALSE), "-"))</f>
        <v>5</v>
      </c>
      <c r="I82" s="487">
        <f>_xlfn.IFNA(VLOOKUP($B82, '기하 차트'!$AE$6:$AH$106, 4, FALSE), _xlfn.IFNA(VLOOKUP($B82+1, '기하 차트'!$AE$6:$AH$106, 4, FALSE), "-"))</f>
        <v>6</v>
      </c>
      <c r="J82" s="487">
        <f>_xlfn.IFNA(VLOOKUP($B82, '기하 차트'!$AD$6:$AG$106, 4, FALSE), _xlfn.IFNA(VLOOKUP($B82-1, '기하 차트'!$AD$6:$AG$106, 4, FALSE), "-"))</f>
        <v>6</v>
      </c>
      <c r="K82" s="628" t="str">
        <f t="shared" si="10"/>
        <v>8 - 11</v>
      </c>
      <c r="L82" s="628"/>
      <c r="M82" s="628">
        <f t="shared" si="9"/>
        <v>5</v>
      </c>
      <c r="N82" s="628"/>
      <c r="O82" s="629">
        <f t="shared" si="11"/>
        <v>6</v>
      </c>
      <c r="P82" s="630"/>
      <c r="Q82" s="308"/>
      <c r="S82" s="377"/>
    </row>
    <row r="83" spans="1:19" s="318" customFormat="1" ht="25" customHeight="1">
      <c r="A83" s="308"/>
      <c r="B83" s="445">
        <f>'인원 입력 기능'!G81</f>
        <v>70</v>
      </c>
      <c r="C83" s="446">
        <f t="shared" si="8"/>
        <v>9</v>
      </c>
      <c r="D83" s="447">
        <f>'수학 백분위 표'!D82</f>
        <v>1.8257992153757896</v>
      </c>
      <c r="E83" s="369">
        <f>_xlfn.IFNA(VLOOKUP($B83, '확률과 통계 차트'!$AE$6:$AH$106, 4, FALSE), _xlfn.IFNA(VLOOKUP($B83+1, '확률과 통계 차트'!$AE$6:$AH$106, 4, FALSE), "-"))</f>
        <v>7</v>
      </c>
      <c r="F83" s="487">
        <f>_xlfn.IFNA(VLOOKUP($B83, '확률과 통계 차트'!$AD$6:$AG$106, 4, FALSE), _xlfn.IFNA(VLOOKUP($B83-1, '확률과 통계 차트'!$AD$6:$AG$106, 4, FALSE), "-"))</f>
        <v>9</v>
      </c>
      <c r="G83" s="487">
        <f>_xlfn.IFNA(VLOOKUP($B83, '미적분 차트'!$AE$6:$AH$106, 4, FALSE), _xlfn.IFNA(VLOOKUP($B83+1, '미적분 차트'!$AE$6:$AH$106, 4, FALSE), "-"))</f>
        <v>4</v>
      </c>
      <c r="H83" s="487">
        <f>_xlfn.IFNA(VLOOKUP($B83, '미적분 차트'!$AD$6:$AG$106, 4, FALSE), _xlfn.IFNA(VLOOKUP($B83-1, '미적분 차트'!$AD$6:$AG$106, 4, FALSE), "-"))</f>
        <v>4</v>
      </c>
      <c r="I83" s="487">
        <f>_xlfn.IFNA(VLOOKUP($B83, '기하 차트'!$AE$6:$AH$106, 4, FALSE), _xlfn.IFNA(VLOOKUP($B83+1, '기하 차트'!$AE$6:$AH$106, 4, FALSE), "-"))</f>
        <v>5</v>
      </c>
      <c r="J83" s="487">
        <f>_xlfn.IFNA(VLOOKUP($B83, '기하 차트'!$AD$6:$AG$106, 4, FALSE), _xlfn.IFNA(VLOOKUP($B83-1, '기하 차트'!$AD$6:$AG$106, 4, FALSE), "-"))</f>
        <v>5</v>
      </c>
      <c r="K83" s="628" t="str">
        <f t="shared" si="10"/>
        <v>7 - 9</v>
      </c>
      <c r="L83" s="628"/>
      <c r="M83" s="628">
        <f t="shared" si="9"/>
        <v>4</v>
      </c>
      <c r="N83" s="628"/>
      <c r="O83" s="629">
        <f t="shared" si="11"/>
        <v>5</v>
      </c>
      <c r="P83" s="630"/>
      <c r="Q83" s="308"/>
      <c r="S83" s="377"/>
    </row>
    <row r="84" spans="1:19" s="318" customFormat="1" ht="25" customHeight="1">
      <c r="A84" s="308"/>
      <c r="B84" s="445">
        <f>'인원 입력 기능'!G82</f>
        <v>69</v>
      </c>
      <c r="C84" s="446">
        <f t="shared" si="8"/>
        <v>9</v>
      </c>
      <c r="D84" s="447">
        <f>'수학 백분위 표'!D83</f>
        <v>1.2506534305739558</v>
      </c>
      <c r="E84" s="369">
        <f>_xlfn.IFNA(VLOOKUP($B84, '확률과 통계 차트'!$AE$6:$AH$106, 4, FALSE), _xlfn.IFNA(VLOOKUP($B84+1, '확률과 통계 차트'!$AE$6:$AH$106, 4, FALSE), "-"))</f>
        <v>5</v>
      </c>
      <c r="F84" s="487">
        <f>_xlfn.IFNA(VLOOKUP($B84, '확률과 통계 차트'!$AD$6:$AG$106, 4, FALSE), _xlfn.IFNA(VLOOKUP($B84-1, '확률과 통계 차트'!$AD$6:$AG$106, 4, FALSE), "-"))</f>
        <v>7</v>
      </c>
      <c r="G84" s="487">
        <f>_xlfn.IFNA(VLOOKUP($B84, '미적분 차트'!$AE$6:$AH$106, 4, FALSE), _xlfn.IFNA(VLOOKUP($B84+1, '미적분 차트'!$AE$6:$AH$106, 4, FALSE), "-"))</f>
        <v>2</v>
      </c>
      <c r="H84" s="487">
        <f>_xlfn.IFNA(VLOOKUP($B84, '미적분 차트'!$AD$6:$AG$106, 4, FALSE), _xlfn.IFNA(VLOOKUP($B84-1, '미적분 차트'!$AD$6:$AG$106, 4, FALSE), "-"))</f>
        <v>3</v>
      </c>
      <c r="I84" s="487">
        <f>_xlfn.IFNA(VLOOKUP($B84, '기하 차트'!$AE$6:$AH$106, 4, FALSE), _xlfn.IFNA(VLOOKUP($B84+1, '기하 차트'!$AE$6:$AH$106, 4, FALSE), "-"))</f>
        <v>4</v>
      </c>
      <c r="J84" s="487">
        <f>_xlfn.IFNA(VLOOKUP($B84, '기하 차트'!$AD$6:$AG$106, 4, FALSE), _xlfn.IFNA(VLOOKUP($B84-1, '기하 차트'!$AD$6:$AG$106, 4, FALSE), "-"))</f>
        <v>4</v>
      </c>
      <c r="K84" s="628" t="str">
        <f t="shared" si="10"/>
        <v>5 - 7</v>
      </c>
      <c r="L84" s="628"/>
      <c r="M84" s="628" t="str">
        <f t="shared" si="9"/>
        <v>2 - 3</v>
      </c>
      <c r="N84" s="628"/>
      <c r="O84" s="629">
        <f t="shared" si="11"/>
        <v>4</v>
      </c>
      <c r="P84" s="630"/>
      <c r="Q84" s="308"/>
      <c r="S84" s="377"/>
    </row>
    <row r="85" spans="1:19" s="318" customFormat="1" ht="25" customHeight="1">
      <c r="A85" s="308"/>
      <c r="B85" s="445">
        <f>'인원 입력 기능'!G83</f>
        <v>68</v>
      </c>
      <c r="C85" s="446">
        <f t="shared" si="8"/>
        <v>9</v>
      </c>
      <c r="D85" s="447">
        <f>'수학 백분위 표'!D84</f>
        <v>0.82294188401162982</v>
      </c>
      <c r="E85" s="369">
        <f>_xlfn.IFNA(VLOOKUP($B85, '확률과 통계 차트'!$AE$6:$AH$106, 4, FALSE), _xlfn.IFNA(VLOOKUP($B85+1, '확률과 통계 차트'!$AE$6:$AH$106, 4, FALSE), "-"))</f>
        <v>4</v>
      </c>
      <c r="F85" s="487">
        <f>_xlfn.IFNA(VLOOKUP($B85, '확률과 통계 차트'!$AD$6:$AG$106, 4, FALSE), _xlfn.IFNA(VLOOKUP($B85-1, '확률과 통계 차트'!$AD$6:$AG$106, 4, FALSE), "-"))</f>
        <v>6</v>
      </c>
      <c r="G85" s="487">
        <f>_xlfn.IFNA(VLOOKUP($B85, '미적분 차트'!$AE$6:$AH$106, 4, FALSE), _xlfn.IFNA(VLOOKUP($B85+1, '미적분 차트'!$AE$6:$AH$106, 4, FALSE), "-"))</f>
        <v>2</v>
      </c>
      <c r="H85" s="487">
        <f>_xlfn.IFNA(VLOOKUP($B85, '미적분 차트'!$AD$6:$AG$106, 4, FALSE), _xlfn.IFNA(VLOOKUP($B85-1, '미적분 차트'!$AD$6:$AG$106, 4, FALSE), "-"))</f>
        <v>0</v>
      </c>
      <c r="I85" s="487">
        <f>_xlfn.IFNA(VLOOKUP($B85, '기하 차트'!$AE$6:$AH$106, 4, FALSE), _xlfn.IFNA(VLOOKUP($B85+1, '기하 차트'!$AE$6:$AH$106, 4, FALSE), "-"))</f>
        <v>3</v>
      </c>
      <c r="J85" s="487">
        <f>_xlfn.IFNA(VLOOKUP($B85, '기하 차트'!$AD$6:$AG$106, 4, FALSE), _xlfn.IFNA(VLOOKUP($B85-1, '기하 차트'!$AD$6:$AG$106, 4, FALSE), "-"))</f>
        <v>3</v>
      </c>
      <c r="K85" s="628" t="str">
        <f t="shared" si="10"/>
        <v>4 - 6</v>
      </c>
      <c r="L85" s="628"/>
      <c r="M85" s="628" t="str">
        <f t="shared" ref="M85:M91" si="12">IF(OR(G85="-",H85="-", G85&gt;H85),"-",IF(G85=H85,G85,G85&amp;" - "&amp;H85))</f>
        <v>-</v>
      </c>
      <c r="N85" s="628"/>
      <c r="O85" s="629">
        <f t="shared" ref="O85:O91" si="13">IF(OR(I85="-",J85="-", I85&gt;J85),"-",IF(I85=J85,I85,I85&amp;" - "&amp;J85))</f>
        <v>3</v>
      </c>
      <c r="P85" s="630"/>
      <c r="Q85" s="308"/>
      <c r="S85" s="377"/>
    </row>
    <row r="86" spans="1:19" s="318" customFormat="1" ht="25" customHeight="1">
      <c r="A86" s="308"/>
      <c r="B86" s="445">
        <f>'인원 입력 기능'!G84</f>
        <v>67</v>
      </c>
      <c r="C86" s="446">
        <f t="shared" ref="C86:C106" si="14">IF(ROUND(B86,0)&gt;=$U$7,1,IF(ROUND(B86,0)&gt;=$U$8,2,IF(ROUND(B86,0)&gt;=$U$9,3,IF(ROUND(B86,0)&gt;=$U$10,4,IF(ROUND(B86,0)&gt;=$U$11,5,IF(ROUND(B86,0)&gt;=$U$12,6,IF(ROUND(B86,0)&gt;=$U$13,7,IF(ROUND(B86,0)&gt;=$U$14,8,9))))))))</f>
        <v>9</v>
      </c>
      <c r="D86" s="447">
        <f>'수학 백분위 표'!D85</f>
        <v>0.52020686470053423</v>
      </c>
      <c r="E86" s="369">
        <f>_xlfn.IFNA(VLOOKUP($B86, '확률과 통계 차트'!$AE$6:$AH$106, 4, FALSE), _xlfn.IFNA(VLOOKUP($B86+1, '확률과 통계 차트'!$AE$6:$AH$106, 4, FALSE), "-"))</f>
        <v>3</v>
      </c>
      <c r="F86" s="487">
        <f>_xlfn.IFNA(VLOOKUP($B86, '확률과 통계 차트'!$AD$6:$AG$106, 4, FALSE), _xlfn.IFNA(VLOOKUP($B86-1, '확률과 통계 차트'!$AD$6:$AG$106, 4, FALSE), "-"))</f>
        <v>4</v>
      </c>
      <c r="G86" s="487">
        <f>_xlfn.IFNA(VLOOKUP($B86, '미적분 차트'!$AE$6:$AH$106, 4, FALSE), _xlfn.IFNA(VLOOKUP($B86+1, '미적분 차트'!$AE$6:$AH$106, 4, FALSE), "-"))</f>
        <v>0</v>
      </c>
      <c r="H86" s="487">
        <f>_xlfn.IFNA(VLOOKUP($B86, '미적분 차트'!$AD$6:$AG$106, 4, FALSE), _xlfn.IFNA(VLOOKUP($B86-1, '미적분 차트'!$AD$6:$AG$106, 4, FALSE), "-"))</f>
        <v>0</v>
      </c>
      <c r="I86" s="487">
        <f>_xlfn.IFNA(VLOOKUP($B86, '기하 차트'!$AE$6:$AH$106, 4, FALSE), _xlfn.IFNA(VLOOKUP($B86+1, '기하 차트'!$AE$6:$AH$106, 4, FALSE), "-"))</f>
        <v>2</v>
      </c>
      <c r="J86" s="487">
        <f>_xlfn.IFNA(VLOOKUP($B86, '기하 차트'!$AD$6:$AG$106, 4, FALSE), _xlfn.IFNA(VLOOKUP($B86-1, '기하 차트'!$AD$6:$AG$106, 4, FALSE), "-"))</f>
        <v>2</v>
      </c>
      <c r="K86" s="628" t="str">
        <f t="shared" ref="K86:K106" si="15">IF(OR(E86="-",F86="-", E86&gt;F86),"-",IF(E86=F86,E86,E86&amp;" - "&amp;F86))</f>
        <v>3 - 4</v>
      </c>
      <c r="L86" s="628"/>
      <c r="M86" s="628">
        <f t="shared" si="12"/>
        <v>0</v>
      </c>
      <c r="N86" s="628"/>
      <c r="O86" s="629">
        <f t="shared" si="13"/>
        <v>2</v>
      </c>
      <c r="P86" s="630"/>
      <c r="Q86" s="308"/>
      <c r="S86" s="377"/>
    </row>
    <row r="87" spans="1:19" s="318" customFormat="1" ht="25" customHeight="1">
      <c r="A87" s="308"/>
      <c r="B87" s="445">
        <f>'인원 입력 기능'!G85</f>
        <v>66</v>
      </c>
      <c r="C87" s="446">
        <f t="shared" si="14"/>
        <v>9</v>
      </c>
      <c r="D87" s="447">
        <f>'수학 백분위 표'!D86</f>
        <v>0.32633464780726928</v>
      </c>
      <c r="E87" s="369">
        <f>_xlfn.IFNA(VLOOKUP($B87, '확률과 통계 차트'!$AE$6:$AH$106, 4, FALSE), _xlfn.IFNA(VLOOKUP($B87+1, '확률과 통계 차트'!$AE$6:$AH$106, 4, FALSE), "-"))</f>
        <v>2</v>
      </c>
      <c r="F87" s="487">
        <f>_xlfn.IFNA(VLOOKUP($B87, '확률과 통계 차트'!$AD$6:$AG$106, 4, FALSE), _xlfn.IFNA(VLOOKUP($B87-1, '확률과 통계 차트'!$AD$6:$AG$106, 4, FALSE), "-"))</f>
        <v>3</v>
      </c>
      <c r="G87" s="487">
        <f>_xlfn.IFNA(VLOOKUP($B87, '미적분 차트'!$AE$6:$AH$106, 4, FALSE), _xlfn.IFNA(VLOOKUP($B87+1, '미적분 차트'!$AE$6:$AH$106, 4, FALSE), "-"))</f>
        <v>0</v>
      </c>
      <c r="H87" s="487" t="str">
        <f>_xlfn.IFNA(VLOOKUP($B87, '미적분 차트'!$AD$6:$AG$106, 4, FALSE), _xlfn.IFNA(VLOOKUP($B87-1, '미적분 차트'!$AD$6:$AG$106, 4, FALSE), "-"))</f>
        <v>-</v>
      </c>
      <c r="I87" s="487">
        <f>_xlfn.IFNA(VLOOKUP($B87, '기하 차트'!$AE$6:$AH$106, 4, FALSE), _xlfn.IFNA(VLOOKUP($B87+1, '기하 차트'!$AE$6:$AH$106, 4, FALSE), "-"))</f>
        <v>0</v>
      </c>
      <c r="J87" s="487">
        <f>_xlfn.IFNA(VLOOKUP($B87, '기하 차트'!$AD$6:$AG$106, 4, FALSE), _xlfn.IFNA(VLOOKUP($B87-1, '기하 차트'!$AD$6:$AG$106, 4, FALSE), "-"))</f>
        <v>0</v>
      </c>
      <c r="K87" s="628" t="str">
        <f t="shared" ref="K87:K92" si="16">IF(OR(E87="-",F87="-", E87&gt;F87),"-",IF(E87=F87,E87,E87&amp;" - "&amp;F87))</f>
        <v>2 - 3</v>
      </c>
      <c r="L87" s="628"/>
      <c r="M87" s="628" t="str">
        <f t="shared" si="12"/>
        <v>-</v>
      </c>
      <c r="N87" s="628"/>
      <c r="O87" s="629">
        <f t="shared" si="13"/>
        <v>0</v>
      </c>
      <c r="P87" s="630"/>
      <c r="Q87" s="308"/>
      <c r="S87" s="377"/>
    </row>
    <row r="88" spans="1:19" ht="25" customHeight="1">
      <c r="A88" s="4"/>
      <c r="B88" s="445">
        <f>'인원 입력 기능'!G86</f>
        <v>65</v>
      </c>
      <c r="C88" s="446">
        <f t="shared" si="14"/>
        <v>9</v>
      </c>
      <c r="D88" s="447">
        <f>'수학 백분위 표'!D87</f>
        <v>0.13982145485366138</v>
      </c>
      <c r="E88" s="369">
        <f>_xlfn.IFNA(VLOOKUP($B88, '확률과 통계 차트'!$AE$6:$AH$106, 4, FALSE), _xlfn.IFNA(VLOOKUP($B88+1, '확률과 통계 차트'!$AE$6:$AH$106, 4, FALSE), "-"))</f>
        <v>2</v>
      </c>
      <c r="F88" s="487">
        <f>_xlfn.IFNA(VLOOKUP($B88, '확률과 통계 차트'!$AD$6:$AG$106, 4, FALSE), _xlfn.IFNA(VLOOKUP($B88-1, '확률과 통계 차트'!$AD$6:$AG$106, 4, FALSE), "-"))</f>
        <v>0</v>
      </c>
      <c r="G88" s="487" t="str">
        <f>_xlfn.IFNA(VLOOKUP($B88, '미적분 차트'!$AE$6:$AH$106, 4, FALSE), _xlfn.IFNA(VLOOKUP($B88+1, '미적분 차트'!$AE$6:$AH$106, 4, FALSE), "-"))</f>
        <v>-</v>
      </c>
      <c r="H88" s="487" t="str">
        <f>_xlfn.IFNA(VLOOKUP($B88, '미적분 차트'!$AD$6:$AG$106, 4, FALSE), _xlfn.IFNA(VLOOKUP($B88-1, '미적분 차트'!$AD$6:$AG$106, 4, FALSE), "-"))</f>
        <v>-</v>
      </c>
      <c r="I88" s="487">
        <f>_xlfn.IFNA(VLOOKUP($B88, '기하 차트'!$AE$6:$AH$106, 4, FALSE), _xlfn.IFNA(VLOOKUP($B88+1, '기하 차트'!$AE$6:$AH$106, 4, FALSE), "-"))</f>
        <v>0</v>
      </c>
      <c r="J88" s="487" t="str">
        <f>_xlfn.IFNA(VLOOKUP($B88, '기하 차트'!$AD$6:$AG$106, 4, FALSE), _xlfn.IFNA(VLOOKUP($B88-1, '기하 차트'!$AD$6:$AG$106, 4, FALSE), "-"))</f>
        <v>-</v>
      </c>
      <c r="K88" s="628" t="str">
        <f t="shared" si="16"/>
        <v>-</v>
      </c>
      <c r="L88" s="628"/>
      <c r="M88" s="628" t="str">
        <f t="shared" si="12"/>
        <v>-</v>
      </c>
      <c r="N88" s="628"/>
      <c r="O88" s="629" t="str">
        <f t="shared" si="13"/>
        <v>-</v>
      </c>
      <c r="P88" s="630"/>
      <c r="Q88" s="4"/>
      <c r="S88" s="5"/>
    </row>
    <row r="89" spans="1:19" ht="25" customHeight="1">
      <c r="A89" s="4"/>
      <c r="B89" s="445">
        <f>'인원 입력 기능'!G87</f>
        <v>0</v>
      </c>
      <c r="C89" s="446">
        <f t="shared" si="14"/>
        <v>9</v>
      </c>
      <c r="D89" s="447">
        <f>'수학 백분위 표'!D88</f>
        <v>0</v>
      </c>
      <c r="E89" s="369">
        <f>_xlfn.IFNA(VLOOKUP($B89, '확률과 통계 차트'!$AE$6:$AH$106, 4, FALSE), _xlfn.IFNA(VLOOKUP($B89+1, '확률과 통계 차트'!$AE$6:$AH$106, 4, FALSE), "-"))</f>
        <v>1</v>
      </c>
      <c r="F89" s="487">
        <f>_xlfn.IFNA(VLOOKUP($B89, '확률과 통계 차트'!$AD$6:$AG$106, 4, FALSE), _xlfn.IFNA(VLOOKUP($B89-1, '확률과 통계 차트'!$AD$6:$AG$106, 4, FALSE), "-"))</f>
        <v>99</v>
      </c>
      <c r="G89" s="487">
        <f>_xlfn.IFNA(VLOOKUP($B89, '미적분 차트'!$AE$6:$AH$106, 4, FALSE), _xlfn.IFNA(VLOOKUP($B89+1, '미적분 차트'!$AE$6:$AH$106, 4, FALSE), "-"))</f>
        <v>1</v>
      </c>
      <c r="H89" s="487">
        <f>_xlfn.IFNA(VLOOKUP($B89, '미적분 차트'!$AD$6:$AG$106, 4, FALSE), _xlfn.IFNA(VLOOKUP($B89-1, '미적분 차트'!$AD$6:$AG$106, 4, FALSE), "-"))</f>
        <v>99</v>
      </c>
      <c r="I89" s="487">
        <f>_xlfn.IFNA(VLOOKUP($B89, '기하 차트'!$AE$6:$AH$106, 4, FALSE), _xlfn.IFNA(VLOOKUP($B89+1, '기하 차트'!$AE$6:$AH$106, 4, FALSE), "-"))</f>
        <v>1</v>
      </c>
      <c r="J89" s="487">
        <f>_xlfn.IFNA(VLOOKUP($B89, '기하 차트'!$AD$6:$AG$106, 4, FALSE), _xlfn.IFNA(VLOOKUP($B89-1, '기하 차트'!$AD$6:$AG$106, 4, FALSE), "-"))</f>
        <v>99</v>
      </c>
      <c r="K89" s="628" t="str">
        <f t="shared" si="16"/>
        <v>1 - 99</v>
      </c>
      <c r="L89" s="628"/>
      <c r="M89" s="628" t="str">
        <f t="shared" si="12"/>
        <v>1 - 99</v>
      </c>
      <c r="N89" s="628"/>
      <c r="O89" s="629" t="str">
        <f t="shared" si="13"/>
        <v>1 - 99</v>
      </c>
      <c r="P89" s="630"/>
      <c r="Q89" s="4"/>
      <c r="S89" s="5"/>
    </row>
    <row r="90" spans="1:19" ht="25" customHeight="1">
      <c r="A90" s="4"/>
      <c r="B90" s="445">
        <f>'인원 입력 기능'!G88</f>
        <v>0</v>
      </c>
      <c r="C90" s="446">
        <f t="shared" si="14"/>
        <v>9</v>
      </c>
      <c r="D90" s="447">
        <f>'수학 백분위 표'!D89</f>
        <v>0</v>
      </c>
      <c r="E90" s="369">
        <f>_xlfn.IFNA(VLOOKUP($B90, '확률과 통계 차트'!$AE$6:$AH$106, 4, FALSE), _xlfn.IFNA(VLOOKUP($B90+1, '확률과 통계 차트'!$AE$6:$AH$106, 4, FALSE), "-"))</f>
        <v>1</v>
      </c>
      <c r="F90" s="487">
        <f>_xlfn.IFNA(VLOOKUP($B90, '확률과 통계 차트'!$AD$6:$AG$106, 4, FALSE), _xlfn.IFNA(VLOOKUP($B90-1, '확률과 통계 차트'!$AD$6:$AG$106, 4, FALSE), "-"))</f>
        <v>99</v>
      </c>
      <c r="G90" s="487">
        <f>_xlfn.IFNA(VLOOKUP($B90, '미적분 차트'!$AE$6:$AH$106, 4, FALSE), _xlfn.IFNA(VLOOKUP($B90+1, '미적분 차트'!$AE$6:$AH$106, 4, FALSE), "-"))</f>
        <v>1</v>
      </c>
      <c r="H90" s="487">
        <f>_xlfn.IFNA(VLOOKUP($B90, '미적분 차트'!$AD$6:$AG$106, 4, FALSE), _xlfn.IFNA(VLOOKUP($B90-1, '미적분 차트'!$AD$6:$AG$106, 4, FALSE), "-"))</f>
        <v>99</v>
      </c>
      <c r="I90" s="487">
        <f>_xlfn.IFNA(VLOOKUP($B90, '기하 차트'!$AE$6:$AH$106, 4, FALSE), _xlfn.IFNA(VLOOKUP($B90+1, '기하 차트'!$AE$6:$AH$106, 4, FALSE), "-"))</f>
        <v>1</v>
      </c>
      <c r="J90" s="487">
        <f>_xlfn.IFNA(VLOOKUP($B90, '기하 차트'!$AD$6:$AG$106, 4, FALSE), _xlfn.IFNA(VLOOKUP($B90-1, '기하 차트'!$AD$6:$AG$106, 4, FALSE), "-"))</f>
        <v>99</v>
      </c>
      <c r="K90" s="628" t="str">
        <f t="shared" si="16"/>
        <v>1 - 99</v>
      </c>
      <c r="L90" s="628"/>
      <c r="M90" s="628" t="str">
        <f t="shared" si="12"/>
        <v>1 - 99</v>
      </c>
      <c r="N90" s="628"/>
      <c r="O90" s="629" t="str">
        <f t="shared" si="13"/>
        <v>1 - 99</v>
      </c>
      <c r="P90" s="630"/>
      <c r="Q90" s="4"/>
      <c r="S90" s="5"/>
    </row>
    <row r="91" spans="1:19" ht="25" customHeight="1">
      <c r="A91" s="4"/>
      <c r="B91" s="445">
        <f>'인원 입력 기능'!G89</f>
        <v>0</v>
      </c>
      <c r="C91" s="446">
        <f t="shared" si="14"/>
        <v>9</v>
      </c>
      <c r="D91" s="447">
        <f>'수학 백분위 표'!D90</f>
        <v>0</v>
      </c>
      <c r="E91" s="369">
        <f>_xlfn.IFNA(VLOOKUP($B91, '확률과 통계 차트'!$AE$6:$AH$106, 4, FALSE), _xlfn.IFNA(VLOOKUP($B91+1, '확률과 통계 차트'!$AE$6:$AH$106, 4, FALSE), "-"))</f>
        <v>1</v>
      </c>
      <c r="F91" s="487">
        <f>_xlfn.IFNA(VLOOKUP($B91, '확률과 통계 차트'!$AD$6:$AG$106, 4, FALSE), _xlfn.IFNA(VLOOKUP($B91-1, '확률과 통계 차트'!$AD$6:$AG$106, 4, FALSE), "-"))</f>
        <v>99</v>
      </c>
      <c r="G91" s="487">
        <f>_xlfn.IFNA(VLOOKUP($B91, '미적분 차트'!$AE$6:$AH$106, 4, FALSE), _xlfn.IFNA(VLOOKUP($B91+1, '미적분 차트'!$AE$6:$AH$106, 4, FALSE), "-"))</f>
        <v>1</v>
      </c>
      <c r="H91" s="487">
        <f>_xlfn.IFNA(VLOOKUP($B91, '미적분 차트'!$AD$6:$AG$106, 4, FALSE), _xlfn.IFNA(VLOOKUP($B91-1, '미적분 차트'!$AD$6:$AG$106, 4, FALSE), "-"))</f>
        <v>99</v>
      </c>
      <c r="I91" s="487">
        <f>_xlfn.IFNA(VLOOKUP($B91, '기하 차트'!$AE$6:$AH$106, 4, FALSE), _xlfn.IFNA(VLOOKUP($B91+1, '기하 차트'!$AE$6:$AH$106, 4, FALSE), "-"))</f>
        <v>1</v>
      </c>
      <c r="J91" s="487">
        <f>_xlfn.IFNA(VLOOKUP($B91, '기하 차트'!$AD$6:$AG$106, 4, FALSE), _xlfn.IFNA(VLOOKUP($B91-1, '기하 차트'!$AD$6:$AG$106, 4, FALSE), "-"))</f>
        <v>99</v>
      </c>
      <c r="K91" s="628" t="str">
        <f t="shared" si="16"/>
        <v>1 - 99</v>
      </c>
      <c r="L91" s="628"/>
      <c r="M91" s="628" t="str">
        <f t="shared" si="12"/>
        <v>1 - 99</v>
      </c>
      <c r="N91" s="628"/>
      <c r="O91" s="629" t="str">
        <f t="shared" si="13"/>
        <v>1 - 99</v>
      </c>
      <c r="P91" s="630"/>
      <c r="Q91" s="4"/>
      <c r="S91" s="5"/>
    </row>
    <row r="92" spans="1:19" ht="25" customHeight="1" thickBot="1">
      <c r="A92" s="4"/>
      <c r="B92" s="483">
        <f>'인원 입력 기능'!G90</f>
        <v>0</v>
      </c>
      <c r="C92" s="484">
        <f t="shared" si="14"/>
        <v>9</v>
      </c>
      <c r="D92" s="485">
        <f>'수학 백분위 표'!D91</f>
        <v>0</v>
      </c>
      <c r="E92" s="369">
        <f>_xlfn.IFNA(VLOOKUP($B92, '확률과 통계 차트'!$AE$6:$AH$106, 4, FALSE), _xlfn.IFNA(VLOOKUP($B92+1, '확률과 통계 차트'!$AE$6:$AH$106, 4, FALSE), "-"))</f>
        <v>1</v>
      </c>
      <c r="F92" s="487">
        <f>_xlfn.IFNA(VLOOKUP($B92, '확률과 통계 차트'!$AD$6:$AG$106, 4, FALSE), _xlfn.IFNA(VLOOKUP($B92-1, '확률과 통계 차트'!$AD$6:$AG$106, 4, FALSE), "-"))</f>
        <v>99</v>
      </c>
      <c r="G92" s="487">
        <f>_xlfn.IFNA(VLOOKUP($B92, '미적분 차트'!$AE$6:$AH$106, 4, FALSE), _xlfn.IFNA(VLOOKUP($B92+1, '미적분 차트'!$AE$6:$AH$106, 4, FALSE), "-"))</f>
        <v>1</v>
      </c>
      <c r="H92" s="487">
        <f>_xlfn.IFNA(VLOOKUP($B92, '미적분 차트'!$AD$6:$AG$106, 4, FALSE), _xlfn.IFNA(VLOOKUP($B92-1, '미적분 차트'!$AD$6:$AG$106, 4, FALSE), "-"))</f>
        <v>99</v>
      </c>
      <c r="I92" s="487">
        <f>_xlfn.IFNA(VLOOKUP($B92, '기하 차트'!$AE$6:$AH$106, 4, FALSE), _xlfn.IFNA(VLOOKUP($B92+1, '기하 차트'!$AE$6:$AH$106, 4, FALSE), "-"))</f>
        <v>1</v>
      </c>
      <c r="J92" s="487">
        <f>_xlfn.IFNA(VLOOKUP($B92, '기하 차트'!$AD$6:$AG$106, 4, FALSE), _xlfn.IFNA(VLOOKUP($B92-1, '기하 차트'!$AD$6:$AG$106, 4, FALSE), "-"))</f>
        <v>99</v>
      </c>
      <c r="K92" s="631" t="str">
        <f t="shared" si="16"/>
        <v>1 - 99</v>
      </c>
      <c r="L92" s="631"/>
      <c r="M92" s="631" t="str">
        <f t="shared" ref="M92" si="17">IF(OR(G92="-",H92="-", G92&gt;H92),"-",IF(G92=H92,G92,G92&amp;" - "&amp;H92))</f>
        <v>1 - 99</v>
      </c>
      <c r="N92" s="631"/>
      <c r="O92" s="632" t="str">
        <f t="shared" ref="O92" si="18">IF(OR(I92="-",J92="-", I92&gt;J92),"-",IF(I92=J92,I92,I92&amp;" - "&amp;J92))</f>
        <v>1 - 99</v>
      </c>
      <c r="P92" s="633"/>
      <c r="Q92" s="4"/>
      <c r="S92" s="5"/>
    </row>
    <row r="93" spans="1:19" ht="21" hidden="1" customHeight="1">
      <c r="A93" s="4"/>
      <c r="B93" s="479">
        <f>'인원 입력 기능'!G91</f>
        <v>0</v>
      </c>
      <c r="C93" s="480">
        <f t="shared" si="14"/>
        <v>9</v>
      </c>
      <c r="D93" s="481">
        <f>'수학 백분위 표'!D92</f>
        <v>0</v>
      </c>
      <c r="E93" s="369">
        <f>_xlfn.IFNA(VLOOKUP($B93, '확률과 통계 차트'!$AE$6:$AH$106, 4, FALSE), _xlfn.IFNA(VLOOKUP($B93+1, '확률과 통계 차트'!$AE$6:$AH$106, 4, FALSE), "-"))</f>
        <v>1</v>
      </c>
      <c r="F93" s="487">
        <f>_xlfn.IFNA(VLOOKUP($B93, '확률과 통계 차트'!$AD$6:$AG$106, 4, FALSE), _xlfn.IFNA(VLOOKUP($B93-1, '확률과 통계 차트'!$AD$6:$AG$106, 4, FALSE), "-"))</f>
        <v>99</v>
      </c>
      <c r="G93" s="487">
        <f>_xlfn.IFNA(VLOOKUP($B93, '미적분 차트'!$AE$6:$AH$106, 4, FALSE), _xlfn.IFNA(VLOOKUP($B93+1, '미적분 차트'!$AE$6:$AH$106, 4, FALSE), "-"))</f>
        <v>1</v>
      </c>
      <c r="H93" s="487">
        <f>_xlfn.IFNA(VLOOKUP($B93, '미적분 차트'!$AD$6:$AG$106, 4, FALSE), _xlfn.IFNA(VLOOKUP($B93-1, '미적분 차트'!$AD$6:$AG$106, 4, FALSE), "-"))</f>
        <v>99</v>
      </c>
      <c r="I93" s="487">
        <f>_xlfn.IFNA(VLOOKUP($B93, '기하 차트'!$AE$6:$AH$106, 4, FALSE), _xlfn.IFNA(VLOOKUP($B93+1, '기하 차트'!$AE$6:$AH$106, 4, FALSE), "-"))</f>
        <v>1</v>
      </c>
      <c r="J93" s="487">
        <f>_xlfn.IFNA(VLOOKUP($B93, '기하 차트'!$AD$6:$AG$106, 4, FALSE), _xlfn.IFNA(VLOOKUP($B93-1, '기하 차트'!$AD$6:$AG$106, 4, FALSE), "-"))</f>
        <v>99</v>
      </c>
      <c r="K93" s="126" t="str">
        <f t="shared" si="15"/>
        <v>1 - 99</v>
      </c>
      <c r="L93" s="126"/>
      <c r="M93" s="126"/>
      <c r="N93" s="414" t="e">
        <f>E93/#REF!</f>
        <v>#REF!</v>
      </c>
      <c r="O93" s="99" t="str">
        <f t="shared" ref="O93:O106" si="19">IF(OR(I93="-",J93="-", I93&gt;J93),"-",IF(I93=J93,I93,I93&amp;" - "&amp;J93))</f>
        <v>1 - 99</v>
      </c>
      <c r="P93" s="421"/>
      <c r="Q93" s="4"/>
      <c r="S93" s="5"/>
    </row>
    <row r="94" spans="1:19" ht="21" hidden="1" customHeight="1">
      <c r="A94" s="4"/>
      <c r="B94" s="445">
        <f>'인원 입력 기능'!G92</f>
        <v>0</v>
      </c>
      <c r="C94" s="446">
        <f t="shared" si="14"/>
        <v>9</v>
      </c>
      <c r="D94" s="447">
        <f>'수학 백분위 표'!D93</f>
        <v>0</v>
      </c>
      <c r="E94" s="369">
        <f>_xlfn.IFNA(VLOOKUP($B94, '확률과 통계 차트'!$AE$6:$AH$106, 4, FALSE), _xlfn.IFNA(VLOOKUP($B94+1, '확률과 통계 차트'!$AE$6:$AH$106, 4, FALSE), "-"))</f>
        <v>1</v>
      </c>
      <c r="F94" s="487">
        <f>_xlfn.IFNA(VLOOKUP($B94, '확률과 통계 차트'!$AD$6:$AG$106, 4, FALSE), _xlfn.IFNA(VLOOKUP($B94-1, '확률과 통계 차트'!$AD$6:$AG$106, 4, FALSE), "-"))</f>
        <v>99</v>
      </c>
      <c r="G94" s="487">
        <f>_xlfn.IFNA(VLOOKUP($B94, '미적분 차트'!$AE$6:$AH$106, 4, FALSE), _xlfn.IFNA(VLOOKUP($B94+1, '미적분 차트'!$AE$6:$AH$106, 4, FALSE), "-"))</f>
        <v>1</v>
      </c>
      <c r="H94" s="487">
        <f>_xlfn.IFNA(VLOOKUP($B94, '미적분 차트'!$AD$6:$AG$106, 4, FALSE), _xlfn.IFNA(VLOOKUP($B94-1, '미적분 차트'!$AD$6:$AG$106, 4, FALSE), "-"))</f>
        <v>99</v>
      </c>
      <c r="I94" s="487">
        <f>_xlfn.IFNA(VLOOKUP($B94, '기하 차트'!$AE$6:$AH$106, 4, FALSE), _xlfn.IFNA(VLOOKUP($B94+1, '기하 차트'!$AE$6:$AH$106, 4, FALSE), "-"))</f>
        <v>1</v>
      </c>
      <c r="J94" s="487">
        <f>_xlfn.IFNA(VLOOKUP($B94, '기하 차트'!$AD$6:$AG$106, 4, FALSE), _xlfn.IFNA(VLOOKUP($B94-1, '기하 차트'!$AD$6:$AG$106, 4, FALSE), "-"))</f>
        <v>99</v>
      </c>
      <c r="K94" s="127" t="str">
        <f t="shared" si="15"/>
        <v>1 - 99</v>
      </c>
      <c r="L94" s="127"/>
      <c r="M94" s="127"/>
      <c r="N94" s="415" t="e">
        <f>E94/#REF!</f>
        <v>#REF!</v>
      </c>
      <c r="O94" s="97" t="str">
        <f t="shared" si="19"/>
        <v>1 - 99</v>
      </c>
      <c r="P94" s="422"/>
      <c r="Q94" s="4"/>
      <c r="S94" s="5"/>
    </row>
    <row r="95" spans="1:19" ht="21" hidden="1" customHeight="1">
      <c r="A95" s="4"/>
      <c r="B95" s="445">
        <f>'인원 입력 기능'!G93</f>
        <v>0</v>
      </c>
      <c r="C95" s="446">
        <f t="shared" si="14"/>
        <v>9</v>
      </c>
      <c r="D95" s="447">
        <f>'수학 백분위 표'!D94</f>
        <v>0</v>
      </c>
      <c r="E95" s="369">
        <f>_xlfn.IFNA(VLOOKUP($B95, '확률과 통계 차트'!$AE$6:$AH$106, 4, FALSE), _xlfn.IFNA(VLOOKUP($B95+1, '확률과 통계 차트'!$AE$6:$AH$106, 4, FALSE), "-"))</f>
        <v>1</v>
      </c>
      <c r="F95" s="487">
        <f>_xlfn.IFNA(VLOOKUP($B95, '확률과 통계 차트'!$AD$6:$AG$106, 4, FALSE), _xlfn.IFNA(VLOOKUP($B95-1, '확률과 통계 차트'!$AD$6:$AG$106, 4, FALSE), "-"))</f>
        <v>99</v>
      </c>
      <c r="G95" s="487">
        <f>_xlfn.IFNA(VLOOKUP($B95, '미적분 차트'!$AE$6:$AH$106, 4, FALSE), _xlfn.IFNA(VLOOKUP($B95+1, '미적분 차트'!$AE$6:$AH$106, 4, FALSE), "-"))</f>
        <v>1</v>
      </c>
      <c r="H95" s="487">
        <f>_xlfn.IFNA(VLOOKUP($B95, '미적분 차트'!$AD$6:$AG$106, 4, FALSE), _xlfn.IFNA(VLOOKUP($B95-1, '미적분 차트'!$AD$6:$AG$106, 4, FALSE), "-"))</f>
        <v>99</v>
      </c>
      <c r="I95" s="487">
        <f>_xlfn.IFNA(VLOOKUP($B95, '기하 차트'!$AE$6:$AH$106, 4, FALSE), _xlfn.IFNA(VLOOKUP($B95+1, '기하 차트'!$AE$6:$AH$106, 4, FALSE), "-"))</f>
        <v>1</v>
      </c>
      <c r="J95" s="487">
        <f>_xlfn.IFNA(VLOOKUP($B95, '기하 차트'!$AD$6:$AG$106, 4, FALSE), _xlfn.IFNA(VLOOKUP($B95-1, '기하 차트'!$AD$6:$AG$106, 4, FALSE), "-"))</f>
        <v>99</v>
      </c>
      <c r="K95" s="127" t="str">
        <f t="shared" si="15"/>
        <v>1 - 99</v>
      </c>
      <c r="L95" s="127"/>
      <c r="M95" s="127"/>
      <c r="N95" s="415" t="e">
        <f>E95/#REF!</f>
        <v>#REF!</v>
      </c>
      <c r="O95" s="97" t="str">
        <f t="shared" si="19"/>
        <v>1 - 99</v>
      </c>
      <c r="P95" s="422"/>
      <c r="Q95" s="4"/>
      <c r="S95" s="5"/>
    </row>
    <row r="96" spans="1:19" ht="21" hidden="1" customHeight="1">
      <c r="A96" s="4"/>
      <c r="B96" s="445">
        <f>'인원 입력 기능'!G94</f>
        <v>0</v>
      </c>
      <c r="C96" s="446">
        <f t="shared" si="14"/>
        <v>9</v>
      </c>
      <c r="D96" s="447">
        <f>'수학 백분위 표'!D95</f>
        <v>0</v>
      </c>
      <c r="E96" s="369">
        <f>_xlfn.IFNA(VLOOKUP($B96, '확률과 통계 차트'!$AE$6:$AH$106, 4, FALSE), _xlfn.IFNA(VLOOKUP($B96+1, '확률과 통계 차트'!$AE$6:$AH$106, 4, FALSE), "-"))</f>
        <v>1</v>
      </c>
      <c r="F96" s="487">
        <f>_xlfn.IFNA(VLOOKUP($B96, '확률과 통계 차트'!$AD$6:$AG$106, 4, FALSE), _xlfn.IFNA(VLOOKUP($B96-1, '확률과 통계 차트'!$AD$6:$AG$106, 4, FALSE), "-"))</f>
        <v>99</v>
      </c>
      <c r="G96" s="487">
        <f>_xlfn.IFNA(VLOOKUP($B96, '미적분 차트'!$AE$6:$AH$106, 4, FALSE), _xlfn.IFNA(VLOOKUP($B96+1, '미적분 차트'!$AE$6:$AH$106, 4, FALSE), "-"))</f>
        <v>1</v>
      </c>
      <c r="H96" s="487">
        <f>_xlfn.IFNA(VLOOKUP($B96, '미적분 차트'!$AD$6:$AG$106, 4, FALSE), _xlfn.IFNA(VLOOKUP($B96-1, '미적분 차트'!$AD$6:$AG$106, 4, FALSE), "-"))</f>
        <v>99</v>
      </c>
      <c r="I96" s="487">
        <f>_xlfn.IFNA(VLOOKUP($B96, '기하 차트'!$AE$6:$AH$106, 4, FALSE), _xlfn.IFNA(VLOOKUP($B96+1, '기하 차트'!$AE$6:$AH$106, 4, FALSE), "-"))</f>
        <v>1</v>
      </c>
      <c r="J96" s="487">
        <f>_xlfn.IFNA(VLOOKUP($B96, '기하 차트'!$AD$6:$AG$106, 4, FALSE), _xlfn.IFNA(VLOOKUP($B96-1, '기하 차트'!$AD$6:$AG$106, 4, FALSE), "-"))</f>
        <v>99</v>
      </c>
      <c r="K96" s="127" t="str">
        <f t="shared" si="15"/>
        <v>1 - 99</v>
      </c>
      <c r="L96" s="127"/>
      <c r="M96" s="127"/>
      <c r="N96" s="415" t="e">
        <f>E96/#REF!</f>
        <v>#REF!</v>
      </c>
      <c r="O96" s="97" t="str">
        <f t="shared" si="19"/>
        <v>1 - 99</v>
      </c>
      <c r="P96" s="422"/>
      <c r="Q96" s="4"/>
      <c r="S96" s="5"/>
    </row>
    <row r="97" spans="1:19" ht="21" hidden="1" customHeight="1">
      <c r="A97" s="4"/>
      <c r="B97" s="445">
        <f>'인원 입력 기능'!G95</f>
        <v>0</v>
      </c>
      <c r="C97" s="446">
        <f t="shared" si="14"/>
        <v>9</v>
      </c>
      <c r="D97" s="447">
        <f>'수학 백분위 표'!D96</f>
        <v>0</v>
      </c>
      <c r="E97" s="369">
        <f>_xlfn.IFNA(VLOOKUP($B97, '확률과 통계 차트'!$AE$6:$AH$106, 4, FALSE), _xlfn.IFNA(VLOOKUP($B97+1, '확률과 통계 차트'!$AE$6:$AH$106, 4, FALSE), "-"))</f>
        <v>1</v>
      </c>
      <c r="F97" s="487">
        <f>_xlfn.IFNA(VLOOKUP($B97, '확률과 통계 차트'!$AD$6:$AG$106, 4, FALSE), _xlfn.IFNA(VLOOKUP($B97-1, '확률과 통계 차트'!$AD$6:$AG$106, 4, FALSE), "-"))</f>
        <v>99</v>
      </c>
      <c r="G97" s="487">
        <f>_xlfn.IFNA(VLOOKUP($B97, '미적분 차트'!$AE$6:$AH$106, 4, FALSE), _xlfn.IFNA(VLOOKUP($B97+1, '미적분 차트'!$AE$6:$AH$106, 4, FALSE), "-"))</f>
        <v>1</v>
      </c>
      <c r="H97" s="487">
        <f>_xlfn.IFNA(VLOOKUP($B97, '미적분 차트'!$AD$6:$AG$106, 4, FALSE), _xlfn.IFNA(VLOOKUP($B97-1, '미적분 차트'!$AD$6:$AG$106, 4, FALSE), "-"))</f>
        <v>99</v>
      </c>
      <c r="I97" s="487">
        <f>_xlfn.IFNA(VLOOKUP($B97, '기하 차트'!$AE$6:$AH$106, 4, FALSE), _xlfn.IFNA(VLOOKUP($B97+1, '기하 차트'!$AE$6:$AH$106, 4, FALSE), "-"))</f>
        <v>1</v>
      </c>
      <c r="J97" s="487">
        <f>_xlfn.IFNA(VLOOKUP($B97, '기하 차트'!$AD$6:$AG$106, 4, FALSE), _xlfn.IFNA(VLOOKUP($B97-1, '기하 차트'!$AD$6:$AG$106, 4, FALSE), "-"))</f>
        <v>99</v>
      </c>
      <c r="K97" s="127" t="str">
        <f t="shared" si="15"/>
        <v>1 - 99</v>
      </c>
      <c r="L97" s="127"/>
      <c r="M97" s="127"/>
      <c r="N97" s="415" t="e">
        <f>E97/#REF!</f>
        <v>#REF!</v>
      </c>
      <c r="O97" s="97" t="str">
        <f t="shared" si="19"/>
        <v>1 - 99</v>
      </c>
      <c r="P97" s="422"/>
      <c r="Q97" s="4"/>
      <c r="S97" s="5"/>
    </row>
    <row r="98" spans="1:19" ht="21" hidden="1" customHeight="1">
      <c r="A98" s="4"/>
      <c r="B98" s="445">
        <f>'인원 입력 기능'!G96</f>
        <v>0</v>
      </c>
      <c r="C98" s="446">
        <f t="shared" si="14"/>
        <v>9</v>
      </c>
      <c r="D98" s="447">
        <f>'수학 백분위 표'!D97</f>
        <v>0</v>
      </c>
      <c r="E98" s="369">
        <f>_xlfn.IFNA(VLOOKUP($B98, '확률과 통계 차트'!$AE$6:$AH$106, 4, FALSE), _xlfn.IFNA(VLOOKUP($B98+1, '확률과 통계 차트'!$AE$6:$AH$106, 4, FALSE), "-"))</f>
        <v>1</v>
      </c>
      <c r="F98" s="487">
        <f>_xlfn.IFNA(VLOOKUP($B98, '확률과 통계 차트'!$AD$6:$AG$106, 4, FALSE), _xlfn.IFNA(VLOOKUP($B98-1, '확률과 통계 차트'!$AD$6:$AG$106, 4, FALSE), "-"))</f>
        <v>99</v>
      </c>
      <c r="G98" s="487">
        <f>_xlfn.IFNA(VLOOKUP($B98, '미적분 차트'!$AE$6:$AH$106, 4, FALSE), _xlfn.IFNA(VLOOKUP($B98+1, '미적분 차트'!$AE$6:$AH$106, 4, FALSE), "-"))</f>
        <v>1</v>
      </c>
      <c r="H98" s="487">
        <f>_xlfn.IFNA(VLOOKUP($B98, '미적분 차트'!$AD$6:$AG$106, 4, FALSE), _xlfn.IFNA(VLOOKUP($B98-1, '미적분 차트'!$AD$6:$AG$106, 4, FALSE), "-"))</f>
        <v>99</v>
      </c>
      <c r="I98" s="487">
        <f>_xlfn.IFNA(VLOOKUP($B98, '기하 차트'!$AE$6:$AH$106, 4, FALSE), _xlfn.IFNA(VLOOKUP($B98+1, '기하 차트'!$AE$6:$AH$106, 4, FALSE), "-"))</f>
        <v>1</v>
      </c>
      <c r="J98" s="487">
        <f>_xlfn.IFNA(VLOOKUP($B98, '기하 차트'!$AD$6:$AG$106, 4, FALSE), _xlfn.IFNA(VLOOKUP($B98-1, '기하 차트'!$AD$6:$AG$106, 4, FALSE), "-"))</f>
        <v>99</v>
      </c>
      <c r="K98" s="127" t="str">
        <f t="shared" si="15"/>
        <v>1 - 99</v>
      </c>
      <c r="L98" s="127"/>
      <c r="M98" s="127"/>
      <c r="N98" s="415" t="e">
        <f>E98/#REF!</f>
        <v>#REF!</v>
      </c>
      <c r="O98" s="97" t="str">
        <f t="shared" si="19"/>
        <v>1 - 99</v>
      </c>
      <c r="P98" s="422"/>
      <c r="Q98" s="4"/>
      <c r="S98" s="5"/>
    </row>
    <row r="99" spans="1:19" ht="21" hidden="1" customHeight="1">
      <c r="A99" s="4"/>
      <c r="B99" s="445">
        <f>'인원 입력 기능'!G97</f>
        <v>0</v>
      </c>
      <c r="C99" s="446">
        <f t="shared" si="14"/>
        <v>9</v>
      </c>
      <c r="D99" s="447">
        <f>'수학 백분위 표'!D98</f>
        <v>0</v>
      </c>
      <c r="E99" s="369">
        <f>_xlfn.IFNA(VLOOKUP($B99, '확률과 통계 차트'!$AE$6:$AH$106, 4, FALSE), _xlfn.IFNA(VLOOKUP($B99+1, '확률과 통계 차트'!$AE$6:$AH$106, 4, FALSE), "-"))</f>
        <v>1</v>
      </c>
      <c r="F99" s="487">
        <f>_xlfn.IFNA(VLOOKUP($B99, '확률과 통계 차트'!$AD$6:$AG$106, 4, FALSE), _xlfn.IFNA(VLOOKUP($B99-1, '확률과 통계 차트'!$AD$6:$AG$106, 4, FALSE), "-"))</f>
        <v>99</v>
      </c>
      <c r="G99" s="487">
        <f>_xlfn.IFNA(VLOOKUP($B99, '미적분 차트'!$AE$6:$AH$106, 4, FALSE), _xlfn.IFNA(VLOOKUP($B99+1, '미적분 차트'!$AE$6:$AH$106, 4, FALSE), "-"))</f>
        <v>1</v>
      </c>
      <c r="H99" s="487">
        <f>_xlfn.IFNA(VLOOKUP($B99, '미적분 차트'!$AD$6:$AG$106, 4, FALSE), _xlfn.IFNA(VLOOKUP($B99-1, '미적분 차트'!$AD$6:$AG$106, 4, FALSE), "-"))</f>
        <v>99</v>
      </c>
      <c r="I99" s="487">
        <f>_xlfn.IFNA(VLOOKUP($B99, '기하 차트'!$AE$6:$AH$106, 4, FALSE), _xlfn.IFNA(VLOOKUP($B99+1, '기하 차트'!$AE$6:$AH$106, 4, FALSE), "-"))</f>
        <v>1</v>
      </c>
      <c r="J99" s="487">
        <f>_xlfn.IFNA(VLOOKUP($B99, '기하 차트'!$AD$6:$AG$106, 4, FALSE), _xlfn.IFNA(VLOOKUP($B99-1, '기하 차트'!$AD$6:$AG$106, 4, FALSE), "-"))</f>
        <v>99</v>
      </c>
      <c r="K99" s="127" t="str">
        <f t="shared" si="15"/>
        <v>1 - 99</v>
      </c>
      <c r="L99" s="127"/>
      <c r="M99" s="127"/>
      <c r="N99" s="415" t="e">
        <f>E99/#REF!</f>
        <v>#REF!</v>
      </c>
      <c r="O99" s="97" t="str">
        <f t="shared" si="19"/>
        <v>1 - 99</v>
      </c>
      <c r="P99" s="422"/>
      <c r="Q99" s="4"/>
      <c r="S99" s="5"/>
    </row>
    <row r="100" spans="1:19" ht="21" hidden="1" customHeight="1">
      <c r="A100" s="4"/>
      <c r="B100" s="445">
        <f>'인원 입력 기능'!G98</f>
        <v>0</v>
      </c>
      <c r="C100" s="446">
        <f t="shared" si="14"/>
        <v>9</v>
      </c>
      <c r="D100" s="447">
        <f>'수학 백분위 표'!D99</f>
        <v>0</v>
      </c>
      <c r="E100" s="369">
        <f>_xlfn.IFNA(VLOOKUP($B100, '확률과 통계 차트'!$AE$6:$AH$106, 4, FALSE), _xlfn.IFNA(VLOOKUP($B100+1, '확률과 통계 차트'!$AE$6:$AH$106, 4, FALSE), "-"))</f>
        <v>1</v>
      </c>
      <c r="F100" s="487">
        <f>_xlfn.IFNA(VLOOKUP($B100, '확률과 통계 차트'!$AD$6:$AG$106, 4, FALSE), _xlfn.IFNA(VLOOKUP($B100-1, '확률과 통계 차트'!$AD$6:$AG$106, 4, FALSE), "-"))</f>
        <v>99</v>
      </c>
      <c r="G100" s="487">
        <f>_xlfn.IFNA(VLOOKUP($B100, '미적분 차트'!$AE$6:$AH$106, 4, FALSE), _xlfn.IFNA(VLOOKUP($B100+1, '미적분 차트'!$AE$6:$AH$106, 4, FALSE), "-"))</f>
        <v>1</v>
      </c>
      <c r="H100" s="487">
        <f>_xlfn.IFNA(VLOOKUP($B100, '미적분 차트'!$AD$6:$AG$106, 4, FALSE), _xlfn.IFNA(VLOOKUP($B100-1, '미적분 차트'!$AD$6:$AG$106, 4, FALSE), "-"))</f>
        <v>99</v>
      </c>
      <c r="I100" s="487">
        <f>_xlfn.IFNA(VLOOKUP($B100, '기하 차트'!$AE$6:$AH$106, 4, FALSE), _xlfn.IFNA(VLOOKUP($B100+1, '기하 차트'!$AE$6:$AH$106, 4, FALSE), "-"))</f>
        <v>1</v>
      </c>
      <c r="J100" s="487">
        <f>_xlfn.IFNA(VLOOKUP($B100, '기하 차트'!$AD$6:$AG$106, 4, FALSE), _xlfn.IFNA(VLOOKUP($B100-1, '기하 차트'!$AD$6:$AG$106, 4, FALSE), "-"))</f>
        <v>99</v>
      </c>
      <c r="K100" s="127" t="str">
        <f t="shared" si="15"/>
        <v>1 - 99</v>
      </c>
      <c r="L100" s="127"/>
      <c r="M100" s="127"/>
      <c r="N100" s="415" t="e">
        <f>E100/#REF!</f>
        <v>#REF!</v>
      </c>
      <c r="O100" s="97" t="str">
        <f t="shared" si="19"/>
        <v>1 - 99</v>
      </c>
      <c r="P100" s="422"/>
      <c r="Q100" s="4"/>
      <c r="S100" s="5"/>
    </row>
    <row r="101" spans="1:19" ht="21" hidden="1" customHeight="1" thickBot="1">
      <c r="A101" s="4"/>
      <c r="B101" s="445">
        <f>'인원 입력 기능'!G99</f>
        <v>0</v>
      </c>
      <c r="C101" s="446">
        <f t="shared" si="14"/>
        <v>9</v>
      </c>
      <c r="D101" s="447">
        <f>'수학 백분위 표'!D100</f>
        <v>0</v>
      </c>
      <c r="E101" s="369">
        <f>_xlfn.IFNA(VLOOKUP($B101, '확률과 통계 차트'!$AE$6:$AH$106, 4, FALSE), _xlfn.IFNA(VLOOKUP($B101+1, '확률과 통계 차트'!$AE$6:$AH$106, 4, FALSE), "-"))</f>
        <v>1</v>
      </c>
      <c r="F101" s="487">
        <f>_xlfn.IFNA(VLOOKUP($B101, '확률과 통계 차트'!$AD$6:$AG$106, 4, FALSE), _xlfn.IFNA(VLOOKUP($B101-1, '확률과 통계 차트'!$AD$6:$AG$106, 4, FALSE), "-"))</f>
        <v>99</v>
      </c>
      <c r="G101" s="487">
        <f>_xlfn.IFNA(VLOOKUP($B101, '미적분 차트'!$AE$6:$AH$106, 4, FALSE), _xlfn.IFNA(VLOOKUP($B101+1, '미적분 차트'!$AE$6:$AH$106, 4, FALSE), "-"))</f>
        <v>1</v>
      </c>
      <c r="H101" s="487">
        <f>_xlfn.IFNA(VLOOKUP($B101, '미적분 차트'!$AD$6:$AG$106, 4, FALSE), _xlfn.IFNA(VLOOKUP($B101-1, '미적분 차트'!$AD$6:$AG$106, 4, FALSE), "-"))</f>
        <v>99</v>
      </c>
      <c r="I101" s="487">
        <f>_xlfn.IFNA(VLOOKUP($B101, '기하 차트'!$AE$6:$AH$106, 4, FALSE), _xlfn.IFNA(VLOOKUP($B101+1, '기하 차트'!$AE$6:$AH$106, 4, FALSE), "-"))</f>
        <v>1</v>
      </c>
      <c r="J101" s="487">
        <f>_xlfn.IFNA(VLOOKUP($B101, '기하 차트'!$AD$6:$AG$106, 4, FALSE), _xlfn.IFNA(VLOOKUP($B101-1, '기하 차트'!$AD$6:$AG$106, 4, FALSE), "-"))</f>
        <v>99</v>
      </c>
      <c r="K101" s="127" t="str">
        <f t="shared" si="15"/>
        <v>1 - 99</v>
      </c>
      <c r="L101" s="127"/>
      <c r="M101" s="127"/>
      <c r="N101" s="415" t="e">
        <f>E101/#REF!</f>
        <v>#REF!</v>
      </c>
      <c r="O101" s="97" t="str">
        <f t="shared" si="19"/>
        <v>1 - 99</v>
      </c>
      <c r="P101" s="422"/>
      <c r="Q101" s="4"/>
      <c r="S101" s="5"/>
    </row>
    <row r="102" spans="1:19" ht="21" hidden="1" customHeight="1" thickBot="1">
      <c r="A102" s="4"/>
      <c r="B102" s="445">
        <f>'인원 입력 기능'!G100</f>
        <v>0</v>
      </c>
      <c r="C102" s="446">
        <f t="shared" si="14"/>
        <v>9</v>
      </c>
      <c r="D102" s="447">
        <f>'수학 백분위 표'!D101</f>
        <v>0</v>
      </c>
      <c r="E102" s="369">
        <f>_xlfn.IFNA(VLOOKUP($B102, '확률과 통계 차트'!$AE$6:$AH$106, 4, FALSE), _xlfn.IFNA(VLOOKUP($B102+1, '확률과 통계 차트'!$AE$6:$AH$106, 4, FALSE), "-"))</f>
        <v>1</v>
      </c>
      <c r="F102" s="487">
        <f>_xlfn.IFNA(VLOOKUP($B102, '확률과 통계 차트'!$AD$6:$AG$106, 4, FALSE), _xlfn.IFNA(VLOOKUP($B102-1, '확률과 통계 차트'!$AD$6:$AG$106, 4, FALSE), "-"))</f>
        <v>99</v>
      </c>
      <c r="G102" s="487">
        <f>_xlfn.IFNA(VLOOKUP($B102, '미적분 차트'!$AE$6:$AH$106, 4, FALSE), _xlfn.IFNA(VLOOKUP($B102+1, '미적분 차트'!$AE$6:$AH$106, 4, FALSE), "-"))</f>
        <v>1</v>
      </c>
      <c r="H102" s="487">
        <f>_xlfn.IFNA(VLOOKUP($B102, '미적분 차트'!$AD$6:$AG$106, 4, FALSE), _xlfn.IFNA(VLOOKUP($B102-1, '미적분 차트'!$AD$6:$AG$106, 4, FALSE), "-"))</f>
        <v>99</v>
      </c>
      <c r="I102" s="487">
        <f>_xlfn.IFNA(VLOOKUP($B102, '기하 차트'!$AE$6:$AH$106, 4, FALSE), _xlfn.IFNA(VLOOKUP($B102+1, '기하 차트'!$AE$6:$AH$106, 4, FALSE), "-"))</f>
        <v>1</v>
      </c>
      <c r="J102" s="487">
        <f>_xlfn.IFNA(VLOOKUP($B102, '기하 차트'!$AD$6:$AG$106, 4, FALSE), _xlfn.IFNA(VLOOKUP($B102-1, '기하 차트'!$AD$6:$AG$106, 4, FALSE), "-"))</f>
        <v>99</v>
      </c>
      <c r="K102" s="128" t="str">
        <f t="shared" si="15"/>
        <v>1 - 99</v>
      </c>
      <c r="L102" s="128"/>
      <c r="M102" s="128"/>
      <c r="N102" s="416" t="e">
        <f>E102/#REF!</f>
        <v>#REF!</v>
      </c>
      <c r="O102" s="100" t="str">
        <f t="shared" si="19"/>
        <v>1 - 99</v>
      </c>
      <c r="P102" s="423"/>
      <c r="Q102" s="4"/>
      <c r="S102" s="5"/>
    </row>
    <row r="103" spans="1:19" ht="21" hidden="1" customHeight="1">
      <c r="A103" s="4"/>
      <c r="B103" s="445">
        <f>'인원 입력 기능'!G101</f>
        <v>0</v>
      </c>
      <c r="C103" s="446">
        <f t="shared" si="14"/>
        <v>9</v>
      </c>
      <c r="D103" s="447">
        <f>'수학 백분위 표'!D102</f>
        <v>0</v>
      </c>
      <c r="E103" s="369">
        <f>_xlfn.IFNA(VLOOKUP($B103, '확률과 통계 차트'!$AE$6:$AH$106, 4, FALSE), _xlfn.IFNA(VLOOKUP($B103+1, '확률과 통계 차트'!$AE$6:$AH$106, 4, FALSE), "-"))</f>
        <v>1</v>
      </c>
      <c r="F103" s="487">
        <f>_xlfn.IFNA(VLOOKUP($B103, '확률과 통계 차트'!$AD$6:$AG$106, 4, FALSE), _xlfn.IFNA(VLOOKUP($B103-1, '확률과 통계 차트'!$AD$6:$AG$106, 4, FALSE), "-"))</f>
        <v>99</v>
      </c>
      <c r="G103" s="487">
        <f>_xlfn.IFNA(VLOOKUP($B103, '미적분 차트'!$AE$6:$AH$106, 4, FALSE), _xlfn.IFNA(VLOOKUP($B103+1, '미적분 차트'!$AE$6:$AH$106, 4, FALSE), "-"))</f>
        <v>1</v>
      </c>
      <c r="H103" s="487">
        <f>_xlfn.IFNA(VLOOKUP($B103, '미적분 차트'!$AD$6:$AG$106, 4, FALSE), _xlfn.IFNA(VLOOKUP($B103-1, '미적분 차트'!$AD$6:$AG$106, 4, FALSE), "-"))</f>
        <v>99</v>
      </c>
      <c r="I103" s="487">
        <f>_xlfn.IFNA(VLOOKUP($B103, '기하 차트'!$AE$6:$AH$106, 4, FALSE), _xlfn.IFNA(VLOOKUP($B103+1, '기하 차트'!$AE$6:$AH$106, 4, FALSE), "-"))</f>
        <v>1</v>
      </c>
      <c r="J103" s="487">
        <f>_xlfn.IFNA(VLOOKUP($B103, '기하 차트'!$AD$6:$AG$106, 4, FALSE), _xlfn.IFNA(VLOOKUP($B103-1, '기하 차트'!$AD$6:$AG$106, 4, FALSE), "-"))</f>
        <v>99</v>
      </c>
      <c r="K103" s="98" t="str">
        <f t="shared" si="15"/>
        <v>1 - 99</v>
      </c>
      <c r="L103" s="98"/>
      <c r="M103" s="98"/>
      <c r="N103" s="414" t="e">
        <f>E103/#REF!</f>
        <v>#REF!</v>
      </c>
      <c r="O103" s="99" t="str">
        <f t="shared" si="19"/>
        <v>1 - 99</v>
      </c>
      <c r="P103" s="421"/>
      <c r="Q103" s="4"/>
      <c r="S103" s="5"/>
    </row>
    <row r="104" spans="1:19" ht="21" hidden="1" customHeight="1">
      <c r="A104" s="4"/>
      <c r="B104" s="445">
        <f>'인원 입력 기능'!G102</f>
        <v>0</v>
      </c>
      <c r="C104" s="446">
        <f t="shared" si="14"/>
        <v>9</v>
      </c>
      <c r="D104" s="447">
        <f>'수학 백분위 표'!D103</f>
        <v>0</v>
      </c>
      <c r="E104" s="369">
        <f>_xlfn.IFNA(VLOOKUP($B104, '확률과 통계 차트'!$AE$6:$AH$106, 4, FALSE), _xlfn.IFNA(VLOOKUP($B104+1, '확률과 통계 차트'!$AE$6:$AH$106, 4, FALSE), "-"))</f>
        <v>1</v>
      </c>
      <c r="F104" s="487">
        <f>_xlfn.IFNA(VLOOKUP($B104, '확률과 통계 차트'!$AD$6:$AG$106, 4, FALSE), _xlfn.IFNA(VLOOKUP($B104-1, '확률과 통계 차트'!$AD$6:$AG$106, 4, FALSE), "-"))</f>
        <v>99</v>
      </c>
      <c r="G104" s="487">
        <f>_xlfn.IFNA(VLOOKUP($B104, '미적분 차트'!$AE$6:$AH$106, 4, FALSE), _xlfn.IFNA(VLOOKUP($B104+1, '미적분 차트'!$AE$6:$AH$106, 4, FALSE), "-"))</f>
        <v>1</v>
      </c>
      <c r="H104" s="487">
        <f>_xlfn.IFNA(VLOOKUP($B104, '미적분 차트'!$AD$6:$AG$106, 4, FALSE), _xlfn.IFNA(VLOOKUP($B104-1, '미적분 차트'!$AD$6:$AG$106, 4, FALSE), "-"))</f>
        <v>99</v>
      </c>
      <c r="I104" s="487">
        <f>_xlfn.IFNA(VLOOKUP($B104, '기하 차트'!$AE$6:$AH$106, 4, FALSE), _xlfn.IFNA(VLOOKUP($B104+1, '기하 차트'!$AE$6:$AH$106, 4, FALSE), "-"))</f>
        <v>1</v>
      </c>
      <c r="J104" s="487">
        <f>_xlfn.IFNA(VLOOKUP($B104, '기하 차트'!$AD$6:$AG$106, 4, FALSE), _xlfn.IFNA(VLOOKUP($B104-1, '기하 차트'!$AD$6:$AG$106, 4, FALSE), "-"))</f>
        <v>99</v>
      </c>
      <c r="K104" s="96" t="str">
        <f t="shared" si="15"/>
        <v>1 - 99</v>
      </c>
      <c r="L104" s="96"/>
      <c r="M104" s="96"/>
      <c r="N104" s="415" t="e">
        <f>E104/#REF!</f>
        <v>#REF!</v>
      </c>
      <c r="O104" s="97" t="str">
        <f t="shared" si="19"/>
        <v>1 - 99</v>
      </c>
      <c r="P104" s="422"/>
      <c r="Q104" s="4"/>
      <c r="S104" s="5"/>
    </row>
    <row r="105" spans="1:19" ht="21" hidden="1" customHeight="1">
      <c r="A105" s="4"/>
      <c r="B105" s="445" t="e">
        <f>'인원 입력 기능'!#REF!</f>
        <v>#REF!</v>
      </c>
      <c r="C105" s="446" t="e">
        <f t="shared" si="14"/>
        <v>#REF!</v>
      </c>
      <c r="D105" s="447" t="e">
        <f>'수학 백분위 표'!D104</f>
        <v>#REF!</v>
      </c>
      <c r="E105" s="369" t="e">
        <f>_xlfn.IFNA(VLOOKUP($B105, '확률과 통계 차트'!$AE$6:$AH$106, 4, FALSE), _xlfn.IFNA(VLOOKUP($B105+1, '확률과 통계 차트'!$AE$6:$AH$106, 4, FALSE), "-"))</f>
        <v>#REF!</v>
      </c>
      <c r="F105" s="487" t="e">
        <f>_xlfn.IFNA(VLOOKUP($B105, '확률과 통계 차트'!$AD$6:$AG$106, 4, FALSE), _xlfn.IFNA(VLOOKUP($B105-1, '확률과 통계 차트'!$AD$6:$AG$106, 4, FALSE), "-"))</f>
        <v>#REF!</v>
      </c>
      <c r="G105" s="487" t="e">
        <f>_xlfn.IFNA(VLOOKUP($B105, '미적분 차트'!$AE$6:$AH$106, 4, FALSE), _xlfn.IFNA(VLOOKUP($B105+1, '미적분 차트'!$AE$6:$AH$106, 4, FALSE), "-"))</f>
        <v>#REF!</v>
      </c>
      <c r="H105" s="487" t="e">
        <f>_xlfn.IFNA(VLOOKUP($B105, '미적분 차트'!$AD$6:$AG$106, 4, FALSE), _xlfn.IFNA(VLOOKUP($B105-1, '미적분 차트'!$AD$6:$AG$106, 4, FALSE), "-"))</f>
        <v>#REF!</v>
      </c>
      <c r="I105" s="487" t="e">
        <f>_xlfn.IFNA(VLOOKUP($B105, '기하 차트'!$AE$6:$AH$106, 4, FALSE), _xlfn.IFNA(VLOOKUP($B105+1, '기하 차트'!$AE$6:$AH$106, 4, FALSE), "-"))</f>
        <v>#REF!</v>
      </c>
      <c r="J105" s="487" t="e">
        <f>_xlfn.IFNA(VLOOKUP($B105, '기하 차트'!$AD$6:$AG$106, 4, FALSE), _xlfn.IFNA(VLOOKUP($B105-1, '기하 차트'!$AD$6:$AG$106, 4, FALSE), "-"))</f>
        <v>#REF!</v>
      </c>
      <c r="K105" s="11" t="e">
        <f t="shared" si="15"/>
        <v>#REF!</v>
      </c>
      <c r="L105" s="11"/>
      <c r="M105" s="11"/>
      <c r="N105" s="417" t="e">
        <f>E105/#REF!</f>
        <v>#REF!</v>
      </c>
      <c r="O105" s="10" t="e">
        <f t="shared" si="19"/>
        <v>#REF!</v>
      </c>
      <c r="P105" s="424"/>
      <c r="Q105" s="4"/>
    </row>
    <row r="106" spans="1:19" ht="21" hidden="1" customHeight="1" thickBot="1">
      <c r="A106" s="4"/>
      <c r="B106" s="445" t="e">
        <f>'인원 입력 기능'!#REF!</f>
        <v>#REF!</v>
      </c>
      <c r="C106" s="446" t="e">
        <f t="shared" si="14"/>
        <v>#REF!</v>
      </c>
      <c r="D106" s="447" t="e">
        <f>'수학 백분위 표'!D105</f>
        <v>#REF!</v>
      </c>
      <c r="E106" s="369" t="e">
        <f>_xlfn.IFNA(VLOOKUP($B106, '확률과 통계 차트'!$AE$6:$AH$106, 4, FALSE), _xlfn.IFNA(VLOOKUP($B106+1, '확률과 통계 차트'!$AE$6:$AH$106, 4, FALSE), "-"))</f>
        <v>#REF!</v>
      </c>
      <c r="F106" s="487" t="e">
        <f>_xlfn.IFNA(VLOOKUP($B106, '확률과 통계 차트'!$AD$6:$AG$106, 4, FALSE), _xlfn.IFNA(VLOOKUP($B106-1, '확률과 통계 차트'!$AD$6:$AG$106, 4, FALSE), "-"))</f>
        <v>#REF!</v>
      </c>
      <c r="G106" s="487" t="e">
        <f>_xlfn.IFNA(VLOOKUP($B106, '미적분 차트'!$AE$6:$AH$106, 4, FALSE), _xlfn.IFNA(VLOOKUP($B106+1, '미적분 차트'!$AE$6:$AH$106, 4, FALSE), "-"))</f>
        <v>#REF!</v>
      </c>
      <c r="H106" s="487" t="e">
        <f>_xlfn.IFNA(VLOOKUP($B106, '미적분 차트'!$AD$6:$AG$106, 4, FALSE), _xlfn.IFNA(VLOOKUP($B106-1, '미적분 차트'!$AD$6:$AG$106, 4, FALSE), "-"))</f>
        <v>#REF!</v>
      </c>
      <c r="I106" s="487" t="e">
        <f>_xlfn.IFNA(VLOOKUP($B106, '기하 차트'!$AE$6:$AH$106, 4, FALSE), _xlfn.IFNA(VLOOKUP($B106+1, '기하 차트'!$AE$6:$AH$106, 4, FALSE), "-"))</f>
        <v>#REF!</v>
      </c>
      <c r="J106" s="487" t="e">
        <f>_xlfn.IFNA(VLOOKUP($B106, '기하 차트'!$AD$6:$AG$106, 4, FALSE), _xlfn.IFNA(VLOOKUP($B106-1, '기하 차트'!$AD$6:$AG$106, 4, FALSE), "-"))</f>
        <v>#REF!</v>
      </c>
      <c r="K106" s="12" t="e">
        <f t="shared" si="15"/>
        <v>#REF!</v>
      </c>
      <c r="L106" s="12"/>
      <c r="M106" s="12"/>
      <c r="N106" s="418" t="e">
        <f>E106/#REF!</f>
        <v>#REF!</v>
      </c>
      <c r="O106" s="10" t="e">
        <f t="shared" si="19"/>
        <v>#REF!</v>
      </c>
      <c r="P106" s="425"/>
      <c r="Q106" s="4"/>
    </row>
    <row r="107" spans="1:19" ht="21" customHeight="1">
      <c r="A107" s="4"/>
      <c r="B107" s="156"/>
      <c r="C107" s="156"/>
      <c r="D107" s="156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9" ht="21" customHeight="1"/>
  </sheetData>
  <mergeCells count="270">
    <mergeCell ref="O6:P6"/>
    <mergeCell ref="K5:P5"/>
    <mergeCell ref="K6:L6"/>
    <mergeCell ref="M6:N6"/>
    <mergeCell ref="O85:P85"/>
    <mergeCell ref="O86:P86"/>
    <mergeCell ref="O79:P79"/>
    <mergeCell ref="O80:P80"/>
    <mergeCell ref="O81:P81"/>
    <mergeCell ref="O82:P82"/>
    <mergeCell ref="O83:P83"/>
    <mergeCell ref="O84:P84"/>
    <mergeCell ref="O73:P73"/>
    <mergeCell ref="O74:P74"/>
    <mergeCell ref="O75:P75"/>
    <mergeCell ref="O76:P76"/>
    <mergeCell ref="O77:P77"/>
    <mergeCell ref="O78:P78"/>
    <mergeCell ref="O67:P67"/>
    <mergeCell ref="O68:P68"/>
    <mergeCell ref="O69:P69"/>
    <mergeCell ref="O70:P70"/>
    <mergeCell ref="O71:P71"/>
    <mergeCell ref="O72:P72"/>
    <mergeCell ref="O61:P61"/>
    <mergeCell ref="O62:P62"/>
    <mergeCell ref="O63:P63"/>
    <mergeCell ref="O64:P64"/>
    <mergeCell ref="O65:P65"/>
    <mergeCell ref="O66:P66"/>
    <mergeCell ref="O55:P55"/>
    <mergeCell ref="O56:P56"/>
    <mergeCell ref="O57:P57"/>
    <mergeCell ref="O58:P58"/>
    <mergeCell ref="O59:P59"/>
    <mergeCell ref="O60:P60"/>
    <mergeCell ref="O49:P49"/>
    <mergeCell ref="O50:P50"/>
    <mergeCell ref="O51:P51"/>
    <mergeCell ref="O52:P52"/>
    <mergeCell ref="O53:P53"/>
    <mergeCell ref="O54:P54"/>
    <mergeCell ref="O43:P43"/>
    <mergeCell ref="O44:P44"/>
    <mergeCell ref="O45:P45"/>
    <mergeCell ref="O46:P46"/>
    <mergeCell ref="O47:P47"/>
    <mergeCell ref="O48:P48"/>
    <mergeCell ref="O37:P37"/>
    <mergeCell ref="O38:P38"/>
    <mergeCell ref="O39:P39"/>
    <mergeCell ref="O40:P40"/>
    <mergeCell ref="O41:P41"/>
    <mergeCell ref="O42:P42"/>
    <mergeCell ref="O31:P31"/>
    <mergeCell ref="O32:P32"/>
    <mergeCell ref="O33:P33"/>
    <mergeCell ref="O34:P34"/>
    <mergeCell ref="O35:P35"/>
    <mergeCell ref="O36:P36"/>
    <mergeCell ref="O25:P25"/>
    <mergeCell ref="O26:P26"/>
    <mergeCell ref="O27:P27"/>
    <mergeCell ref="O28:P28"/>
    <mergeCell ref="O29:P29"/>
    <mergeCell ref="O30:P30"/>
    <mergeCell ref="O19:P19"/>
    <mergeCell ref="O20:P20"/>
    <mergeCell ref="O21:P21"/>
    <mergeCell ref="O22:P22"/>
    <mergeCell ref="O23:P23"/>
    <mergeCell ref="O24:P24"/>
    <mergeCell ref="O13:P13"/>
    <mergeCell ref="O14:P14"/>
    <mergeCell ref="O15:P15"/>
    <mergeCell ref="O16:P16"/>
    <mergeCell ref="O17:P17"/>
    <mergeCell ref="O18:P18"/>
    <mergeCell ref="O7:P7"/>
    <mergeCell ref="O8:P8"/>
    <mergeCell ref="O9:P9"/>
    <mergeCell ref="O10:P10"/>
    <mergeCell ref="O11:P11"/>
    <mergeCell ref="O12:P12"/>
    <mergeCell ref="K85:L85"/>
    <mergeCell ref="K86:L86"/>
    <mergeCell ref="K79:L79"/>
    <mergeCell ref="K80:L80"/>
    <mergeCell ref="K81:L81"/>
    <mergeCell ref="K82:L82"/>
    <mergeCell ref="K83:L83"/>
    <mergeCell ref="K84:L84"/>
    <mergeCell ref="K73:L73"/>
    <mergeCell ref="K74:L74"/>
    <mergeCell ref="K75:L75"/>
    <mergeCell ref="K76:L76"/>
    <mergeCell ref="K77:L77"/>
    <mergeCell ref="K78:L78"/>
    <mergeCell ref="K67:L67"/>
    <mergeCell ref="K68:L68"/>
    <mergeCell ref="K69:L69"/>
    <mergeCell ref="K70:L70"/>
    <mergeCell ref="K71:L71"/>
    <mergeCell ref="K72:L72"/>
    <mergeCell ref="K61:L61"/>
    <mergeCell ref="K62:L62"/>
    <mergeCell ref="K63:L63"/>
    <mergeCell ref="K64:L64"/>
    <mergeCell ref="K65:L65"/>
    <mergeCell ref="K66:L66"/>
    <mergeCell ref="K55:L55"/>
    <mergeCell ref="K56:L56"/>
    <mergeCell ref="K57:L57"/>
    <mergeCell ref="K58:L58"/>
    <mergeCell ref="K59:L59"/>
    <mergeCell ref="K60:L60"/>
    <mergeCell ref="K49:L49"/>
    <mergeCell ref="K50:L50"/>
    <mergeCell ref="K51:L51"/>
    <mergeCell ref="K52:L52"/>
    <mergeCell ref="K53:L53"/>
    <mergeCell ref="K54:L54"/>
    <mergeCell ref="K43:L43"/>
    <mergeCell ref="K44:L44"/>
    <mergeCell ref="K45:L45"/>
    <mergeCell ref="K46:L46"/>
    <mergeCell ref="K47:L47"/>
    <mergeCell ref="K48:L48"/>
    <mergeCell ref="M37:N37"/>
    <mergeCell ref="M38:N38"/>
    <mergeCell ref="M39:N39"/>
    <mergeCell ref="M40:N40"/>
    <mergeCell ref="K41:L41"/>
    <mergeCell ref="K42:L42"/>
    <mergeCell ref="K37:L37"/>
    <mergeCell ref="K38:L38"/>
    <mergeCell ref="K39:L39"/>
    <mergeCell ref="K40:L40"/>
    <mergeCell ref="M41:N41"/>
    <mergeCell ref="M42:N42"/>
    <mergeCell ref="M31:N31"/>
    <mergeCell ref="M32:N32"/>
    <mergeCell ref="M33:N33"/>
    <mergeCell ref="M34:N34"/>
    <mergeCell ref="M35:N35"/>
    <mergeCell ref="M36:N36"/>
    <mergeCell ref="M25:N25"/>
    <mergeCell ref="M26:N26"/>
    <mergeCell ref="M27:N27"/>
    <mergeCell ref="M28:N28"/>
    <mergeCell ref="M29:N29"/>
    <mergeCell ref="M30:N30"/>
    <mergeCell ref="M19:N19"/>
    <mergeCell ref="M20:N20"/>
    <mergeCell ref="M21:N21"/>
    <mergeCell ref="M22:N22"/>
    <mergeCell ref="M23:N23"/>
    <mergeCell ref="M24:N24"/>
    <mergeCell ref="M13:N13"/>
    <mergeCell ref="M14:N14"/>
    <mergeCell ref="M15:N15"/>
    <mergeCell ref="M16:N16"/>
    <mergeCell ref="M17:N17"/>
    <mergeCell ref="M18:N18"/>
    <mergeCell ref="M7:N7"/>
    <mergeCell ref="M8:N8"/>
    <mergeCell ref="M9:N9"/>
    <mergeCell ref="M10:N10"/>
    <mergeCell ref="M11:N11"/>
    <mergeCell ref="M12:N12"/>
    <mergeCell ref="M85:N85"/>
    <mergeCell ref="M86:N86"/>
    <mergeCell ref="M79:N79"/>
    <mergeCell ref="M80:N80"/>
    <mergeCell ref="M81:N81"/>
    <mergeCell ref="M82:N82"/>
    <mergeCell ref="M83:N83"/>
    <mergeCell ref="M84:N84"/>
    <mergeCell ref="M73:N73"/>
    <mergeCell ref="M74:N74"/>
    <mergeCell ref="M75:N75"/>
    <mergeCell ref="M76:N76"/>
    <mergeCell ref="M77:N77"/>
    <mergeCell ref="M78:N78"/>
    <mergeCell ref="M67:N67"/>
    <mergeCell ref="M68:N68"/>
    <mergeCell ref="M69:N69"/>
    <mergeCell ref="M70:N70"/>
    <mergeCell ref="M71:N71"/>
    <mergeCell ref="M72:N72"/>
    <mergeCell ref="M61:N61"/>
    <mergeCell ref="M62:N62"/>
    <mergeCell ref="M63:N63"/>
    <mergeCell ref="M64:N64"/>
    <mergeCell ref="M65:N65"/>
    <mergeCell ref="M66:N66"/>
    <mergeCell ref="M55:N55"/>
    <mergeCell ref="M56:N56"/>
    <mergeCell ref="M57:N57"/>
    <mergeCell ref="M58:N58"/>
    <mergeCell ref="M59:N59"/>
    <mergeCell ref="M60:N60"/>
    <mergeCell ref="M49:N49"/>
    <mergeCell ref="M50:N50"/>
    <mergeCell ref="M51:N51"/>
    <mergeCell ref="M52:N52"/>
    <mergeCell ref="M53:N53"/>
    <mergeCell ref="M54:N54"/>
    <mergeCell ref="M43:N43"/>
    <mergeCell ref="M44:N44"/>
    <mergeCell ref="M45:N45"/>
    <mergeCell ref="M46:N46"/>
    <mergeCell ref="M47:N47"/>
    <mergeCell ref="M48:N48"/>
    <mergeCell ref="K32:L32"/>
    <mergeCell ref="K33:L33"/>
    <mergeCell ref="K34:L34"/>
    <mergeCell ref="K35:L35"/>
    <mergeCell ref="K36:L36"/>
    <mergeCell ref="K25:L25"/>
    <mergeCell ref="K26:L26"/>
    <mergeCell ref="K27:L27"/>
    <mergeCell ref="K28:L28"/>
    <mergeCell ref="K29:L29"/>
    <mergeCell ref="K30:L30"/>
    <mergeCell ref="K23:L23"/>
    <mergeCell ref="K24:L24"/>
    <mergeCell ref="K13:L13"/>
    <mergeCell ref="K14:L14"/>
    <mergeCell ref="K15:L15"/>
    <mergeCell ref="K16:L16"/>
    <mergeCell ref="K17:L17"/>
    <mergeCell ref="K18:L18"/>
    <mergeCell ref="K31:L31"/>
    <mergeCell ref="K12:L12"/>
    <mergeCell ref="D5:D6"/>
    <mergeCell ref="C5:C6"/>
    <mergeCell ref="K19:L19"/>
    <mergeCell ref="K20:L20"/>
    <mergeCell ref="K21:L21"/>
    <mergeCell ref="K22:L22"/>
    <mergeCell ref="C2:K2"/>
    <mergeCell ref="C3:K3"/>
    <mergeCell ref="B5:B6"/>
    <mergeCell ref="I5:J5"/>
    <mergeCell ref="G5:H5"/>
    <mergeCell ref="E5:F5"/>
    <mergeCell ref="K7:L7"/>
    <mergeCell ref="K8:L8"/>
    <mergeCell ref="K9:L9"/>
    <mergeCell ref="K10:L10"/>
    <mergeCell ref="K11:L11"/>
    <mergeCell ref="K87:L87"/>
    <mergeCell ref="M87:N87"/>
    <mergeCell ref="O87:P87"/>
    <mergeCell ref="K88:L88"/>
    <mergeCell ref="M88:N88"/>
    <mergeCell ref="O88:P88"/>
    <mergeCell ref="K89:L89"/>
    <mergeCell ref="M89:N89"/>
    <mergeCell ref="O89:P89"/>
    <mergeCell ref="K90:L90"/>
    <mergeCell ref="M90:N90"/>
    <mergeCell ref="O90:P90"/>
    <mergeCell ref="K91:L91"/>
    <mergeCell ref="M91:N91"/>
    <mergeCell ref="O91:P91"/>
    <mergeCell ref="K92:L92"/>
    <mergeCell ref="M92:N92"/>
    <mergeCell ref="O92:P92"/>
  </mergeCells>
  <phoneticPr fontId="1" type="noConversion"/>
  <conditionalFormatting sqref="B7:B106">
    <cfRule type="expression" dxfId="1" priority="2">
      <formula>$B7=$B8</formula>
    </cfRule>
  </conditionalFormatting>
  <conditionalFormatting sqref="B7:J106 K7:K92 M7:M92 O7:O92 K93:P106">
    <cfRule type="expression" dxfId="0" priority="3">
      <formula>OR($B7=$U$7:$U$14)</formula>
    </cfRule>
  </conditionalFormatting>
  <pageMargins left="0.7" right="0.7" top="0.75" bottom="0.75" header="0.3" footer="0.3"/>
  <pageSetup paperSize="9" scale="35" orientation="portrait" r:id="rId1"/>
  <headerFooter>
    <oddHeader xml:space="preserve">&amp;L
                             &amp;G&amp;C
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인원 입력 기능</vt:lpstr>
      <vt:lpstr>점수 계산기</vt:lpstr>
      <vt:lpstr>국어 백분위 표</vt:lpstr>
      <vt:lpstr>화법과 작문 차트</vt:lpstr>
      <vt:lpstr>언어와 매체 차트</vt:lpstr>
      <vt:lpstr>화법과 작문 등급컷</vt:lpstr>
      <vt:lpstr>언어와 매체 등급컷</vt:lpstr>
      <vt:lpstr>국어 진위판정</vt:lpstr>
      <vt:lpstr>국어 표준점수별 원점수 범위</vt:lpstr>
      <vt:lpstr>Sheet1</vt:lpstr>
      <vt:lpstr>수학 진위판정</vt:lpstr>
      <vt:lpstr>수학 백분위 표</vt:lpstr>
      <vt:lpstr>확률과 통계 차트</vt:lpstr>
      <vt:lpstr>미적분 차트</vt:lpstr>
      <vt:lpstr>기하 차트</vt:lpstr>
      <vt:lpstr>확률과 통계 등급컷</vt:lpstr>
      <vt:lpstr>미적분 등급컷</vt:lpstr>
      <vt:lpstr>기하 등급컷</vt:lpstr>
      <vt:lpstr>수학 표준점수별 원점수 범위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윤승혁</cp:lastModifiedBy>
  <cp:revision/>
  <dcterms:created xsi:type="dcterms:W3CDTF">2018-04-21T04:34:05Z</dcterms:created>
  <dcterms:modified xsi:type="dcterms:W3CDTF">2024-05-31T07:13:45Z</dcterms:modified>
  <cp:category/>
  <cp:contentStatus/>
</cp:coreProperties>
</file>