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rtwork\logos\SciServer\"/>
    </mc:Choice>
  </mc:AlternateContent>
  <bookViews>
    <workbookView xWindow="0" yWindow="0" windowWidth="28800" windowHeight="11835" activeTab="1"/>
  </bookViews>
  <sheets>
    <sheet name="From d and r" sheetId="1" r:id="rId1"/>
    <sheet name="From n and c" sheetId="2" r:id="rId2"/>
  </sheets>
  <definedNames>
    <definedName name="change_in_radius" localSheetId="1">'From n and c'!$B$6</definedName>
    <definedName name="change_in_radius">'From d and r'!$B$6</definedName>
    <definedName name="cog_width">'From n and c'!$B$5</definedName>
    <definedName name="deltac" localSheetId="1">'From n and c'!$B$12</definedName>
    <definedName name="deltac">'From d and r'!$B$12</definedName>
    <definedName name="deltar" localSheetId="1">'From n and c'!$A$6</definedName>
    <definedName name="deltar">'From d and r'!$A$6</definedName>
    <definedName name="Inner_radius" localSheetId="1">'From n and c'!$B$5</definedName>
    <definedName name="Inner_radius">'From d and r'!$B$5</definedName>
    <definedName name="innerradius" localSheetId="1">'From n and c'!$A$5</definedName>
    <definedName name="innerradius">'From d and r'!$A$5</definedName>
    <definedName name="n" localSheetId="1">'From n and c'!$A$7</definedName>
    <definedName name="n">'From d and r'!$A$7</definedName>
    <definedName name="number_of_cogs" localSheetId="1">'From n and c'!$B$7</definedName>
    <definedName name="phee" localSheetId="1">'From n and c'!$B$11</definedName>
    <definedName name="phee">'From d and r'!$B$11</definedName>
    <definedName name="theta" localSheetId="1">'From n and c'!$B$10</definedName>
    <definedName name="theta">'From d and r'!$B$10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19" i="1"/>
  <c r="B15" i="2" l="1"/>
  <c r="B10" i="2"/>
  <c r="B11" i="2" s="1"/>
  <c r="B12" i="2" s="1"/>
  <c r="B10" i="1"/>
  <c r="B11" i="1" s="1"/>
  <c r="B12" i="1" s="1"/>
  <c r="B13" i="1"/>
  <c r="B14" i="1" s="1"/>
  <c r="C12" i="2" l="1"/>
  <c r="B13" i="2"/>
  <c r="B16" i="2"/>
  <c r="B15" i="1"/>
  <c r="C13" i="2" l="1"/>
  <c r="B14" i="2"/>
  <c r="B17" i="2" s="1"/>
  <c r="B16" i="1"/>
  <c r="B17" i="1" s="1"/>
</calcChain>
</file>

<file path=xl/sharedStrings.xml><?xml version="1.0" encoding="utf-8"?>
<sst xmlns="http://schemas.openxmlformats.org/spreadsheetml/2006/main" count="32" uniqueCount="20">
  <si>
    <t>Cogwheel Calculation</t>
  </si>
  <si>
    <t>Inner radius</t>
  </si>
  <si>
    <t>change in radius</t>
  </si>
  <si>
    <t>number of cogs</t>
  </si>
  <si>
    <t>Independent variables</t>
  </si>
  <si>
    <t>Dependent variables</t>
  </si>
  <si>
    <t>theta</t>
  </si>
  <si>
    <t>phee</t>
  </si>
  <si>
    <t>deltac</t>
  </si>
  <si>
    <t>outer radius</t>
  </si>
  <si>
    <t>Outer Star Radius</t>
  </si>
  <si>
    <t>alpha</t>
  </si>
  <si>
    <t>beta</t>
  </si>
  <si>
    <t>Inner Star Radius</t>
  </si>
  <si>
    <t>From diameter and cogs</t>
  </si>
  <si>
    <t>From cog circumference and number cogs</t>
  </si>
  <si>
    <t>inner radius</t>
  </si>
  <si>
    <t>cog width</t>
  </si>
  <si>
    <t>hole radius</t>
  </si>
  <si>
    <t>Hole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</si>
</sst>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zoomScale="120" zoomScaleNormal="120" workbookViewId="0">
      <selection activeCell="B19" sqref="B19"/>
    </sheetView>
  </sheetViews>
  <sheetFormatPr defaultRowHeight="15" x14ac:dyDescent="0.25"/>
  <cols>
    <col min="1" max="1" width="21.42578125" bestFit="1" customWidth="1"/>
  </cols>
  <sheetData>
    <row r="1" spans="1:2" x14ac:dyDescent="0.25">
      <c r="A1" t="s">
        <v>0</v>
      </c>
    </row>
    <row r="3" spans="1:2" x14ac:dyDescent="0.25">
      <c r="A3" t="s">
        <v>14</v>
      </c>
    </row>
    <row r="4" spans="1:2" x14ac:dyDescent="0.25">
      <c r="A4" s="1" t="s">
        <v>4</v>
      </c>
    </row>
    <row r="5" spans="1:2" x14ac:dyDescent="0.25">
      <c r="A5" t="s">
        <v>1</v>
      </c>
      <c r="B5">
        <v>100</v>
      </c>
    </row>
    <row r="6" spans="1:2" x14ac:dyDescent="0.25">
      <c r="A6" t="s">
        <v>2</v>
      </c>
      <c r="B6">
        <v>34.700000000000003</v>
      </c>
    </row>
    <row r="7" spans="1:2" x14ac:dyDescent="0.25">
      <c r="A7" t="s">
        <v>3</v>
      </c>
      <c r="B7">
        <v>6</v>
      </c>
    </row>
    <row r="9" spans="1:2" x14ac:dyDescent="0.25">
      <c r="A9" s="1" t="s">
        <v>5</v>
      </c>
    </row>
    <row r="10" spans="1:2" x14ac:dyDescent="0.25">
      <c r="A10" t="s">
        <v>6</v>
      </c>
      <c r="B10">
        <f>360/B7</f>
        <v>60</v>
      </c>
    </row>
    <row r="11" spans="1:2" x14ac:dyDescent="0.25">
      <c r="A11" t="s">
        <v>7</v>
      </c>
      <c r="B11">
        <f>B10/3</f>
        <v>20</v>
      </c>
    </row>
    <row r="12" spans="1:2" x14ac:dyDescent="0.25">
      <c r="A12" t="s">
        <v>8</v>
      </c>
      <c r="B12">
        <f>SIN(RADIANS(B11/2))*2*Inner_radius</f>
        <v>34.729635533386066</v>
      </c>
    </row>
    <row r="13" spans="1:2" x14ac:dyDescent="0.25">
      <c r="A13" t="s">
        <v>9</v>
      </c>
      <c r="B13">
        <f>B5+B6</f>
        <v>134.69999999999999</v>
      </c>
    </row>
    <row r="14" spans="1:2" x14ac:dyDescent="0.25">
      <c r="A14" t="s">
        <v>10</v>
      </c>
      <c r="B14">
        <f>B13+B6</f>
        <v>169.39999999999998</v>
      </c>
    </row>
    <row r="15" spans="1:2" x14ac:dyDescent="0.25">
      <c r="A15" t="s">
        <v>11</v>
      </c>
      <c r="B15">
        <f>DEGREES(2*ATAN(deltac/(2*change_in_radius)))</f>
        <v>53.169242433379672</v>
      </c>
    </row>
    <row r="16" spans="1:2" x14ac:dyDescent="0.25">
      <c r="A16" t="s">
        <v>12</v>
      </c>
      <c r="B16">
        <f>B15+theta</f>
        <v>113.16924243337968</v>
      </c>
    </row>
    <row r="17" spans="1:2" x14ac:dyDescent="0.25">
      <c r="A17" t="s">
        <v>13</v>
      </c>
      <c r="B17">
        <f>B14* SIN(RADIANS(B15/2))/SIN(RADIANS(180-(B16/2)))</f>
        <v>90.822719029209082</v>
      </c>
    </row>
    <row r="19" spans="1:2" x14ac:dyDescent="0.25">
      <c r="A19" t="s">
        <v>19</v>
      </c>
      <c r="B19">
        <f>B13/3*2</f>
        <v>89.8</v>
      </c>
    </row>
    <row r="20" spans="1:2" x14ac:dyDescent="0.25">
      <c r="A20" s="1"/>
    </row>
    <row r="25" spans="1:2" x14ac:dyDescent="0.25">
      <c r="A25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2" zoomScale="120" zoomScaleNormal="120" workbookViewId="0">
      <selection activeCell="B19" sqref="B19"/>
    </sheetView>
  </sheetViews>
  <sheetFormatPr defaultRowHeight="15" x14ac:dyDescent="0.25"/>
  <cols>
    <col min="1" max="1" width="21.42578125" bestFit="1" customWidth="1"/>
  </cols>
  <sheetData>
    <row r="1" spans="1:3" x14ac:dyDescent="0.25">
      <c r="A1" t="s">
        <v>0</v>
      </c>
    </row>
    <row r="3" spans="1:3" x14ac:dyDescent="0.25">
      <c r="A3" t="s">
        <v>15</v>
      </c>
    </row>
    <row r="4" spans="1:3" x14ac:dyDescent="0.25">
      <c r="A4" s="1" t="s">
        <v>4</v>
      </c>
    </row>
    <row r="5" spans="1:3" x14ac:dyDescent="0.25">
      <c r="A5" t="s">
        <v>17</v>
      </c>
      <c r="B5">
        <v>34.729635533386066</v>
      </c>
    </row>
    <row r="6" spans="1:3" x14ac:dyDescent="0.25">
      <c r="A6" t="s">
        <v>2</v>
      </c>
      <c r="B6">
        <v>34.700000000000003</v>
      </c>
    </row>
    <row r="7" spans="1:3" x14ac:dyDescent="0.25">
      <c r="A7" t="s">
        <v>3</v>
      </c>
      <c r="B7">
        <v>9</v>
      </c>
    </row>
    <row r="9" spans="1:3" x14ac:dyDescent="0.25">
      <c r="A9" s="1" t="s">
        <v>5</v>
      </c>
    </row>
    <row r="10" spans="1:3" x14ac:dyDescent="0.25">
      <c r="A10" t="s">
        <v>6</v>
      </c>
      <c r="B10">
        <f>360/B7</f>
        <v>40</v>
      </c>
    </row>
    <row r="11" spans="1:3" x14ac:dyDescent="0.25">
      <c r="A11" t="s">
        <v>7</v>
      </c>
      <c r="B11">
        <f>B10/3</f>
        <v>13.333333333333334</v>
      </c>
    </row>
    <row r="12" spans="1:3" x14ac:dyDescent="0.25">
      <c r="A12" t="s">
        <v>16</v>
      </c>
      <c r="B12">
        <f>cog_width/2/SIN(RADIANS(phee/2))</f>
        <v>149.57689620885461</v>
      </c>
      <c r="C12">
        <f>deltac*2</f>
        <v>299.15379241770921</v>
      </c>
    </row>
    <row r="13" spans="1:3" x14ac:dyDescent="0.25">
      <c r="A13" t="s">
        <v>9</v>
      </c>
      <c r="B13">
        <f>deltac+B6</f>
        <v>184.27689620885462</v>
      </c>
      <c r="C13">
        <f>B13*2</f>
        <v>368.55379241770925</v>
      </c>
    </row>
    <row r="14" spans="1:3" x14ac:dyDescent="0.25">
      <c r="A14" t="s">
        <v>10</v>
      </c>
      <c r="B14">
        <f>B13+B6</f>
        <v>218.97689620885461</v>
      </c>
    </row>
    <row r="15" spans="1:3" x14ac:dyDescent="0.25">
      <c r="A15" t="s">
        <v>11</v>
      </c>
      <c r="B15">
        <f>DEGREES(2*ATAN(cog_width/(2*change_in_radius)))</f>
        <v>53.169242433379672</v>
      </c>
    </row>
    <row r="16" spans="1:3" x14ac:dyDescent="0.25">
      <c r="A16" t="s">
        <v>12</v>
      </c>
      <c r="B16">
        <f>B15+theta</f>
        <v>93.169242433379679</v>
      </c>
    </row>
    <row r="17" spans="1:2" x14ac:dyDescent="0.25">
      <c r="A17" t="s">
        <v>13</v>
      </c>
      <c r="B17">
        <f>B14* SIN(RADIANS(B15/2))/SIN(RADIANS(180-(B16/2)))</f>
        <v>134.90866768327203</v>
      </c>
    </row>
    <row r="19" spans="1:2" x14ac:dyDescent="0.25">
      <c r="A19" t="s">
        <v>18</v>
      </c>
      <c r="B19">
        <f>B13/3*2</f>
        <v>122.85126413923642</v>
      </c>
    </row>
    <row r="20" spans="1:2" x14ac:dyDescent="0.25">
      <c r="A20" s="1"/>
    </row>
    <row r="25" spans="1:2" x14ac:dyDescent="0.25">
      <c r="A2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From d and r</vt:lpstr>
      <vt:lpstr>From n and c</vt:lpstr>
      <vt:lpstr>'From n and c'!change_in_radius</vt:lpstr>
      <vt:lpstr>change_in_radius</vt:lpstr>
      <vt:lpstr>cog_width</vt:lpstr>
      <vt:lpstr>'From n and c'!deltac</vt:lpstr>
      <vt:lpstr>deltac</vt:lpstr>
      <vt:lpstr>'From n and c'!deltar</vt:lpstr>
      <vt:lpstr>deltar</vt:lpstr>
      <vt:lpstr>'From n and c'!Inner_radius</vt:lpstr>
      <vt:lpstr>Inner_radius</vt:lpstr>
      <vt:lpstr>'From n and c'!innerradius</vt:lpstr>
      <vt:lpstr>innerradius</vt:lpstr>
      <vt:lpstr>'From n and c'!n</vt:lpstr>
      <vt:lpstr>n</vt:lpstr>
      <vt:lpstr>'From n and c'!number_of_cogs</vt:lpstr>
      <vt:lpstr>'From n and c'!phee</vt:lpstr>
      <vt:lpstr>phee</vt:lpstr>
      <vt:lpstr>'From n and c'!theta</vt:lpstr>
      <vt:lpstr>theta</vt:lpstr>
    </vt:vector>
  </TitlesOfParts>
  <Company>Johns Hopkins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souter</dc:creator>
  <cp:lastModifiedBy>barbara souter</cp:lastModifiedBy>
  <dcterms:created xsi:type="dcterms:W3CDTF">2015-06-10T15:38:50Z</dcterms:created>
  <dcterms:modified xsi:type="dcterms:W3CDTF">2015-06-11T18:05:57Z</dcterms:modified>
</cp:coreProperties>
</file>