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.Mokgothadi\Desktop\Project\Projects\SIS Project\Process docs\New Process Charts\Main Flow Charts\1. Retail,Key Acc &amp; PCD\1. Deals Creation\"/>
    </mc:Choice>
  </mc:AlternateContent>
  <bookViews>
    <workbookView xWindow="0" yWindow="0" windowWidth="15360" windowHeight="8736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M55" i="1" s="1"/>
  <c r="H54" i="1"/>
  <c r="M54" i="1" s="1"/>
  <c r="H53" i="1"/>
  <c r="M53" i="1" s="1"/>
  <c r="H52" i="1"/>
  <c r="M52" i="1" s="1"/>
  <c r="H51" i="1"/>
  <c r="M51" i="1" s="1"/>
  <c r="H50" i="1"/>
  <c r="M50" i="1" s="1"/>
  <c r="H49" i="1"/>
  <c r="M49" i="1" s="1"/>
  <c r="H48" i="1"/>
  <c r="M48" i="1" s="1"/>
  <c r="H47" i="1"/>
  <c r="M47" i="1" s="1"/>
  <c r="H46" i="1"/>
  <c r="M46" i="1" s="1"/>
  <c r="H45" i="1"/>
  <c r="M45" i="1" s="1"/>
  <c r="E45" i="1"/>
  <c r="I44" i="1"/>
  <c r="H44" i="1"/>
  <c r="M44" i="1" s="1"/>
  <c r="E44" i="1"/>
  <c r="K43" i="1"/>
  <c r="H43" i="1"/>
  <c r="I43" i="1" s="1"/>
  <c r="E43" i="1"/>
  <c r="M42" i="1"/>
  <c r="K42" i="1"/>
  <c r="I42" i="1"/>
  <c r="H42" i="1"/>
  <c r="E42" i="1"/>
  <c r="H41" i="1"/>
  <c r="M41" i="1" s="1"/>
  <c r="E41" i="1"/>
  <c r="I40" i="1"/>
  <c r="H40" i="1"/>
  <c r="M40" i="1" s="1"/>
  <c r="I39" i="1"/>
  <c r="H39" i="1"/>
  <c r="M39" i="1" s="1"/>
  <c r="E39" i="1"/>
  <c r="K38" i="1"/>
  <c r="I38" i="1"/>
  <c r="H38" i="1"/>
  <c r="M38" i="1" s="1"/>
  <c r="E38" i="1"/>
  <c r="M37" i="1"/>
  <c r="K37" i="1"/>
  <c r="I37" i="1"/>
  <c r="H37" i="1"/>
  <c r="E37" i="1"/>
  <c r="H36" i="1"/>
  <c r="M36" i="1" s="1"/>
  <c r="E36" i="1"/>
  <c r="I35" i="1"/>
  <c r="H35" i="1"/>
  <c r="M35" i="1" s="1"/>
  <c r="E35" i="1"/>
  <c r="K34" i="1"/>
  <c r="I34" i="1"/>
  <c r="H34" i="1"/>
  <c r="M34" i="1" s="1"/>
  <c r="K33" i="1"/>
  <c r="I33" i="1"/>
  <c r="H33" i="1"/>
  <c r="M33" i="1" s="1"/>
  <c r="E33" i="1"/>
  <c r="M32" i="1"/>
  <c r="K32" i="1"/>
  <c r="I32" i="1"/>
  <c r="H32" i="1"/>
  <c r="E32" i="1"/>
  <c r="H31" i="1"/>
  <c r="M31" i="1" s="1"/>
  <c r="E31" i="1"/>
  <c r="I30" i="1"/>
  <c r="H30" i="1"/>
  <c r="M30" i="1" s="1"/>
  <c r="E30" i="1"/>
  <c r="K29" i="1"/>
  <c r="I29" i="1"/>
  <c r="H29" i="1"/>
  <c r="M29" i="1" s="1"/>
  <c r="K28" i="1"/>
  <c r="I28" i="1"/>
  <c r="H28" i="1"/>
  <c r="M28" i="1" s="1"/>
  <c r="K27" i="1"/>
  <c r="I27" i="1"/>
  <c r="H27" i="1"/>
  <c r="M27" i="1" s="1"/>
  <c r="K26" i="1"/>
  <c r="I26" i="1"/>
  <c r="H26" i="1"/>
  <c r="M26" i="1" s="1"/>
  <c r="E25" i="1"/>
  <c r="E24" i="1"/>
  <c r="M20" i="1"/>
  <c r="G20" i="1"/>
  <c r="D20" i="1"/>
  <c r="L16" i="1"/>
  <c r="F12" i="1"/>
  <c r="C12" i="1"/>
  <c r="F11" i="1"/>
  <c r="C11" i="1"/>
  <c r="I10" i="1"/>
  <c r="F10" i="1"/>
  <c r="C10" i="1"/>
  <c r="I9" i="1"/>
  <c r="F9" i="1"/>
  <c r="C9" i="1"/>
  <c r="C8" i="1"/>
  <c r="C7" i="1"/>
  <c r="C6" i="1"/>
  <c r="C5" i="1"/>
  <c r="K30" i="1" l="1"/>
  <c r="I31" i="1"/>
  <c r="K35" i="1"/>
  <c r="I36" i="1"/>
  <c r="K39" i="1"/>
  <c r="K40" i="1"/>
  <c r="I41" i="1"/>
  <c r="M43" i="1"/>
  <c r="K44" i="1"/>
  <c r="I45" i="1"/>
  <c r="I46" i="1"/>
  <c r="I47" i="1"/>
  <c r="I48" i="1"/>
  <c r="I49" i="1"/>
  <c r="I50" i="1"/>
  <c r="I51" i="1"/>
  <c r="I52" i="1"/>
  <c r="I53" i="1"/>
  <c r="I54" i="1"/>
  <c r="I55" i="1"/>
  <c r="K20" i="1"/>
  <c r="K31" i="1"/>
  <c r="K36" i="1"/>
  <c r="K41" i="1"/>
  <c r="K45" i="1"/>
  <c r="K46" i="1"/>
  <c r="K47" i="1"/>
  <c r="K48" i="1"/>
  <c r="K49" i="1"/>
  <c r="K50" i="1"/>
  <c r="K51" i="1"/>
  <c r="K52" i="1"/>
  <c r="K53" i="1"/>
  <c r="K54" i="1"/>
  <c r="K55" i="1"/>
</calcChain>
</file>

<file path=xl/sharedStrings.xml><?xml version="1.0" encoding="utf-8"?>
<sst xmlns="http://schemas.openxmlformats.org/spreadsheetml/2006/main" count="62" uniqueCount="58">
  <si>
    <t>CONTACT DETAILS</t>
  </si>
  <si>
    <t>MAN Automotive (South Africa) (Pty) Ltd</t>
  </si>
  <si>
    <t>Reg. No. 1975/004250/07</t>
  </si>
  <si>
    <t>VAT Reg. No. 4960273706</t>
  </si>
  <si>
    <t>The Views</t>
  </si>
  <si>
    <t>Founders Hill Office Park</t>
  </si>
  <si>
    <t>18 Centenary Way</t>
  </si>
  <si>
    <t>Tel</t>
  </si>
  <si>
    <t>Date:</t>
  </si>
  <si>
    <t>Modderfontein</t>
  </si>
  <si>
    <t>Cell</t>
  </si>
  <si>
    <t>OTP Number:</t>
  </si>
  <si>
    <t>Fax</t>
  </si>
  <si>
    <t>Tel (011) 928 6800</t>
  </si>
  <si>
    <t>Email</t>
  </si>
  <si>
    <t>Fax (011) 974 1881</t>
  </si>
  <si>
    <t>REQUEST FOR INVOICING</t>
  </si>
  <si>
    <t>Month of Delivery</t>
  </si>
  <si>
    <t>INVOICING AMOUNT:
(Per Unit)</t>
  </si>
  <si>
    <t>Dropdown Menu</t>
  </si>
  <si>
    <t>Including VAT</t>
  </si>
  <si>
    <t>VEHICLE DESCRIPTION</t>
  </si>
  <si>
    <t>Model:</t>
  </si>
  <si>
    <t>Application:</t>
  </si>
  <si>
    <t>Quantity:</t>
  </si>
  <si>
    <t>Warranty Conditions</t>
  </si>
  <si>
    <t>Salesman and Dealership</t>
  </si>
  <si>
    <t>CHASSIS TO BE DELIVERED</t>
  </si>
  <si>
    <t>Salesman Name:</t>
  </si>
  <si>
    <t>Short Chassis</t>
  </si>
  <si>
    <t>Long Chassis Number</t>
  </si>
  <si>
    <t>Engine Number</t>
  </si>
  <si>
    <t>Expected Delivery Date</t>
  </si>
  <si>
    <t>Dealership:</t>
  </si>
  <si>
    <t>Financial Institution and Payment Terms</t>
  </si>
  <si>
    <t>Payment Method</t>
  </si>
  <si>
    <t>Financial Institution</t>
  </si>
  <si>
    <t>Bank Contact Person</t>
  </si>
  <si>
    <t>Bank Contact Telephone Number</t>
  </si>
  <si>
    <t>Bank Physical address</t>
  </si>
  <si>
    <t>Postal Code</t>
  </si>
  <si>
    <t>Bank Reg. No.</t>
  </si>
  <si>
    <t>Payment Terms (If Applicable)</t>
  </si>
  <si>
    <t>If Payment Terms, Credit Check in Process</t>
  </si>
  <si>
    <t>Special Finance Requirements</t>
  </si>
  <si>
    <t>Expected Payment Date</t>
  </si>
  <si>
    <t>Sales Manager confirms the following:</t>
  </si>
  <si>
    <t>Invoicing price is correct and as per approved VSOA</t>
  </si>
  <si>
    <t>Finance Institution is correct</t>
  </si>
  <si>
    <t>All extras are completed and have  correct prices</t>
  </si>
  <si>
    <t xml:space="preserve">Over allowances are corrrect and in line with TopUsed Contract </t>
  </si>
  <si>
    <t>Subsidies for Repair and Maintenance contract are correct as per Costing Sheet</t>
  </si>
  <si>
    <t>Vehicle will be complete,ready and available for delivery</t>
  </si>
  <si>
    <t>MAN Automotive Sales Manager</t>
  </si>
  <si>
    <t>Comments</t>
  </si>
  <si>
    <t>Name:</t>
  </si>
  <si>
    <t>Signiture:</t>
  </si>
  <si>
    <t>MAN Automotive Order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</si>
</sst>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&quot;R&quot;\ #,##0.00"/>
    <numFmt numFmtId="165" formatCode="[$-409]mmm\-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i/>
      <sz val="8"/>
      <color rgb="FFFFCCCC"/>
      <name val="Arial"/>
      <family val="2"/>
    </font>
    <font>
      <b/>
      <sz val="9"/>
      <color theme="5" tint="-0.249977111117893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6" tint="-0.249977111117893"/>
      <name val="Arial"/>
      <family val="2"/>
    </font>
    <font>
      <sz val="8"/>
      <color theme="0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i/>
      <sz val="9"/>
      <color theme="1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6" tint="-0.249977111117893"/>
      <name val="Arial"/>
      <family val="2"/>
    </font>
    <font>
      <i/>
      <sz val="10"/>
      <color theme="0" tint="-0.499984740745262"/>
      <name val="Arial"/>
      <family val="2"/>
    </font>
    <font>
      <i/>
      <sz val="10"/>
      <color theme="6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</cellStyleXfs>
  <cellXfs count="15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4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6" fillId="2" borderId="0" xfId="2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5" xfId="0" applyFont="1" applyFill="1" applyBorder="1"/>
    <xf numFmtId="0" fontId="4" fillId="2" borderId="0" xfId="0" applyFont="1" applyFill="1" applyBorder="1" applyAlignment="1">
      <alignment horizontal="center"/>
    </xf>
    <xf numFmtId="0" fontId="7" fillId="2" borderId="0" xfId="0" applyFont="1" applyFill="1" applyBorder="1"/>
    <xf numFmtId="3" fontId="2" fillId="2" borderId="0" xfId="0" applyNumberFormat="1" applyFont="1" applyFill="1" applyBorder="1"/>
    <xf numFmtId="15" fontId="4" fillId="2" borderId="0" xfId="0" applyNumberFormat="1" applyFont="1" applyFill="1" applyBorder="1" applyAlignment="1">
      <alignment horizontal="left" vertical="center"/>
    </xf>
    <xf numFmtId="15" fontId="4" fillId="2" borderId="0" xfId="0" applyNumberFormat="1" applyFont="1" applyFill="1" applyBorder="1"/>
    <xf numFmtId="0" fontId="4" fillId="2" borderId="0" xfId="0" applyFont="1" applyFill="1" applyBorder="1"/>
    <xf numFmtId="0" fontId="2" fillId="2" borderId="0" xfId="0" applyNumberFormat="1" applyFont="1" applyFill="1" applyBorder="1" applyAlignment="1">
      <alignment horizontal="left"/>
    </xf>
    <xf numFmtId="0" fontId="5" fillId="2" borderId="0" xfId="3" applyFont="1" applyFill="1" applyBorder="1"/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10" xfId="0" applyFont="1" applyFill="1" applyBorder="1" applyAlignment="1">
      <alignment horizontal="center" vertical="center"/>
    </xf>
    <xf numFmtId="17" fontId="10" fillId="3" borderId="1" xfId="0" applyNumberFormat="1" applyFont="1" applyFill="1" applyBorder="1" applyAlignment="1" applyProtection="1">
      <alignment horizontal="center" vertical="center"/>
      <protection locked="0"/>
    </xf>
    <xf numFmtId="17" fontId="10" fillId="3" borderId="2" xfId="0" applyNumberFormat="1" applyFont="1" applyFill="1" applyBorder="1" applyAlignment="1" applyProtection="1">
      <alignment horizontal="center" vertical="center"/>
      <protection locked="0"/>
    </xf>
    <xf numFmtId="17" fontId="10" fillId="3" borderId="3" xfId="0" applyNumberFormat="1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center" vertical="center" wrapText="1"/>
    </xf>
    <xf numFmtId="164" fontId="10" fillId="4" borderId="0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7" fontId="10" fillId="3" borderId="12" xfId="0" applyNumberFormat="1" applyFont="1" applyFill="1" applyBorder="1" applyAlignment="1" applyProtection="1">
      <alignment horizontal="center" vertical="center"/>
      <protection locked="0"/>
    </xf>
    <xf numFmtId="17" fontId="10" fillId="3" borderId="13" xfId="0" applyNumberFormat="1" applyFont="1" applyFill="1" applyBorder="1" applyAlignment="1" applyProtection="1">
      <alignment horizontal="center" vertical="center"/>
      <protection locked="0"/>
    </xf>
    <xf numFmtId="17" fontId="10" fillId="3" borderId="14" xfId="0" applyNumberFormat="1" applyFont="1" applyFill="1" applyBorder="1" applyAlignment="1" applyProtection="1">
      <alignment horizontal="center" vertical="center"/>
      <protection locked="0"/>
    </xf>
    <xf numFmtId="0" fontId="12" fillId="2" borderId="4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 vertical="top"/>
    </xf>
    <xf numFmtId="0" fontId="14" fillId="2" borderId="0" xfId="0" applyFont="1" applyFill="1" applyBorder="1" applyAlignment="1">
      <alignment horizontal="left" vertical="center" wrapText="1"/>
    </xf>
    <xf numFmtId="0" fontId="15" fillId="2" borderId="0" xfId="0" applyFont="1" applyFill="1"/>
    <xf numFmtId="0" fontId="15" fillId="2" borderId="4" xfId="0" applyFont="1" applyFill="1" applyBorder="1"/>
    <xf numFmtId="0" fontId="16" fillId="2" borderId="1" xfId="0" applyFont="1" applyFill="1" applyBorder="1" applyAlignment="1">
      <alignment vertical="center"/>
    </xf>
    <xf numFmtId="0" fontId="15" fillId="2" borderId="5" xfId="0" applyFont="1" applyFill="1" applyBorder="1"/>
    <xf numFmtId="0" fontId="17" fillId="2" borderId="0" xfId="0" applyFont="1" applyFill="1"/>
    <xf numFmtId="0" fontId="14" fillId="2" borderId="4" xfId="0" applyFont="1" applyFill="1" applyBorder="1" applyAlignment="1">
      <alignment horizontal="right"/>
    </xf>
    <xf numFmtId="0" fontId="18" fillId="2" borderId="0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right"/>
    </xf>
    <xf numFmtId="0" fontId="18" fillId="2" borderId="0" xfId="0" applyFont="1" applyFill="1" applyBorder="1" applyAlignment="1">
      <alignment horizontal="left"/>
    </xf>
    <xf numFmtId="0" fontId="15" fillId="2" borderId="0" xfId="0" applyFont="1" applyFill="1" applyBorder="1"/>
    <xf numFmtId="0" fontId="14" fillId="2" borderId="0" xfId="0" applyFont="1" applyFill="1" applyBorder="1" applyAlignment="1">
      <alignment horizontal="right"/>
    </xf>
    <xf numFmtId="0" fontId="14" fillId="2" borderId="0" xfId="0" applyFont="1" applyFill="1" applyBorder="1" applyAlignment="1">
      <alignment horizontal="left"/>
    </xf>
    <xf numFmtId="0" fontId="20" fillId="5" borderId="5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horizontal="center"/>
    </xf>
    <xf numFmtId="0" fontId="2" fillId="2" borderId="13" xfId="0" applyFont="1" applyFill="1" applyBorder="1"/>
    <xf numFmtId="0" fontId="4" fillId="2" borderId="13" xfId="0" applyFont="1" applyFill="1" applyBorder="1"/>
    <xf numFmtId="0" fontId="2" fillId="2" borderId="14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1" fillId="2" borderId="15" xfId="0" applyFont="1" applyFill="1" applyBorder="1" applyAlignment="1">
      <alignment horizontal="center"/>
    </xf>
    <xf numFmtId="0" fontId="21" fillId="2" borderId="16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5" xfId="0" applyFont="1" applyFill="1" applyBorder="1" applyAlignment="1"/>
    <xf numFmtId="0" fontId="2" fillId="6" borderId="18" xfId="0" applyFont="1" applyFill="1" applyBorder="1" applyAlignment="1">
      <alignment horizontal="left" vertical="center"/>
    </xf>
    <xf numFmtId="0" fontId="2" fillId="6" borderId="19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/>
    <xf numFmtId="0" fontId="2" fillId="2" borderId="21" xfId="0" applyFont="1" applyFill="1" applyBorder="1" applyAlignment="1" applyProtection="1">
      <alignment horizontal="center"/>
    </xf>
    <xf numFmtId="0" fontId="2" fillId="2" borderId="27" xfId="0" applyNumberFormat="1" applyFont="1" applyFill="1" applyBorder="1" applyAlignment="1" applyProtection="1">
      <alignment horizontal="center" vertical="center"/>
    </xf>
    <xf numFmtId="0" fontId="2" fillId="2" borderId="28" xfId="0" applyNumberFormat="1" applyFont="1" applyFill="1" applyBorder="1" applyAlignment="1" applyProtection="1">
      <alignment horizontal="center" vertical="center"/>
    </xf>
    <xf numFmtId="14" fontId="2" fillId="2" borderId="29" xfId="0" applyNumberFormat="1" applyFont="1" applyFill="1" applyBorder="1" applyAlignment="1" applyProtection="1">
      <alignment horizontal="center" vertical="center"/>
    </xf>
    <xf numFmtId="0" fontId="2" fillId="0" borderId="19" xfId="0" applyNumberFormat="1" applyFont="1" applyFill="1" applyBorder="1" applyAlignment="1">
      <alignment horizontal="center" vertical="center"/>
    </xf>
    <xf numFmtId="0" fontId="2" fillId="2" borderId="30" xfId="0" applyFont="1" applyFill="1" applyBorder="1"/>
    <xf numFmtId="0" fontId="2" fillId="2" borderId="31" xfId="0" applyNumberFormat="1" applyFont="1" applyFill="1" applyBorder="1" applyAlignment="1" applyProtection="1">
      <alignment horizontal="center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3" xfId="0" applyFont="1" applyFill="1" applyBorder="1"/>
    <xf numFmtId="49" fontId="2" fillId="6" borderId="18" xfId="0" applyNumberFormat="1" applyFont="1" applyFill="1" applyBorder="1" applyAlignment="1">
      <alignment horizontal="left" vertical="center"/>
    </xf>
    <xf numFmtId="49" fontId="2" fillId="6" borderId="19" xfId="0" applyNumberFormat="1" applyFont="1" applyFill="1" applyBorder="1" applyAlignment="1">
      <alignment horizontal="left" vertical="center"/>
    </xf>
    <xf numFmtId="0" fontId="2" fillId="6" borderId="18" xfId="0" applyNumberFormat="1" applyFont="1" applyFill="1" applyBorder="1" applyAlignment="1">
      <alignment horizontal="left" vertical="center"/>
    </xf>
    <xf numFmtId="0" fontId="2" fillId="6" borderId="19" xfId="0" applyNumberFormat="1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9" fontId="2" fillId="6" borderId="34" xfId="0" applyNumberFormat="1" applyFont="1" applyFill="1" applyBorder="1" applyAlignment="1">
      <alignment horizontal="left" vertical="center"/>
    </xf>
    <xf numFmtId="49" fontId="2" fillId="6" borderId="31" xfId="0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right"/>
    </xf>
    <xf numFmtId="43" fontId="2" fillId="2" borderId="5" xfId="1" applyFont="1" applyFill="1" applyBorder="1"/>
    <xf numFmtId="164" fontId="2" fillId="2" borderId="5" xfId="1" applyNumberFormat="1" applyFont="1" applyFill="1" applyBorder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35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165" fontId="5" fillId="2" borderId="38" xfId="2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/>
    </xf>
    <xf numFmtId="0" fontId="22" fillId="2" borderId="2" xfId="0" applyFont="1" applyFill="1" applyBorder="1" applyAlignment="1">
      <alignment horizontal="center"/>
    </xf>
    <xf numFmtId="0" fontId="2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/>
    <xf numFmtId="0" fontId="2" fillId="3" borderId="39" xfId="0" applyFont="1" applyFill="1" applyBorder="1" applyAlignment="1" applyProtection="1">
      <alignment horizontal="center" vertical="center"/>
      <protection locked="0"/>
    </xf>
    <xf numFmtId="0" fontId="2" fillId="3" borderId="40" xfId="0" applyFont="1" applyFill="1" applyBorder="1" applyAlignment="1" applyProtection="1">
      <alignment horizontal="center" vertical="center"/>
      <protection locked="0"/>
    </xf>
    <xf numFmtId="0" fontId="2" fillId="3" borderId="41" xfId="0" applyFont="1" applyFill="1" applyBorder="1" applyAlignment="1" applyProtection="1">
      <alignment horizontal="center" vertical="center"/>
      <protection locked="0"/>
    </xf>
    <xf numFmtId="0" fontId="23" fillId="2" borderId="0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 applyProtection="1">
      <alignment horizontal="center" vertical="center"/>
      <protection locked="0"/>
    </xf>
    <xf numFmtId="0" fontId="2" fillId="3" borderId="33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15" fontId="2" fillId="2" borderId="0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/>
    <xf numFmtId="15" fontId="2" fillId="2" borderId="0" xfId="0" applyNumberFormat="1" applyFont="1" applyFill="1" applyBorder="1" applyAlignment="1">
      <alignment vertical="center"/>
    </xf>
    <xf numFmtId="15" fontId="2" fillId="2" borderId="0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15" fontId="2" fillId="2" borderId="0" xfId="0" applyNumberFormat="1" applyFont="1" applyFill="1" applyBorder="1" applyAlignment="1">
      <alignment horizontal="left" vertical="center"/>
    </xf>
    <xf numFmtId="15" fontId="2" fillId="2" borderId="5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43" xfId="0" applyFont="1" applyFill="1" applyBorder="1" applyAlignment="1" applyProtection="1">
      <alignment horizontal="center" vertical="center"/>
      <protection locked="0"/>
    </xf>
    <xf numFmtId="0" fontId="2" fillId="3" borderId="44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632460</xdr:colOff>
      <xdr:row>1</xdr:row>
      <xdr:rowOff>152400</xdr:rowOff>
    </xdr:from>
    <xdr:to>
      <xdr:col>8</xdr:col>
      <xdr:colOff>7619</xdr:colOff>
      <xdr:row>5</xdr:row>
      <xdr:rowOff>30480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3060" y="327660"/>
          <a:ext cx="1790699" cy="609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.Mokgothadi/Desktop/Project/Projects/SIS%20Project/SA%20and%20Turkey/MAN-ASM%20Retai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list MAN"/>
      <sheetName val="Deal Sheet"/>
      <sheetName val="Trade Ins"/>
      <sheetName val="Month of Invoicing"/>
      <sheetName val="Data Sheet"/>
      <sheetName val="ServiceCare Form"/>
      <sheetName val="Warranty Registration"/>
      <sheetName val="OTP"/>
      <sheetName val="OTP Conditions"/>
      <sheetName val="Quotation"/>
      <sheetName val="Quote Support "/>
      <sheetName val="Invoicing Request"/>
      <sheetName val="Release Request"/>
      <sheetName val="Delivery Note"/>
      <sheetName val="Collection Special"/>
    </sheetNames>
    <sheetDataSet>
      <sheetData sheetId="0"/>
      <sheetData sheetId="1">
        <row r="4">
          <cell r="C4" t="str">
            <v>HARM VAN HEERDEN</v>
          </cell>
        </row>
        <row r="5">
          <cell r="C5" t="str">
            <v>MAN Bloemfontein</v>
          </cell>
        </row>
        <row r="9">
          <cell r="M9" t="str">
            <v>Standard Warranty</v>
          </cell>
        </row>
        <row r="12">
          <cell r="M12" t="str">
            <v>TGX-26-5406X4BLS-XLX</v>
          </cell>
        </row>
        <row r="61">
          <cell r="G61" t="str">
            <v>Longhaul</v>
          </cell>
        </row>
      </sheetData>
      <sheetData sheetId="2"/>
      <sheetData sheetId="3"/>
      <sheetData sheetId="4">
        <row r="7">
          <cell r="D7">
            <v>43136</v>
          </cell>
        </row>
        <row r="8">
          <cell r="D8" t="str">
            <v>BFN50H02A5</v>
          </cell>
        </row>
        <row r="23">
          <cell r="D23" t="str">
            <v>Jan Van Schalwyk</v>
          </cell>
        </row>
        <row r="24">
          <cell r="D24" t="str">
            <v>ABCD Transport</v>
          </cell>
        </row>
        <row r="25">
          <cell r="D25" t="str">
            <v>Unit D7 Waterford Court</v>
          </cell>
        </row>
        <row r="26">
          <cell r="D26" t="str">
            <v>C/o Rabie &amp; Glover Street</v>
          </cell>
        </row>
        <row r="27">
          <cell r="D27" t="str">
            <v>Lyttelton</v>
          </cell>
        </row>
        <row r="28">
          <cell r="D28" t="str">
            <v>Centurion</v>
          </cell>
        </row>
        <row r="30">
          <cell r="D30" t="str">
            <v>0157</v>
          </cell>
        </row>
        <row r="32">
          <cell r="D32" t="str">
            <v>012- 003 1234</v>
          </cell>
          <cell r="AM32" t="str">
            <v>0120031234</v>
          </cell>
        </row>
        <row r="33">
          <cell r="D33" t="str">
            <v>073 123 4567</v>
          </cell>
          <cell r="AM33" t="str">
            <v>0731234567</v>
          </cell>
        </row>
        <row r="34">
          <cell r="D34" t="str">
            <v>086 669 2700</v>
          </cell>
          <cell r="AM34" t="str">
            <v>0866692700</v>
          </cell>
        </row>
        <row r="35">
          <cell r="D35" t="str">
            <v>jvanschalwyk@jjt.co.za</v>
          </cell>
        </row>
        <row r="39">
          <cell r="D39" t="str">
            <v>Customer Direct Payment</v>
          </cell>
        </row>
        <row r="40">
          <cell r="D40" t="str">
            <v>Absa</v>
          </cell>
        </row>
        <row r="41">
          <cell r="D41" t="str">
            <v>Gerrie Nel</v>
          </cell>
        </row>
        <row r="42">
          <cell r="D42" t="str">
            <v>012 6444 700</v>
          </cell>
        </row>
        <row r="44">
          <cell r="D44" t="str">
            <v>Absa Lyttelton Branch</v>
          </cell>
        </row>
        <row r="45">
          <cell r="D45" t="str">
            <v>110 Cantonments Road</v>
          </cell>
        </row>
        <row r="46">
          <cell r="D46" t="str">
            <v>Lyttelton</v>
          </cell>
        </row>
        <row r="47">
          <cell r="D47" t="str">
            <v>Centurion</v>
          </cell>
        </row>
        <row r="49">
          <cell r="D49" t="str">
            <v>0157</v>
          </cell>
        </row>
        <row r="51">
          <cell r="D51">
            <v>45402730456</v>
          </cell>
        </row>
        <row r="52">
          <cell r="D52" t="str">
            <v>30 days</v>
          </cell>
        </row>
        <row r="53">
          <cell r="D53" t="str">
            <v>Yes</v>
          </cell>
        </row>
        <row r="54">
          <cell r="D54" t="str">
            <v>N/A</v>
          </cell>
        </row>
      </sheetData>
      <sheetData sheetId="5"/>
      <sheetData sheetId="6">
        <row r="26">
          <cell r="H26" t="str">
            <v>TBATG0X1</v>
          </cell>
          <cell r="I26" t="str">
            <v>AAM30X3423PX4353</v>
          </cell>
          <cell r="K26" t="str">
            <v>DE32X546</v>
          </cell>
          <cell r="M26">
            <v>43143</v>
          </cell>
        </row>
        <row r="27">
          <cell r="H27" t="str">
            <v/>
          </cell>
        </row>
        <row r="28">
          <cell r="H28" t="str">
            <v/>
          </cell>
        </row>
        <row r="29">
          <cell r="H29" t="str">
            <v/>
          </cell>
        </row>
        <row r="30">
          <cell r="H30" t="str">
            <v/>
          </cell>
        </row>
        <row r="31">
          <cell r="H31" t="str">
            <v/>
          </cell>
        </row>
        <row r="32">
          <cell r="H32" t="str">
            <v/>
          </cell>
        </row>
        <row r="33">
          <cell r="H33" t="str">
            <v/>
          </cell>
        </row>
        <row r="34">
          <cell r="H34" t="str">
            <v/>
          </cell>
        </row>
        <row r="35">
          <cell r="H35" t="str">
            <v/>
          </cell>
        </row>
        <row r="36">
          <cell r="H36" t="str">
            <v/>
          </cell>
        </row>
        <row r="37">
          <cell r="H37" t="str">
            <v/>
          </cell>
        </row>
        <row r="38">
          <cell r="H38" t="str">
            <v/>
          </cell>
        </row>
        <row r="39">
          <cell r="H39" t="str">
            <v/>
          </cell>
        </row>
        <row r="40">
          <cell r="H40" t="str">
            <v/>
          </cell>
        </row>
        <row r="41">
          <cell r="H41" t="str">
            <v/>
          </cell>
        </row>
        <row r="42">
          <cell r="H42" t="str">
            <v/>
          </cell>
        </row>
        <row r="43">
          <cell r="H43" t="str">
            <v/>
          </cell>
        </row>
        <row r="44">
          <cell r="H44" t="str">
            <v/>
          </cell>
        </row>
        <row r="45">
          <cell r="H45" t="str">
            <v/>
          </cell>
        </row>
        <row r="46">
          <cell r="H46" t="str">
            <v/>
          </cell>
        </row>
        <row r="47">
          <cell r="H47" t="str">
            <v/>
          </cell>
        </row>
        <row r="48">
          <cell r="H48" t="str">
            <v/>
          </cell>
        </row>
        <row r="49">
          <cell r="H49" t="str">
            <v/>
          </cell>
        </row>
        <row r="50">
          <cell r="H50" t="str">
            <v/>
          </cell>
        </row>
        <row r="51">
          <cell r="H51" t="str">
            <v/>
          </cell>
        </row>
        <row r="52">
          <cell r="H52" t="str">
            <v/>
          </cell>
        </row>
        <row r="53">
          <cell r="H53" t="str">
            <v/>
          </cell>
        </row>
        <row r="54">
          <cell r="H54" t="str">
            <v/>
          </cell>
        </row>
        <row r="55">
          <cell r="H55" t="str">
            <v/>
          </cell>
        </row>
      </sheetData>
      <sheetData sheetId="7"/>
      <sheetData sheetId="8"/>
      <sheetData sheetId="9">
        <row r="54">
          <cell r="J54">
            <v>2565000</v>
          </cell>
        </row>
      </sheetData>
      <sheetData sheetId="10"/>
      <sheetData sheetId="11"/>
      <sheetData sheetId="12">
        <row r="34">
          <cell r="E34">
            <v>43092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vanschalwyk@jjt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zoomScale="40" zoomScaleNormal="40" workbookViewId="0">
      <selection activeCell="R22" sqref="R22"/>
    </sheetView>
  </sheetViews>
  <sheetFormatPr defaultRowHeight="14.4" x14ac:dyDescent="0.3"/>
  <cols>
    <col min="2" max="2" width="8.109375" customWidth="1"/>
    <col min="3" max="3" width="26.6640625" customWidth="1"/>
    <col min="4" max="4" width="11.6640625" customWidth="1"/>
    <col min="5" max="5" width="14.6640625" customWidth="1"/>
    <col min="6" max="6" width="18.44140625" customWidth="1"/>
    <col min="7" max="7" width="3.44140625" customWidth="1"/>
    <col min="8" max="9" width="13.33203125" customWidth="1"/>
    <col min="10" max="10" width="8.44140625" customWidth="1"/>
    <col min="11" max="11" width="8.88671875" customWidth="1"/>
    <col min="12" max="12" width="20.33203125" customWidth="1"/>
    <col min="13" max="13" width="27.109375" customWidth="1"/>
    <col min="14" max="14" width="8.109375" customWidth="1"/>
    <col min="15" max="15" width="14.5546875" bestFit="1" customWidth="1"/>
  </cols>
  <sheetData>
    <row r="1" spans="1:15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1:15" x14ac:dyDescent="0.3">
      <c r="A2" s="1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2"/>
    </row>
    <row r="3" spans="1:15" ht="16.8" x14ac:dyDescent="0.3">
      <c r="A3" s="1"/>
      <c r="B3" s="6"/>
      <c r="C3" s="7" t="s">
        <v>0</v>
      </c>
      <c r="D3" s="8"/>
      <c r="E3" s="8"/>
      <c r="F3" s="8"/>
      <c r="G3" s="8"/>
      <c r="H3" s="8"/>
      <c r="I3" s="8"/>
      <c r="J3" s="8"/>
      <c r="K3" s="8"/>
      <c r="L3" s="9" t="s">
        <v>1</v>
      </c>
      <c r="M3" s="10"/>
      <c r="N3" s="11"/>
      <c r="O3" s="2"/>
    </row>
    <row r="4" spans="1:15" x14ac:dyDescent="0.3">
      <c r="A4" s="1"/>
      <c r="B4" s="6"/>
      <c r="C4" s="8"/>
      <c r="D4" s="8"/>
      <c r="E4" s="8"/>
      <c r="F4" s="8"/>
      <c r="G4" s="8"/>
      <c r="H4" s="8"/>
      <c r="I4" s="8"/>
      <c r="J4" s="8"/>
      <c r="K4" s="8"/>
      <c r="L4" s="10" t="s">
        <v>2</v>
      </c>
      <c r="M4" s="10"/>
      <c r="N4" s="11"/>
      <c r="O4" s="2"/>
    </row>
    <row r="5" spans="1:15" x14ac:dyDescent="0.3">
      <c r="A5" s="1"/>
      <c r="B5" s="6"/>
      <c r="C5" s="7" t="str">
        <f>IF('[1]Data Sheet'!D23&lt;&gt;"",'[1]Data Sheet'!D23,"")</f>
        <v>Jan Van Schalwyk</v>
      </c>
      <c r="D5" s="12"/>
      <c r="E5" s="12"/>
      <c r="F5" s="12"/>
      <c r="G5" s="8"/>
      <c r="H5" s="8"/>
      <c r="I5" s="8"/>
      <c r="J5" s="8"/>
      <c r="K5" s="8"/>
      <c r="L5" s="10" t="s">
        <v>3</v>
      </c>
      <c r="M5" s="10"/>
      <c r="N5" s="11"/>
      <c r="O5" s="2"/>
    </row>
    <row r="6" spans="1:15" x14ac:dyDescent="0.3">
      <c r="A6" s="1"/>
      <c r="B6" s="6"/>
      <c r="C6" s="7" t="str">
        <f>IF('[1]Data Sheet'!D24&lt;&gt;"",'[1]Data Sheet'!D24,"")</f>
        <v>ABCD Transport</v>
      </c>
      <c r="D6" s="8"/>
      <c r="E6" s="8"/>
      <c r="F6" s="8"/>
      <c r="G6" s="8"/>
      <c r="H6" s="8"/>
      <c r="I6" s="8"/>
      <c r="J6" s="8"/>
      <c r="K6" s="8"/>
      <c r="L6" s="10" t="s">
        <v>4</v>
      </c>
      <c r="M6" s="10"/>
      <c r="N6" s="11"/>
      <c r="O6" s="2"/>
    </row>
    <row r="7" spans="1:15" x14ac:dyDescent="0.3">
      <c r="A7" s="1"/>
      <c r="B7" s="6"/>
      <c r="C7" s="10" t="str">
        <f>IF('[1]Data Sheet'!D25&lt;&gt;"",'[1]Data Sheet'!D25,"")</f>
        <v>Unit D7 Waterford Court</v>
      </c>
      <c r="D7" s="8"/>
      <c r="E7" s="8"/>
      <c r="F7" s="8"/>
      <c r="G7" s="8"/>
      <c r="H7" s="8"/>
      <c r="I7" s="8"/>
      <c r="J7" s="8"/>
      <c r="K7" s="8"/>
      <c r="L7" s="10" t="s">
        <v>5</v>
      </c>
      <c r="M7" s="10"/>
      <c r="N7" s="11"/>
      <c r="O7" s="2"/>
    </row>
    <row r="8" spans="1:15" x14ac:dyDescent="0.3">
      <c r="A8" s="1"/>
      <c r="B8" s="6"/>
      <c r="C8" s="10" t="str">
        <f>IF('[1]Data Sheet'!D26&lt;&gt;"",'[1]Data Sheet'!D26,"")</f>
        <v>C/o Rabie &amp; Glover Street</v>
      </c>
      <c r="D8" s="8"/>
      <c r="E8" s="8"/>
      <c r="F8" s="8"/>
      <c r="G8" s="8"/>
      <c r="H8" s="8"/>
      <c r="I8" s="8"/>
      <c r="J8" s="8"/>
      <c r="K8" s="8"/>
      <c r="L8" s="10" t="s">
        <v>6</v>
      </c>
      <c r="M8" s="10"/>
      <c r="N8" s="11"/>
      <c r="O8" s="2"/>
    </row>
    <row r="9" spans="1:15" x14ac:dyDescent="0.3">
      <c r="A9" s="1"/>
      <c r="B9" s="6"/>
      <c r="C9" s="10" t="str">
        <f>IF('[1]Data Sheet'!D27&lt;&gt;"",'[1]Data Sheet'!D27,"")</f>
        <v>Lyttelton</v>
      </c>
      <c r="D9" s="8"/>
      <c r="E9" s="13" t="s">
        <v>7</v>
      </c>
      <c r="F9" s="14" t="str">
        <f>IF('[1]Data Sheet'!D32&lt;&gt;"","("&amp;LEFT('[1]Data Sheet'!AM32,3)&amp;")"&amp;" "&amp;MID('[1]Data Sheet'!AM32,4,3)&amp;" "&amp;RIGHT('[1]Data Sheet'!AM32,4),"")</f>
        <v>(012) 003 1234</v>
      </c>
      <c r="G9" s="8"/>
      <c r="H9" s="13" t="s">
        <v>8</v>
      </c>
      <c r="I9" s="15">
        <f>'[1]Data Sheet'!D7</f>
        <v>43136</v>
      </c>
      <c r="J9" s="15"/>
      <c r="K9" s="8"/>
      <c r="L9" s="10" t="s">
        <v>9</v>
      </c>
      <c r="M9" s="10"/>
      <c r="N9" s="11"/>
      <c r="O9" s="2"/>
    </row>
    <row r="10" spans="1:15" x14ac:dyDescent="0.3">
      <c r="A10" s="1"/>
      <c r="B10" s="6"/>
      <c r="C10" s="10" t="str">
        <f>IF('[1]Data Sheet'!D28&lt;&gt;"",'[1]Data Sheet'!D28,"")</f>
        <v>Centurion</v>
      </c>
      <c r="D10" s="8"/>
      <c r="E10" s="13" t="s">
        <v>10</v>
      </c>
      <c r="F10" s="8" t="str">
        <f>IF('[1]Data Sheet'!D33&lt;&gt;"","("&amp;LEFT('[1]Data Sheet'!AM33,3)&amp;")"&amp;" "&amp;MID('[1]Data Sheet'!AM33,4,3)&amp;" "&amp;RIGHT('[1]Data Sheet'!AM33,4),"")</f>
        <v>(073) 123 4567</v>
      </c>
      <c r="G10" s="8"/>
      <c r="H10" s="13" t="s">
        <v>11</v>
      </c>
      <c r="I10" s="16" t="str">
        <f>'[1]Data Sheet'!D8</f>
        <v>BFN50H02A5</v>
      </c>
      <c r="J10" s="17"/>
      <c r="K10" s="8"/>
      <c r="L10" s="10">
        <v>1609</v>
      </c>
      <c r="M10" s="10"/>
      <c r="N10" s="11"/>
      <c r="O10" s="2"/>
    </row>
    <row r="11" spans="1:15" x14ac:dyDescent="0.3">
      <c r="A11" s="1"/>
      <c r="B11" s="6"/>
      <c r="C11" s="8" t="str">
        <f>IF('[1]Data Sheet'!D29&lt;&gt;"",'[1]Data Sheet'!D29,"")</f>
        <v/>
      </c>
      <c r="D11" s="8"/>
      <c r="E11" s="13" t="s">
        <v>12</v>
      </c>
      <c r="F11" s="8" t="str">
        <f>IF('[1]Data Sheet'!D34&lt;&gt;"","("&amp;LEFT('[1]Data Sheet'!AM34,3)&amp;")"&amp;" "&amp;MID('[1]Data Sheet'!AM34,4,3)&amp;" "&amp;RIGHT('[1]Data Sheet'!AM34,4),"")</f>
        <v>(086) 669 2700</v>
      </c>
      <c r="G11" s="8"/>
      <c r="H11" s="8"/>
      <c r="I11" s="8"/>
      <c r="J11" s="8"/>
      <c r="K11" s="8"/>
      <c r="L11" s="10" t="s">
        <v>13</v>
      </c>
      <c r="M11" s="10"/>
      <c r="N11" s="11"/>
      <c r="O11" s="2"/>
    </row>
    <row r="12" spans="1:15" x14ac:dyDescent="0.3">
      <c r="A12" s="1"/>
      <c r="B12" s="6"/>
      <c r="C12" s="18" t="str">
        <f>'[1]Data Sheet'!$D$30&amp;""</f>
        <v>0157</v>
      </c>
      <c r="D12" s="8"/>
      <c r="E12" s="13" t="s">
        <v>14</v>
      </c>
      <c r="F12" s="19" t="str">
        <f>'[1]Data Sheet'!D35</f>
        <v>jvanschalwyk@jjt.co.za</v>
      </c>
      <c r="G12" s="8"/>
      <c r="H12" s="8"/>
      <c r="I12" s="8"/>
      <c r="J12" s="8"/>
      <c r="K12" s="8"/>
      <c r="L12" s="10" t="s">
        <v>15</v>
      </c>
      <c r="M12" s="10"/>
      <c r="N12" s="11"/>
      <c r="O12" s="2"/>
    </row>
    <row r="13" spans="1:15" ht="15" thickBot="1" x14ac:dyDescent="0.35">
      <c r="A13" s="1"/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1"/>
      <c r="O13" s="2"/>
    </row>
    <row r="14" spans="1:15" ht="23.4" thickBot="1" x14ac:dyDescent="0.45">
      <c r="A14" s="1"/>
      <c r="B14" s="6"/>
      <c r="C14" s="20" t="s">
        <v>16</v>
      </c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11"/>
      <c r="O14" s="2"/>
    </row>
    <row r="15" spans="1:15" ht="15" thickBot="1" x14ac:dyDescent="0.35">
      <c r="A15" s="1"/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1"/>
      <c r="O15" s="2"/>
    </row>
    <row r="16" spans="1:15" ht="17.399999999999999" x14ac:dyDescent="0.3">
      <c r="A16" s="1"/>
      <c r="B16" s="23"/>
      <c r="C16" s="24" t="s">
        <v>17</v>
      </c>
      <c r="D16" s="25">
        <v>43101</v>
      </c>
      <c r="E16" s="26"/>
      <c r="F16" s="27"/>
      <c r="G16" s="28"/>
      <c r="H16" s="29"/>
      <c r="I16" s="30" t="s">
        <v>18</v>
      </c>
      <c r="J16" s="30"/>
      <c r="K16" s="30"/>
      <c r="L16" s="31">
        <f>[1]Quotation!J54</f>
        <v>2565000</v>
      </c>
      <c r="M16" s="32"/>
      <c r="N16" s="11"/>
      <c r="O16" s="2"/>
    </row>
    <row r="17" spans="1:15" ht="15" thickBot="1" x14ac:dyDescent="0.35">
      <c r="A17" s="1"/>
      <c r="B17" s="23"/>
      <c r="C17" s="33"/>
      <c r="D17" s="34"/>
      <c r="E17" s="35"/>
      <c r="F17" s="36"/>
      <c r="G17" s="37" t="s">
        <v>19</v>
      </c>
      <c r="H17" s="38"/>
      <c r="I17" s="30"/>
      <c r="J17" s="30"/>
      <c r="K17" s="30"/>
      <c r="L17" s="31"/>
      <c r="M17" s="39" t="s">
        <v>20</v>
      </c>
      <c r="N17" s="11"/>
      <c r="O17" s="2"/>
    </row>
    <row r="18" spans="1:15" ht="15" thickBot="1" x14ac:dyDescent="0.35">
      <c r="A18" s="1"/>
      <c r="B18" s="6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1"/>
      <c r="O18" s="2"/>
    </row>
    <row r="19" spans="1:15" x14ac:dyDescent="0.3">
      <c r="A19" s="41"/>
      <c r="B19" s="42"/>
      <c r="C19" s="43" t="s">
        <v>21</v>
      </c>
      <c r="D19" s="4"/>
      <c r="E19" s="4"/>
      <c r="F19" s="4"/>
      <c r="G19" s="4"/>
      <c r="H19" s="4"/>
      <c r="I19" s="4"/>
      <c r="J19" s="4"/>
      <c r="K19" s="4"/>
      <c r="L19" s="4"/>
      <c r="M19" s="5"/>
      <c r="N19" s="44"/>
      <c r="O19" s="45"/>
    </row>
    <row r="20" spans="1:15" x14ac:dyDescent="0.3">
      <c r="A20" s="41"/>
      <c r="B20" s="42"/>
      <c r="C20" s="46" t="s">
        <v>22</v>
      </c>
      <c r="D20" s="47" t="str">
        <f>'[1]Deal Sheet'!M12</f>
        <v>TGX-26-5406X4BLS-XLX</v>
      </c>
      <c r="E20" s="47"/>
      <c r="F20" s="48" t="s">
        <v>23</v>
      </c>
      <c r="G20" s="49" t="str">
        <f>IF('[1]Deal Sheet'!$G$61&lt;&gt;"",'[1]Deal Sheet'!$G$61,"Not Specified")</f>
        <v>Longhaul</v>
      </c>
      <c r="H20" s="50"/>
      <c r="I20" s="51"/>
      <c r="J20" s="51" t="s">
        <v>24</v>
      </c>
      <c r="K20" s="49">
        <f>30-COUNTBLANK(H26:H55)</f>
        <v>30</v>
      </c>
      <c r="L20" s="52" t="s">
        <v>25</v>
      </c>
      <c r="M20" s="53" t="str">
        <f>'[1]Deal Sheet'!M9</f>
        <v>Standard Warranty</v>
      </c>
      <c r="N20" s="44"/>
      <c r="O20" s="45"/>
    </row>
    <row r="21" spans="1:15" ht="15" thickBot="1" x14ac:dyDescent="0.35">
      <c r="A21" s="41"/>
      <c r="B21" s="42"/>
      <c r="C21" s="54"/>
      <c r="D21" s="55"/>
      <c r="E21" s="56"/>
      <c r="F21" s="56"/>
      <c r="G21" s="56"/>
      <c r="H21" s="57"/>
      <c r="I21" s="57"/>
      <c r="J21" s="57"/>
      <c r="K21" s="57"/>
      <c r="L21" s="58"/>
      <c r="M21" s="59"/>
      <c r="N21" s="44"/>
      <c r="O21" s="45"/>
    </row>
    <row r="22" spans="1:15" ht="15" thickBot="1" x14ac:dyDescent="0.35">
      <c r="A22" s="1"/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1"/>
      <c r="O22" s="2"/>
    </row>
    <row r="23" spans="1:15" x14ac:dyDescent="0.3">
      <c r="A23" s="1"/>
      <c r="B23" s="6"/>
      <c r="C23" s="60" t="s">
        <v>26</v>
      </c>
      <c r="D23" s="61"/>
      <c r="E23" s="61"/>
      <c r="F23" s="62"/>
      <c r="G23" s="8"/>
      <c r="H23" s="63" t="s">
        <v>27</v>
      </c>
      <c r="I23" s="64"/>
      <c r="J23" s="64"/>
      <c r="K23" s="64"/>
      <c r="L23" s="64"/>
      <c r="M23" s="65"/>
      <c r="N23" s="66"/>
      <c r="O23" s="2"/>
    </row>
    <row r="24" spans="1:15" x14ac:dyDescent="0.3">
      <c r="A24" s="1"/>
      <c r="B24" s="6"/>
      <c r="C24" s="6" t="s">
        <v>28</v>
      </c>
      <c r="D24" s="8"/>
      <c r="E24" s="67" t="str">
        <f>'[1]Deal Sheet'!C4</f>
        <v>HARM VAN HEERDEN</v>
      </c>
      <c r="F24" s="68"/>
      <c r="G24" s="8"/>
      <c r="H24" s="69" t="s">
        <v>29</v>
      </c>
      <c r="I24" s="70" t="s">
        <v>30</v>
      </c>
      <c r="J24" s="71"/>
      <c r="K24" s="70" t="s">
        <v>31</v>
      </c>
      <c r="L24" s="71"/>
      <c r="M24" s="72" t="s">
        <v>32</v>
      </c>
      <c r="N24" s="11"/>
      <c r="O24" s="2"/>
    </row>
    <row r="25" spans="1:15" x14ac:dyDescent="0.3">
      <c r="A25" s="1"/>
      <c r="B25" s="6"/>
      <c r="C25" s="6" t="s">
        <v>33</v>
      </c>
      <c r="D25" s="8"/>
      <c r="E25" s="67" t="str">
        <f>'[1]Deal Sheet'!C5</f>
        <v>MAN Bloemfontein</v>
      </c>
      <c r="F25" s="68"/>
      <c r="G25" s="8"/>
      <c r="H25" s="73">
        <v>0</v>
      </c>
      <c r="I25" s="74"/>
      <c r="J25" s="75"/>
      <c r="K25" s="76"/>
      <c r="L25" s="77"/>
      <c r="M25" s="78"/>
      <c r="N25" s="11"/>
      <c r="O25" s="2"/>
    </row>
    <row r="26" spans="1:15" ht="15" thickBot="1" x14ac:dyDescent="0.35">
      <c r="A26" s="1"/>
      <c r="B26" s="6"/>
      <c r="C26" s="54"/>
      <c r="D26" s="57"/>
      <c r="E26" s="57"/>
      <c r="F26" s="59"/>
      <c r="G26" s="8"/>
      <c r="H26" s="79">
        <f>U2</f>
        <v>0</v>
      </c>
      <c r="I26" s="80" t="str">
        <f>IFERROR(IF(H26&lt;&gt;"",VLOOKUP(H26,'[1]Warranty Registration'!$H$26:$M$55,2,FALSE),""),"")</f>
        <v/>
      </c>
      <c r="J26" s="81"/>
      <c r="K26" s="80" t="str">
        <f>IFERROR(IF(H26&lt;&gt;"",VLOOKUP(H26,'[1]Warranty Registration'!$H$26:$M$55,4,FALSE),""),"")</f>
        <v/>
      </c>
      <c r="L26" s="81"/>
      <c r="M26" s="82" t="str">
        <f>IFERROR(IF(H26&lt;&gt;"",VLOOKUP(H26,'[1]Warranty Registration'!$H$26:$M$55,6,FALSE),""),"")</f>
        <v/>
      </c>
      <c r="N26" s="83"/>
      <c r="O26" s="2"/>
    </row>
    <row r="27" spans="1:15" ht="15" thickBot="1" x14ac:dyDescent="0.35">
      <c r="A27" s="1"/>
      <c r="B27" s="6"/>
      <c r="C27" s="8"/>
      <c r="D27" s="8"/>
      <c r="E27" s="8"/>
      <c r="F27" s="8"/>
      <c r="G27" s="84"/>
      <c r="H27" s="79">
        <f t="shared" ref="H27:H55" si="0">U3</f>
        <v>0</v>
      </c>
      <c r="I27" s="80" t="str">
        <f>IFERROR(IF(H27&lt;&gt;"",VLOOKUP(H27,'[1]Warranty Registration'!$H$26:$M$55,2,FALSE),""),"")</f>
        <v/>
      </c>
      <c r="J27" s="85"/>
      <c r="K27" s="80" t="str">
        <f>IFERROR(IF(H27&lt;&gt;"",VLOOKUP(H27,'[1]Warranty Registration'!$H$26:$M$55,4,FALSE),""),"")</f>
        <v/>
      </c>
      <c r="L27" s="81"/>
      <c r="M27" s="82" t="str">
        <f>IFERROR(IF(H27&lt;&gt;"",VLOOKUP(H27,'[1]Warranty Registration'!$H$26:$M$55,6,FALSE),""),"")</f>
        <v/>
      </c>
      <c r="N27" s="11"/>
      <c r="O27" s="2"/>
    </row>
    <row r="28" spans="1:15" x14ac:dyDescent="0.3">
      <c r="A28" s="1"/>
      <c r="B28" s="6"/>
      <c r="C28" s="60" t="s">
        <v>34</v>
      </c>
      <c r="D28" s="61"/>
      <c r="E28" s="61"/>
      <c r="F28" s="62"/>
      <c r="G28" s="8"/>
      <c r="H28" s="79">
        <f t="shared" si="0"/>
        <v>0</v>
      </c>
      <c r="I28" s="80" t="str">
        <f>IFERROR(IF(H28&lt;&gt;"",VLOOKUP(H28,'[1]Warranty Registration'!$H$26:$M$55,2,FALSE),""),"")</f>
        <v/>
      </c>
      <c r="J28" s="81"/>
      <c r="K28" s="80" t="str">
        <f>IFERROR(IF(H28&lt;&gt;"",VLOOKUP(H28,'[1]Warranty Registration'!$H$26:$M$55,4,FALSE),""),"")</f>
        <v/>
      </c>
      <c r="L28" s="81"/>
      <c r="M28" s="82" t="str">
        <f>IFERROR(IF(H28&lt;&gt;"",VLOOKUP(H28,'[1]Warranty Registration'!$H$26:$M$55,6,FALSE),""),"")</f>
        <v/>
      </c>
      <c r="N28" s="11"/>
      <c r="O28" s="2"/>
    </row>
    <row r="29" spans="1:15" x14ac:dyDescent="0.3">
      <c r="A29" s="1"/>
      <c r="B29" s="6"/>
      <c r="C29" s="6"/>
      <c r="D29" s="8"/>
      <c r="E29" s="8"/>
      <c r="F29" s="11"/>
      <c r="G29" s="8"/>
      <c r="H29" s="79">
        <f t="shared" si="0"/>
        <v>0</v>
      </c>
      <c r="I29" s="80" t="str">
        <f>IFERROR(IF(H29&lt;&gt;"",VLOOKUP(H29,'[1]Warranty Registration'!$H$26:$M$55,2,FALSE),""),"")</f>
        <v/>
      </c>
      <c r="J29" s="81"/>
      <c r="K29" s="80" t="str">
        <f>IFERROR(IF(H29&lt;&gt;"",VLOOKUP(H29,'[1]Warranty Registration'!$H$26:$M$55,4,FALSE),""),"")</f>
        <v/>
      </c>
      <c r="L29" s="81"/>
      <c r="M29" s="82" t="str">
        <f>IFERROR(IF(H29&lt;&gt;"",VLOOKUP(H29,'[1]Warranty Registration'!$H$26:$M$55,6,FALSE),""),"")</f>
        <v/>
      </c>
      <c r="N29" s="11"/>
      <c r="O29" s="2"/>
    </row>
    <row r="30" spans="1:15" x14ac:dyDescent="0.3">
      <c r="A30" s="1"/>
      <c r="B30" s="6"/>
      <c r="C30" s="6" t="s">
        <v>35</v>
      </c>
      <c r="D30" s="8"/>
      <c r="E30" s="67" t="str">
        <f>'[1]Data Sheet'!D39</f>
        <v>Customer Direct Payment</v>
      </c>
      <c r="F30" s="68"/>
      <c r="G30" s="8"/>
      <c r="H30" s="79">
        <f t="shared" si="0"/>
        <v>0</v>
      </c>
      <c r="I30" s="80" t="str">
        <f>IFERROR(IF(H30&lt;&gt;"",VLOOKUP(H30,'[1]Warranty Registration'!$H$26:$M$55,2,FALSE),""),"")</f>
        <v/>
      </c>
      <c r="J30" s="81"/>
      <c r="K30" s="80" t="str">
        <f>IFERROR(IF(H30&lt;&gt;"",VLOOKUP(H30,'[1]Warranty Registration'!$H$26:$M$55,4,FALSE),""),"")</f>
        <v/>
      </c>
      <c r="L30" s="81"/>
      <c r="M30" s="82" t="str">
        <f>IFERROR(IF(H30&lt;&gt;"",VLOOKUP(H30,'[1]Warranty Registration'!$H$26:$M$55,6,FALSE),""),"")</f>
        <v/>
      </c>
      <c r="N30" s="11"/>
      <c r="O30" s="2"/>
    </row>
    <row r="31" spans="1:15" x14ac:dyDescent="0.3">
      <c r="A31" s="1"/>
      <c r="B31" s="6"/>
      <c r="C31" s="6" t="s">
        <v>36</v>
      </c>
      <c r="D31" s="8"/>
      <c r="E31" s="67" t="str">
        <f>'[1]Data Sheet'!D40</f>
        <v>Absa</v>
      </c>
      <c r="F31" s="68"/>
      <c r="G31" s="8"/>
      <c r="H31" s="79">
        <f t="shared" si="0"/>
        <v>0</v>
      </c>
      <c r="I31" s="80" t="str">
        <f>IFERROR(IF(H31&lt;&gt;"",VLOOKUP(H31,'[1]Warranty Registration'!$H$26:$M$55,2,FALSE),""),"")</f>
        <v/>
      </c>
      <c r="J31" s="81"/>
      <c r="K31" s="80" t="str">
        <f>IFERROR(IF(H31&lt;&gt;"",VLOOKUP(H31,'[1]Warranty Registration'!$H$26:$M$55,4,FALSE),""),"")</f>
        <v/>
      </c>
      <c r="L31" s="81"/>
      <c r="M31" s="82" t="str">
        <f>IFERROR(IF(H31&lt;&gt;"",VLOOKUP(H31,'[1]Warranty Registration'!$H$26:$M$55,6,FALSE),""),"")</f>
        <v/>
      </c>
      <c r="N31" s="11"/>
      <c r="O31" s="2"/>
    </row>
    <row r="32" spans="1:15" x14ac:dyDescent="0.3">
      <c r="A32" s="1"/>
      <c r="B32" s="6"/>
      <c r="C32" s="6" t="s">
        <v>37</v>
      </c>
      <c r="D32" s="8"/>
      <c r="E32" s="67" t="str">
        <f>'[1]Data Sheet'!D41</f>
        <v>Gerrie Nel</v>
      </c>
      <c r="F32" s="68"/>
      <c r="G32" s="8"/>
      <c r="H32" s="79">
        <f t="shared" si="0"/>
        <v>0</v>
      </c>
      <c r="I32" s="80" t="str">
        <f>IFERROR(IF(H32&lt;&gt;"",VLOOKUP(H32,'[1]Warranty Registration'!$H$26:$M$55,2,FALSE),""),"")</f>
        <v/>
      </c>
      <c r="J32" s="81"/>
      <c r="K32" s="80" t="str">
        <f>IFERROR(IF(H32&lt;&gt;"",VLOOKUP(H32,'[1]Warranty Registration'!$H$26:$M$55,4,FALSE),""),"")</f>
        <v/>
      </c>
      <c r="L32" s="81"/>
      <c r="M32" s="82" t="str">
        <f>IFERROR(IF(H32&lt;&gt;"",VLOOKUP(H32,'[1]Warranty Registration'!$H$26:$M$55,6,FALSE),""),"")</f>
        <v/>
      </c>
      <c r="N32" s="11"/>
      <c r="O32" s="2"/>
    </row>
    <row r="33" spans="1:15" x14ac:dyDescent="0.3">
      <c r="A33" s="1"/>
      <c r="B33" s="6"/>
      <c r="C33" s="6" t="s">
        <v>38</v>
      </c>
      <c r="D33" s="8"/>
      <c r="E33" s="67" t="str">
        <f>'[1]Data Sheet'!D42</f>
        <v>012 6444 700</v>
      </c>
      <c r="F33" s="68"/>
      <c r="G33" s="8"/>
      <c r="H33" s="79">
        <f t="shared" si="0"/>
        <v>0</v>
      </c>
      <c r="I33" s="80" t="str">
        <f>IFERROR(IF(H33&lt;&gt;"",VLOOKUP(H33,'[1]Warranty Registration'!$H$26:$M$55,2,FALSE),""),"")</f>
        <v/>
      </c>
      <c r="J33" s="81"/>
      <c r="K33" s="80" t="str">
        <f>IFERROR(IF(H33&lt;&gt;"",VLOOKUP(H33,'[1]Warranty Registration'!$H$26:$M$55,4,FALSE),""),"")</f>
        <v/>
      </c>
      <c r="L33" s="81"/>
      <c r="M33" s="82" t="str">
        <f>IFERROR(IF(H33&lt;&gt;"",VLOOKUP(H33,'[1]Warranty Registration'!$H$26:$M$55,6,FALSE),""),"")</f>
        <v/>
      </c>
      <c r="N33" s="11"/>
      <c r="O33" s="2"/>
    </row>
    <row r="34" spans="1:15" x14ac:dyDescent="0.3">
      <c r="A34" s="1"/>
      <c r="B34" s="6"/>
      <c r="C34" s="6"/>
      <c r="D34" s="8"/>
      <c r="E34" s="86"/>
      <c r="F34" s="87"/>
      <c r="G34" s="8"/>
      <c r="H34" s="79">
        <f t="shared" si="0"/>
        <v>0</v>
      </c>
      <c r="I34" s="80" t="str">
        <f>IFERROR(IF(H34&lt;&gt;"",VLOOKUP(H34,'[1]Warranty Registration'!$H$26:$M$55,2,FALSE),""),"")</f>
        <v/>
      </c>
      <c r="J34" s="81"/>
      <c r="K34" s="80" t="str">
        <f>IFERROR(IF(H34&lt;&gt;"",VLOOKUP(H34,'[1]Warranty Registration'!$H$26:$M$55,4,FALSE),""),"")</f>
        <v/>
      </c>
      <c r="L34" s="81"/>
      <c r="M34" s="82" t="str">
        <f>IFERROR(IF(H34&lt;&gt;"",VLOOKUP(H34,'[1]Warranty Registration'!$H$26:$M$55,6,FALSE),""),"")</f>
        <v/>
      </c>
      <c r="N34" s="11"/>
      <c r="O34" s="2"/>
    </row>
    <row r="35" spans="1:15" x14ac:dyDescent="0.3">
      <c r="A35" s="1"/>
      <c r="B35" s="6"/>
      <c r="C35" s="6" t="s">
        <v>39</v>
      </c>
      <c r="D35" s="8"/>
      <c r="E35" s="67" t="str">
        <f>'[1]Data Sheet'!D44</f>
        <v>Absa Lyttelton Branch</v>
      </c>
      <c r="F35" s="68"/>
      <c r="G35" s="8"/>
      <c r="H35" s="79">
        <f t="shared" si="0"/>
        <v>0</v>
      </c>
      <c r="I35" s="80" t="str">
        <f>IFERROR(IF(H35&lt;&gt;"",VLOOKUP(H35,'[1]Warranty Registration'!$H$26:$M$55,2,FALSE),""),"")</f>
        <v/>
      </c>
      <c r="J35" s="81"/>
      <c r="K35" s="80" t="str">
        <f>IFERROR(IF(H35&lt;&gt;"",VLOOKUP(H35,'[1]Warranty Registration'!$H$26:$M$55,4,FALSE),""),"")</f>
        <v/>
      </c>
      <c r="L35" s="81"/>
      <c r="M35" s="82" t="str">
        <f>IFERROR(IF(H35&lt;&gt;"",VLOOKUP(H35,'[1]Warranty Registration'!$H$26:$M$55,6,FALSE),""),"")</f>
        <v/>
      </c>
      <c r="N35" s="11"/>
      <c r="O35" s="2"/>
    </row>
    <row r="36" spans="1:15" x14ac:dyDescent="0.3">
      <c r="A36" s="1"/>
      <c r="B36" s="6"/>
      <c r="C36" s="6"/>
      <c r="D36" s="8"/>
      <c r="E36" s="67" t="str">
        <f>'[1]Data Sheet'!D45</f>
        <v>110 Cantonments Road</v>
      </c>
      <c r="F36" s="68"/>
      <c r="G36" s="8"/>
      <c r="H36" s="79">
        <f t="shared" si="0"/>
        <v>0</v>
      </c>
      <c r="I36" s="80" t="str">
        <f>IFERROR(IF(H36&lt;&gt;"",VLOOKUP(H36,'[1]Warranty Registration'!$H$26:$M$55,2,FALSE),""),"")</f>
        <v/>
      </c>
      <c r="J36" s="81"/>
      <c r="K36" s="80" t="str">
        <f>IFERROR(IF(H36&lt;&gt;"",VLOOKUP(H36,'[1]Warranty Registration'!$H$26:$M$55,4,FALSE),""),"")</f>
        <v/>
      </c>
      <c r="L36" s="81"/>
      <c r="M36" s="82" t="str">
        <f>IFERROR(IF(H36&lt;&gt;"",VLOOKUP(H36,'[1]Warranty Registration'!$H$26:$M$55,6,FALSE),""),"")</f>
        <v/>
      </c>
      <c r="N36" s="11"/>
      <c r="O36" s="2"/>
    </row>
    <row r="37" spans="1:15" x14ac:dyDescent="0.3">
      <c r="A37" s="1"/>
      <c r="B37" s="6"/>
      <c r="C37" s="6"/>
      <c r="D37" s="8"/>
      <c r="E37" s="67" t="str">
        <f>'[1]Data Sheet'!D46</f>
        <v>Lyttelton</v>
      </c>
      <c r="F37" s="68"/>
      <c r="G37" s="8"/>
      <c r="H37" s="79">
        <f t="shared" si="0"/>
        <v>0</v>
      </c>
      <c r="I37" s="80" t="str">
        <f>IFERROR(IF(H37&lt;&gt;"",VLOOKUP(H37,'[1]Warranty Registration'!$H$26:$M$55,2,FALSE),""),"")</f>
        <v/>
      </c>
      <c r="J37" s="81"/>
      <c r="K37" s="80" t="str">
        <f>IFERROR(IF(H37&lt;&gt;"",VLOOKUP(H37,'[1]Warranty Registration'!$H$26:$M$55,4,FALSE),""),"")</f>
        <v/>
      </c>
      <c r="L37" s="81"/>
      <c r="M37" s="82" t="str">
        <f>IFERROR(IF(H37&lt;&gt;"",VLOOKUP(H37,'[1]Warranty Registration'!$H$26:$M$55,6,FALSE),""),"")</f>
        <v/>
      </c>
      <c r="N37" s="11"/>
      <c r="O37" s="2"/>
    </row>
    <row r="38" spans="1:15" x14ac:dyDescent="0.3">
      <c r="A38" s="1"/>
      <c r="B38" s="6"/>
      <c r="C38" s="6"/>
      <c r="D38" s="8"/>
      <c r="E38" s="67" t="str">
        <f>'[1]Data Sheet'!D47</f>
        <v>Centurion</v>
      </c>
      <c r="F38" s="68"/>
      <c r="G38" s="8"/>
      <c r="H38" s="79">
        <f t="shared" si="0"/>
        <v>0</v>
      </c>
      <c r="I38" s="80" t="str">
        <f>IFERROR(IF(H38&lt;&gt;"",VLOOKUP(H38,'[1]Warranty Registration'!$H$26:$M$55,2,FALSE),""),"")</f>
        <v/>
      </c>
      <c r="J38" s="81"/>
      <c r="K38" s="80" t="str">
        <f>IFERROR(IF(H38&lt;&gt;"",VLOOKUP(H38,'[1]Warranty Registration'!$H$26:$M$55,4,FALSE),""),"")</f>
        <v/>
      </c>
      <c r="L38" s="81"/>
      <c r="M38" s="82" t="str">
        <f>IFERROR(IF(H38&lt;&gt;"",VLOOKUP(H38,'[1]Warranty Registration'!$H$26:$M$55,6,FALSE),""),"")</f>
        <v/>
      </c>
      <c r="N38" s="11"/>
      <c r="O38" s="2"/>
    </row>
    <row r="39" spans="1:15" x14ac:dyDescent="0.3">
      <c r="A39" s="1"/>
      <c r="B39" s="6"/>
      <c r="C39" s="6" t="s">
        <v>40</v>
      </c>
      <c r="D39" s="8"/>
      <c r="E39" s="88" t="str">
        <f>'[1]Data Sheet'!D49</f>
        <v>0157</v>
      </c>
      <c r="F39" s="68"/>
      <c r="G39" s="8"/>
      <c r="H39" s="79">
        <f t="shared" si="0"/>
        <v>0</v>
      </c>
      <c r="I39" s="80" t="str">
        <f>IFERROR(IF(H39&lt;&gt;"",VLOOKUP(H39,'[1]Warranty Registration'!$H$26:$M$55,2,FALSE),""),"")</f>
        <v/>
      </c>
      <c r="J39" s="81"/>
      <c r="K39" s="80" t="str">
        <f>IFERROR(IF(H39&lt;&gt;"",VLOOKUP(H39,'[1]Warranty Registration'!$H$26:$M$55,4,FALSE),""),"")</f>
        <v/>
      </c>
      <c r="L39" s="81"/>
      <c r="M39" s="82" t="str">
        <f>IFERROR(IF(H39&lt;&gt;"",VLOOKUP(H39,'[1]Warranty Registration'!$H$26:$M$55,6,FALSE),""),"")</f>
        <v/>
      </c>
      <c r="N39" s="11"/>
      <c r="O39" s="2"/>
    </row>
    <row r="40" spans="1:15" x14ac:dyDescent="0.3">
      <c r="A40" s="1"/>
      <c r="B40" s="6"/>
      <c r="C40" s="6"/>
      <c r="D40" s="8"/>
      <c r="E40" s="8"/>
      <c r="F40" s="11"/>
      <c r="G40" s="8"/>
      <c r="H40" s="79">
        <f t="shared" si="0"/>
        <v>0</v>
      </c>
      <c r="I40" s="80" t="str">
        <f>IFERROR(IF(H40&lt;&gt;"",VLOOKUP(H40,'[1]Warranty Registration'!$H$26:$M$55,2,FALSE),""),"")</f>
        <v/>
      </c>
      <c r="J40" s="81"/>
      <c r="K40" s="80" t="str">
        <f>IFERROR(IF(H40&lt;&gt;"",VLOOKUP(H40,'[1]Warranty Registration'!$H$26:$M$55,4,FALSE),""),"")</f>
        <v/>
      </c>
      <c r="L40" s="81"/>
      <c r="M40" s="82" t="str">
        <f>IFERROR(IF(H40&lt;&gt;"",VLOOKUP(H40,'[1]Warranty Registration'!$H$26:$M$55,6,FALSE),""),"")</f>
        <v/>
      </c>
      <c r="N40" s="11"/>
      <c r="O40" s="2"/>
    </row>
    <row r="41" spans="1:15" x14ac:dyDescent="0.3">
      <c r="A41" s="1"/>
      <c r="B41" s="6"/>
      <c r="C41" s="6" t="s">
        <v>41</v>
      </c>
      <c r="D41" s="8"/>
      <c r="E41" s="88">
        <f>'[1]Data Sheet'!D51</f>
        <v>45402730456</v>
      </c>
      <c r="F41" s="89"/>
      <c r="G41" s="8"/>
      <c r="H41" s="79">
        <f t="shared" si="0"/>
        <v>0</v>
      </c>
      <c r="I41" s="80" t="str">
        <f>IFERROR(IF(H41&lt;&gt;"",VLOOKUP(H41,'[1]Warranty Registration'!$H$26:$M$55,2,FALSE),""),"")</f>
        <v/>
      </c>
      <c r="J41" s="81"/>
      <c r="K41" s="80" t="str">
        <f>IFERROR(IF(H41&lt;&gt;"",VLOOKUP(H41,'[1]Warranty Registration'!$H$26:$M$55,4,FALSE),""),"")</f>
        <v/>
      </c>
      <c r="L41" s="81"/>
      <c r="M41" s="82" t="str">
        <f>IFERROR(IF(H41&lt;&gt;"",VLOOKUP(H41,'[1]Warranty Registration'!$H$26:$M$55,6,FALSE),""),"")</f>
        <v/>
      </c>
      <c r="N41" s="11"/>
      <c r="O41" s="2"/>
    </row>
    <row r="42" spans="1:15" x14ac:dyDescent="0.3">
      <c r="A42" s="1"/>
      <c r="B42" s="6"/>
      <c r="C42" s="6" t="s">
        <v>42</v>
      </c>
      <c r="D42" s="8"/>
      <c r="E42" s="88" t="str">
        <f>'[1]Data Sheet'!D52</f>
        <v>30 days</v>
      </c>
      <c r="F42" s="89"/>
      <c r="G42" s="8"/>
      <c r="H42" s="79">
        <f t="shared" si="0"/>
        <v>0</v>
      </c>
      <c r="I42" s="80" t="str">
        <f>IFERROR(IF(H42&lt;&gt;"",VLOOKUP(H42,'[1]Warranty Registration'!$H$26:$M$55,2,FALSE),""),"")</f>
        <v/>
      </c>
      <c r="J42" s="81"/>
      <c r="K42" s="80" t="str">
        <f>IFERROR(IF(H42&lt;&gt;"",VLOOKUP(H42,'[1]Warranty Registration'!$H$26:$M$55,4,FALSE),""),"")</f>
        <v/>
      </c>
      <c r="L42" s="81"/>
      <c r="M42" s="82" t="str">
        <f>IFERROR(IF(H42&lt;&gt;"",VLOOKUP(H42,'[1]Warranty Registration'!$H$26:$M$55,6,FALSE),""),"")</f>
        <v/>
      </c>
      <c r="N42" s="11"/>
      <c r="O42" s="2"/>
    </row>
    <row r="43" spans="1:15" x14ac:dyDescent="0.3">
      <c r="A43" s="1"/>
      <c r="B43" s="6"/>
      <c r="C43" s="6" t="s">
        <v>43</v>
      </c>
      <c r="D43" s="8"/>
      <c r="E43" s="88" t="str">
        <f>'[1]Data Sheet'!D53</f>
        <v>Yes</v>
      </c>
      <c r="F43" s="89"/>
      <c r="G43" s="8"/>
      <c r="H43" s="79">
        <f t="shared" si="0"/>
        <v>0</v>
      </c>
      <c r="I43" s="80" t="str">
        <f>IFERROR(IF(H43&lt;&gt;"",VLOOKUP(H43,'[1]Warranty Registration'!$H$26:$M$55,2,FALSE),""),"")</f>
        <v/>
      </c>
      <c r="J43" s="81"/>
      <c r="K43" s="80" t="str">
        <f>IFERROR(IF(H43&lt;&gt;"",VLOOKUP(H43,'[1]Warranty Registration'!$H$26:$M$55,4,FALSE),""),"")</f>
        <v/>
      </c>
      <c r="L43" s="81"/>
      <c r="M43" s="82" t="str">
        <f>IFERROR(IF(H43&lt;&gt;"",VLOOKUP(H43,'[1]Warranty Registration'!$H$26:$M$55,6,FALSE),""),"")</f>
        <v/>
      </c>
      <c r="N43" s="11"/>
      <c r="O43" s="2"/>
    </row>
    <row r="44" spans="1:15" x14ac:dyDescent="0.3">
      <c r="A44" s="1"/>
      <c r="B44" s="6"/>
      <c r="C44" s="6" t="s">
        <v>44</v>
      </c>
      <c r="D44" s="8"/>
      <c r="E44" s="88" t="str">
        <f>'[1]Data Sheet'!D54</f>
        <v>N/A</v>
      </c>
      <c r="F44" s="89"/>
      <c r="G44" s="8"/>
      <c r="H44" s="79">
        <f t="shared" si="0"/>
        <v>0</v>
      </c>
      <c r="I44" s="80" t="str">
        <f>IFERROR(IF(H44&lt;&gt;"",VLOOKUP(H44,'[1]Warranty Registration'!$H$26:$M$55,2,FALSE),""),"")</f>
        <v/>
      </c>
      <c r="J44" s="81"/>
      <c r="K44" s="80" t="str">
        <f>IFERROR(IF(H44&lt;&gt;"",VLOOKUP(H44,'[1]Warranty Registration'!$H$26:$M$55,4,FALSE),""),"")</f>
        <v/>
      </c>
      <c r="L44" s="81"/>
      <c r="M44" s="82" t="str">
        <f>IFERROR(IF(H44&lt;&gt;"",VLOOKUP(H44,'[1]Warranty Registration'!$H$26:$M$55,6,FALSE),""),"")</f>
        <v/>
      </c>
      <c r="N44" s="11"/>
      <c r="O44" s="2"/>
    </row>
    <row r="45" spans="1:15" x14ac:dyDescent="0.3">
      <c r="A45" s="1"/>
      <c r="B45" s="6"/>
      <c r="C45" s="6" t="s">
        <v>45</v>
      </c>
      <c r="D45" s="8"/>
      <c r="E45" s="90">
        <f>'[1]Release Request'!E34</f>
        <v>43092</v>
      </c>
      <c r="F45" s="91"/>
      <c r="G45" s="8"/>
      <c r="H45" s="79">
        <f t="shared" si="0"/>
        <v>0</v>
      </c>
      <c r="I45" s="80" t="str">
        <f>IFERROR(IF(H45&lt;&gt;"",VLOOKUP(H45,'[1]Warranty Registration'!$H$26:$M$55,2,FALSE),""),"")</f>
        <v/>
      </c>
      <c r="J45" s="81"/>
      <c r="K45" s="80" t="str">
        <f>IFERROR(IF(H45&lt;&gt;"",VLOOKUP(H45,'[1]Warranty Registration'!$H$26:$M$55,4,FALSE),""),"")</f>
        <v/>
      </c>
      <c r="L45" s="81"/>
      <c r="M45" s="82" t="str">
        <f>IFERROR(IF(H45&lt;&gt;"",VLOOKUP(H45,'[1]Warranty Registration'!$H$26:$M$55,6,FALSE),""),"")</f>
        <v/>
      </c>
      <c r="N45" s="11"/>
      <c r="O45" s="2"/>
    </row>
    <row r="46" spans="1:15" ht="15" thickBot="1" x14ac:dyDescent="0.35">
      <c r="A46" s="1"/>
      <c r="B46" s="6"/>
      <c r="C46" s="92"/>
      <c r="D46" s="56"/>
      <c r="E46" s="56"/>
      <c r="F46" s="93"/>
      <c r="G46" s="8"/>
      <c r="H46" s="79">
        <f t="shared" si="0"/>
        <v>0</v>
      </c>
      <c r="I46" s="80" t="str">
        <f>IFERROR(IF(H46&lt;&gt;"",VLOOKUP(H46,'[1]Warranty Registration'!$H$26:$M$55,2,FALSE),""),"")</f>
        <v/>
      </c>
      <c r="J46" s="81"/>
      <c r="K46" s="80" t="str">
        <f>IFERROR(IF(H46&lt;&gt;"",VLOOKUP(H46,'[1]Warranty Registration'!$H$26:$M$55,4,FALSE),""),"")</f>
        <v/>
      </c>
      <c r="L46" s="81"/>
      <c r="M46" s="82" t="str">
        <f>IFERROR(IF(H46&lt;&gt;"",VLOOKUP(H46,'[1]Warranty Registration'!$H$26:$M$55,6,FALSE),""),"")</f>
        <v/>
      </c>
      <c r="N46" s="11"/>
      <c r="O46" s="2"/>
    </row>
    <row r="47" spans="1:15" ht="15" thickBot="1" x14ac:dyDescent="0.35">
      <c r="A47" s="1"/>
      <c r="B47" s="6"/>
      <c r="C47" s="8"/>
      <c r="D47" s="8"/>
      <c r="E47" s="8"/>
      <c r="F47" s="8"/>
      <c r="G47" s="8"/>
      <c r="H47" s="79">
        <f t="shared" si="0"/>
        <v>0</v>
      </c>
      <c r="I47" s="80" t="str">
        <f>IFERROR(IF(H47&lt;&gt;"",VLOOKUP(H47,'[1]Warranty Registration'!$H$26:$M$55,2,FALSE),""),"")</f>
        <v/>
      </c>
      <c r="J47" s="81"/>
      <c r="K47" s="80" t="str">
        <f>IFERROR(IF(H47&lt;&gt;"",VLOOKUP(H47,'[1]Warranty Registration'!$H$26:$M$55,4,FALSE),""),"")</f>
        <v/>
      </c>
      <c r="L47" s="81"/>
      <c r="M47" s="82" t="str">
        <f>IFERROR(IF(H47&lt;&gt;"",VLOOKUP(H47,'[1]Warranty Registration'!$H$26:$M$55,6,FALSE),""),"")</f>
        <v/>
      </c>
      <c r="N47" s="11"/>
      <c r="O47" s="2"/>
    </row>
    <row r="48" spans="1:15" x14ac:dyDescent="0.3">
      <c r="A48" s="1"/>
      <c r="B48" s="6"/>
      <c r="C48" s="94" t="s">
        <v>46</v>
      </c>
      <c r="D48" s="95"/>
      <c r="E48" s="95"/>
      <c r="F48" s="96"/>
      <c r="G48" s="8"/>
      <c r="H48" s="79">
        <f t="shared" si="0"/>
        <v>0</v>
      </c>
      <c r="I48" s="80" t="str">
        <f>IFERROR(IF(H48&lt;&gt;"",VLOOKUP(H48,'[1]Warranty Registration'!$H$26:$M$55,2,FALSE),""),"")</f>
        <v/>
      </c>
      <c r="J48" s="81"/>
      <c r="K48" s="80" t="str">
        <f>IFERROR(IF(H48&lt;&gt;"",VLOOKUP(H48,'[1]Warranty Registration'!$H$26:$M$55,4,FALSE),""),"")</f>
        <v/>
      </c>
      <c r="L48" s="81"/>
      <c r="M48" s="82" t="str">
        <f>IFERROR(IF(H48&lt;&gt;"",VLOOKUP(H48,'[1]Warranty Registration'!$H$26:$M$55,6,FALSE),""),"")</f>
        <v/>
      </c>
      <c r="N48" s="11"/>
      <c r="O48" s="2"/>
    </row>
    <row r="49" spans="1:15" x14ac:dyDescent="0.3">
      <c r="A49" s="1"/>
      <c r="B49" s="6"/>
      <c r="C49" s="97"/>
      <c r="D49" s="10"/>
      <c r="E49" s="10"/>
      <c r="F49" s="98"/>
      <c r="G49" s="8"/>
      <c r="H49" s="79">
        <f t="shared" si="0"/>
        <v>0</v>
      </c>
      <c r="I49" s="80" t="str">
        <f>IFERROR(IF(H49&lt;&gt;"",VLOOKUP(H49,'[1]Warranty Registration'!$H$26:$M$55,2,FALSE),""),"")</f>
        <v/>
      </c>
      <c r="J49" s="81"/>
      <c r="K49" s="80" t="str">
        <f>IFERROR(IF(H49&lt;&gt;"",VLOOKUP(H49,'[1]Warranty Registration'!$H$26:$M$55,4,FALSE),""),"")</f>
        <v/>
      </c>
      <c r="L49" s="81"/>
      <c r="M49" s="82" t="str">
        <f>IFERROR(IF(H49&lt;&gt;"",VLOOKUP(H49,'[1]Warranty Registration'!$H$26:$M$55,6,FALSE),""),"")</f>
        <v/>
      </c>
      <c r="N49" s="11"/>
      <c r="O49" s="2"/>
    </row>
    <row r="50" spans="1:15" x14ac:dyDescent="0.3">
      <c r="A50" s="1"/>
      <c r="B50" s="6"/>
      <c r="C50" s="99" t="s">
        <v>47</v>
      </c>
      <c r="D50" s="100"/>
      <c r="E50" s="100"/>
      <c r="F50" s="89"/>
      <c r="G50" s="8"/>
      <c r="H50" s="79">
        <f t="shared" si="0"/>
        <v>0</v>
      </c>
      <c r="I50" s="80" t="str">
        <f>IFERROR(IF(H50&lt;&gt;"",VLOOKUP(H50,'[1]Warranty Registration'!$H$26:$M$55,2,FALSE),""),"")</f>
        <v/>
      </c>
      <c r="J50" s="81"/>
      <c r="K50" s="80" t="str">
        <f>IFERROR(IF(H50&lt;&gt;"",VLOOKUP(H50,'[1]Warranty Registration'!$H$26:$M$55,4,FALSE),""),"")</f>
        <v/>
      </c>
      <c r="L50" s="81"/>
      <c r="M50" s="82" t="str">
        <f>IFERROR(IF(H50&lt;&gt;"",VLOOKUP(H50,'[1]Warranty Registration'!$H$26:$M$55,6,FALSE),""),"")</f>
        <v/>
      </c>
      <c r="N50" s="101"/>
      <c r="O50" s="2"/>
    </row>
    <row r="51" spans="1:15" x14ac:dyDescent="0.3">
      <c r="A51" s="1"/>
      <c r="B51" s="6"/>
      <c r="C51" s="99" t="s">
        <v>48</v>
      </c>
      <c r="D51" s="100"/>
      <c r="E51" s="100"/>
      <c r="F51" s="89"/>
      <c r="G51" s="8"/>
      <c r="H51" s="79">
        <f t="shared" si="0"/>
        <v>0</v>
      </c>
      <c r="I51" s="80" t="str">
        <f>IFERROR(IF(H51&lt;&gt;"",VLOOKUP(H51,'[1]Warranty Registration'!$H$26:$M$55,2,FALSE),""),"")</f>
        <v/>
      </c>
      <c r="J51" s="81"/>
      <c r="K51" s="80" t="str">
        <f>IFERROR(IF(H51&lt;&gt;"",VLOOKUP(H51,'[1]Warranty Registration'!$H$26:$M$55,4,FALSE),""),"")</f>
        <v/>
      </c>
      <c r="L51" s="81"/>
      <c r="M51" s="82" t="str">
        <f>IFERROR(IF(H51&lt;&gt;"",VLOOKUP(H51,'[1]Warranty Registration'!$H$26:$M$55,6,FALSE),""),"")</f>
        <v/>
      </c>
      <c r="N51" s="102"/>
      <c r="O51" s="2"/>
    </row>
    <row r="52" spans="1:15" x14ac:dyDescent="0.3">
      <c r="A52" s="1"/>
      <c r="B52" s="6"/>
      <c r="C52" s="99" t="s">
        <v>49</v>
      </c>
      <c r="D52" s="100"/>
      <c r="E52" s="100"/>
      <c r="F52" s="89"/>
      <c r="G52" s="8"/>
      <c r="H52" s="79">
        <f t="shared" si="0"/>
        <v>0</v>
      </c>
      <c r="I52" s="80" t="str">
        <f>IFERROR(IF(H52&lt;&gt;"",VLOOKUP(H52,'[1]Warranty Registration'!$H$26:$M$55,2,FALSE),""),"")</f>
        <v/>
      </c>
      <c r="J52" s="81"/>
      <c r="K52" s="80" t="str">
        <f>IFERROR(IF(H52&lt;&gt;"",VLOOKUP(H52,'[1]Warranty Registration'!$H$26:$M$55,4,FALSE),""),"")</f>
        <v/>
      </c>
      <c r="L52" s="81"/>
      <c r="M52" s="82" t="str">
        <f>IFERROR(IF(H52&lt;&gt;"",VLOOKUP(H52,'[1]Warranty Registration'!$H$26:$M$55,6,FALSE),""),"")</f>
        <v/>
      </c>
      <c r="N52" s="103"/>
      <c r="O52" s="2"/>
    </row>
    <row r="53" spans="1:15" x14ac:dyDescent="0.3">
      <c r="A53" s="1"/>
      <c r="B53" s="6"/>
      <c r="C53" s="99" t="s">
        <v>50</v>
      </c>
      <c r="D53" s="100"/>
      <c r="E53" s="100"/>
      <c r="F53" s="89"/>
      <c r="G53" s="8"/>
      <c r="H53" s="79">
        <f t="shared" si="0"/>
        <v>0</v>
      </c>
      <c r="I53" s="80" t="str">
        <f>IFERROR(IF(H53&lt;&gt;"",VLOOKUP(H53,'[1]Warranty Registration'!$H$26:$M$55,2,FALSE),""),"")</f>
        <v/>
      </c>
      <c r="J53" s="81"/>
      <c r="K53" s="80" t="str">
        <f>IFERROR(IF(H53&lt;&gt;"",VLOOKUP(H53,'[1]Warranty Registration'!$H$26:$M$55,4,FALSE),""),"")</f>
        <v/>
      </c>
      <c r="L53" s="81"/>
      <c r="M53" s="82" t="str">
        <f>IFERROR(IF(H53&lt;&gt;"",VLOOKUP(H53,'[1]Warranty Registration'!$H$26:$M$55,6,FALSE),""),"")</f>
        <v/>
      </c>
      <c r="N53" s="101"/>
      <c r="O53" s="2"/>
    </row>
    <row r="54" spans="1:15" x14ac:dyDescent="0.3">
      <c r="A54" s="1"/>
      <c r="B54" s="6"/>
      <c r="C54" s="99" t="s">
        <v>51</v>
      </c>
      <c r="D54" s="100"/>
      <c r="E54" s="100"/>
      <c r="F54" s="89"/>
      <c r="G54" s="8"/>
      <c r="H54" s="79">
        <f t="shared" si="0"/>
        <v>0</v>
      </c>
      <c r="I54" s="80" t="str">
        <f>IFERROR(IF(H54&lt;&gt;"",VLOOKUP(H54,'[1]Warranty Registration'!$H$26:$M$55,2,FALSE),""),"")</f>
        <v/>
      </c>
      <c r="J54" s="81"/>
      <c r="K54" s="80" t="str">
        <f>IFERROR(IF(H54&lt;&gt;"",VLOOKUP(H54,'[1]Warranty Registration'!$H$26:$M$55,4,FALSE),""),"")</f>
        <v/>
      </c>
      <c r="L54" s="81"/>
      <c r="M54" s="82" t="str">
        <f>IFERROR(IF(H54&lt;&gt;"",VLOOKUP(H54,'[1]Warranty Registration'!$H$26:$M$55,6,FALSE),""),"")</f>
        <v/>
      </c>
      <c r="N54" s="11"/>
      <c r="O54" s="2"/>
    </row>
    <row r="55" spans="1:15" x14ac:dyDescent="0.3">
      <c r="A55" s="1"/>
      <c r="B55" s="6"/>
      <c r="C55" s="99" t="s">
        <v>52</v>
      </c>
      <c r="D55" s="100"/>
      <c r="E55" s="100"/>
      <c r="F55" s="89"/>
      <c r="G55" s="8"/>
      <c r="H55" s="79">
        <f t="shared" si="0"/>
        <v>0</v>
      </c>
      <c r="I55" s="80" t="str">
        <f>IFERROR(IF(H55&lt;&gt;"",VLOOKUP(H55,'[1]Warranty Registration'!$H$26:$M$55,2,FALSE),""),"")</f>
        <v/>
      </c>
      <c r="J55" s="81"/>
      <c r="K55" s="80" t="str">
        <f>IFERROR(IF(H55&lt;&gt;"",VLOOKUP(H55,'[1]Warranty Registration'!$H$26:$M$55,4,FALSE),""),"")</f>
        <v/>
      </c>
      <c r="L55" s="81"/>
      <c r="M55" s="82" t="str">
        <f>IFERROR(IF(H55&lt;&gt;"",VLOOKUP(H55,'[1]Warranty Registration'!$H$26:$M$55,6,FALSE),""),"")</f>
        <v/>
      </c>
      <c r="N55" s="11"/>
      <c r="O55" s="2"/>
    </row>
    <row r="56" spans="1:15" ht="15" thickBot="1" x14ac:dyDescent="0.35">
      <c r="A56" s="1"/>
      <c r="B56" s="6"/>
      <c r="C56" s="104"/>
      <c r="D56" s="105"/>
      <c r="E56" s="105"/>
      <c r="F56" s="106"/>
      <c r="G56" s="8"/>
      <c r="H56" s="107"/>
      <c r="I56" s="108"/>
      <c r="J56" s="109"/>
      <c r="K56" s="108"/>
      <c r="L56" s="109"/>
      <c r="M56" s="110"/>
      <c r="N56" s="11"/>
      <c r="O56" s="2"/>
    </row>
    <row r="57" spans="1:15" ht="15" thickBot="1" x14ac:dyDescent="0.35">
      <c r="A57" s="1"/>
      <c r="B57" s="6"/>
      <c r="C57" s="111"/>
      <c r="D57" s="111"/>
      <c r="E57" s="112"/>
      <c r="F57" s="112"/>
      <c r="G57" s="113"/>
      <c r="H57" s="113"/>
      <c r="I57" s="113"/>
      <c r="J57" s="113"/>
      <c r="K57" s="112"/>
      <c r="L57" s="112"/>
      <c r="M57" s="112"/>
      <c r="N57" s="11"/>
      <c r="O57" s="2"/>
    </row>
    <row r="58" spans="1:15" ht="15" thickBot="1" x14ac:dyDescent="0.35">
      <c r="A58" s="1"/>
      <c r="B58" s="6"/>
      <c r="C58" s="60" t="s">
        <v>53</v>
      </c>
      <c r="D58" s="61"/>
      <c r="E58" s="61"/>
      <c r="F58" s="62"/>
      <c r="G58" s="113"/>
      <c r="H58" s="114" t="s">
        <v>54</v>
      </c>
      <c r="I58" s="115"/>
      <c r="J58" s="115"/>
      <c r="K58" s="115"/>
      <c r="L58" s="115"/>
      <c r="M58" s="116"/>
      <c r="N58" s="11"/>
      <c r="O58" s="2"/>
    </row>
    <row r="59" spans="1:15" x14ac:dyDescent="0.3">
      <c r="A59" s="1"/>
      <c r="B59" s="6"/>
      <c r="C59" s="117" t="s">
        <v>55</v>
      </c>
      <c r="D59" s="118"/>
      <c r="E59" s="118"/>
      <c r="F59" s="119"/>
      <c r="G59" s="113"/>
      <c r="H59" s="120"/>
      <c r="I59" s="121"/>
      <c r="J59" s="121"/>
      <c r="K59" s="121"/>
      <c r="L59" s="121"/>
      <c r="M59" s="122"/>
      <c r="N59" s="11"/>
      <c r="O59" s="2"/>
    </row>
    <row r="60" spans="1:15" x14ac:dyDescent="0.3">
      <c r="A60" s="1"/>
      <c r="B60" s="6"/>
      <c r="C60" s="123"/>
      <c r="D60" s="118"/>
      <c r="E60" s="118"/>
      <c r="F60" s="119"/>
      <c r="G60" s="113"/>
      <c r="H60" s="124"/>
      <c r="I60" s="125"/>
      <c r="J60" s="125"/>
      <c r="K60" s="125"/>
      <c r="L60" s="125"/>
      <c r="M60" s="126"/>
      <c r="N60" s="11"/>
      <c r="O60" s="2"/>
    </row>
    <row r="61" spans="1:15" x14ac:dyDescent="0.3">
      <c r="A61" s="1"/>
      <c r="B61" s="6"/>
      <c r="C61" s="123" t="s">
        <v>56</v>
      </c>
      <c r="D61" s="127"/>
      <c r="E61" s="127"/>
      <c r="F61" s="128"/>
      <c r="G61" s="113"/>
      <c r="H61" s="129"/>
      <c r="I61" s="130"/>
      <c r="J61" s="130"/>
      <c r="K61" s="130"/>
      <c r="L61" s="130"/>
      <c r="M61" s="131"/>
      <c r="N61" s="11"/>
      <c r="O61" s="2"/>
    </row>
    <row r="62" spans="1:15" x14ac:dyDescent="0.3">
      <c r="A62" s="1"/>
      <c r="B62" s="6"/>
      <c r="C62" s="123"/>
      <c r="D62" s="127"/>
      <c r="E62" s="127"/>
      <c r="F62" s="128"/>
      <c r="G62" s="113"/>
      <c r="H62" s="124"/>
      <c r="I62" s="125"/>
      <c r="J62" s="125"/>
      <c r="K62" s="125"/>
      <c r="L62" s="125"/>
      <c r="M62" s="126"/>
      <c r="N62" s="11"/>
      <c r="O62" s="2"/>
    </row>
    <row r="63" spans="1:15" x14ac:dyDescent="0.3">
      <c r="A63" s="1"/>
      <c r="B63" s="6"/>
      <c r="C63" s="123" t="s">
        <v>8</v>
      </c>
      <c r="D63" s="132"/>
      <c r="E63" s="132"/>
      <c r="F63" s="133"/>
      <c r="G63" s="113"/>
      <c r="H63" s="129"/>
      <c r="I63" s="130"/>
      <c r="J63" s="130"/>
      <c r="K63" s="130"/>
      <c r="L63" s="130"/>
      <c r="M63" s="131"/>
      <c r="N63" s="11"/>
      <c r="O63" s="2"/>
    </row>
    <row r="64" spans="1:15" ht="15" thickBot="1" x14ac:dyDescent="0.35">
      <c r="A64" s="1"/>
      <c r="B64" s="6"/>
      <c r="C64" s="54"/>
      <c r="D64" s="57"/>
      <c r="E64" s="57"/>
      <c r="F64" s="59"/>
      <c r="G64" s="113"/>
      <c r="H64" s="124"/>
      <c r="I64" s="125"/>
      <c r="J64" s="125"/>
      <c r="K64" s="125"/>
      <c r="L64" s="125"/>
      <c r="M64" s="126"/>
      <c r="N64" s="11"/>
      <c r="O64" s="2"/>
    </row>
    <row r="65" spans="1:15" ht="15" thickBot="1" x14ac:dyDescent="0.35">
      <c r="A65" s="1"/>
      <c r="B65" s="6"/>
      <c r="C65" s="8"/>
      <c r="D65" s="134"/>
      <c r="E65" s="134"/>
      <c r="F65" s="134"/>
      <c r="G65" s="8"/>
      <c r="H65" s="129"/>
      <c r="I65" s="130"/>
      <c r="J65" s="130"/>
      <c r="K65" s="130"/>
      <c r="L65" s="130"/>
      <c r="M65" s="131"/>
      <c r="N65" s="11"/>
      <c r="O65" s="2"/>
    </row>
    <row r="66" spans="1:15" x14ac:dyDescent="0.3">
      <c r="A66" s="1"/>
      <c r="B66" s="6"/>
      <c r="C66" s="135" t="s">
        <v>57</v>
      </c>
      <c r="D66" s="136"/>
      <c r="E66" s="136"/>
      <c r="F66" s="137"/>
      <c r="G66" s="113"/>
      <c r="H66" s="124"/>
      <c r="I66" s="125"/>
      <c r="J66" s="125"/>
      <c r="K66" s="125"/>
      <c r="L66" s="125"/>
      <c r="M66" s="126"/>
      <c r="N66" s="11"/>
      <c r="O66" s="2"/>
    </row>
    <row r="67" spans="1:15" x14ac:dyDescent="0.3">
      <c r="A67" s="1"/>
      <c r="B67" s="6"/>
      <c r="C67" s="117" t="s">
        <v>55</v>
      </c>
      <c r="D67" s="138"/>
      <c r="E67" s="138"/>
      <c r="F67" s="139"/>
      <c r="G67" s="8"/>
      <c r="H67" s="129"/>
      <c r="I67" s="130"/>
      <c r="J67" s="130"/>
      <c r="K67" s="130"/>
      <c r="L67" s="130"/>
      <c r="M67" s="131"/>
      <c r="N67" s="11"/>
      <c r="O67" s="2"/>
    </row>
    <row r="68" spans="1:15" x14ac:dyDescent="0.3">
      <c r="A68" s="1"/>
      <c r="B68" s="6"/>
      <c r="C68" s="140"/>
      <c r="D68" s="138"/>
      <c r="E68" s="138"/>
      <c r="F68" s="139"/>
      <c r="G68" s="141"/>
      <c r="H68" s="124"/>
      <c r="I68" s="125"/>
      <c r="J68" s="125"/>
      <c r="K68" s="125"/>
      <c r="L68" s="125"/>
      <c r="M68" s="126"/>
      <c r="N68" s="11"/>
      <c r="O68" s="2"/>
    </row>
    <row r="69" spans="1:15" x14ac:dyDescent="0.3">
      <c r="A69" s="1"/>
      <c r="B69" s="6"/>
      <c r="C69" s="140"/>
      <c r="D69" s="138"/>
      <c r="E69" s="138"/>
      <c r="F69" s="139"/>
      <c r="G69" s="142"/>
      <c r="H69" s="129"/>
      <c r="I69" s="130"/>
      <c r="J69" s="130"/>
      <c r="K69" s="130"/>
      <c r="L69" s="130"/>
      <c r="M69" s="131"/>
      <c r="N69" s="11"/>
      <c r="O69" s="2"/>
    </row>
    <row r="70" spans="1:15" x14ac:dyDescent="0.3">
      <c r="A70" s="1"/>
      <c r="B70" s="6"/>
      <c r="C70" s="117" t="s">
        <v>56</v>
      </c>
      <c r="D70" s="143"/>
      <c r="E70" s="143"/>
      <c r="F70" s="144"/>
      <c r="G70" s="145"/>
      <c r="H70" s="124"/>
      <c r="I70" s="125"/>
      <c r="J70" s="125"/>
      <c r="K70" s="125"/>
      <c r="L70" s="125"/>
      <c r="M70" s="126"/>
      <c r="N70" s="11"/>
      <c r="O70" s="2"/>
    </row>
    <row r="71" spans="1:15" x14ac:dyDescent="0.3">
      <c r="A71" s="1"/>
      <c r="B71" s="6"/>
      <c r="C71" s="140"/>
      <c r="D71" s="145"/>
      <c r="E71" s="145"/>
      <c r="F71" s="146"/>
      <c r="G71" s="145"/>
      <c r="H71" s="129"/>
      <c r="I71" s="130"/>
      <c r="J71" s="130"/>
      <c r="K71" s="130"/>
      <c r="L71" s="130"/>
      <c r="M71" s="131"/>
      <c r="N71" s="11"/>
      <c r="O71" s="2"/>
    </row>
    <row r="72" spans="1:15" x14ac:dyDescent="0.3">
      <c r="A72" s="1"/>
      <c r="B72" s="6"/>
      <c r="C72" s="6" t="s">
        <v>8</v>
      </c>
      <c r="D72" s="147"/>
      <c r="E72" s="147"/>
      <c r="F72" s="148"/>
      <c r="G72" s="145"/>
      <c r="H72" s="124"/>
      <c r="I72" s="125"/>
      <c r="J72" s="125"/>
      <c r="K72" s="125"/>
      <c r="L72" s="125"/>
      <c r="M72" s="126"/>
      <c r="N72" s="11"/>
      <c r="O72" s="2"/>
    </row>
    <row r="73" spans="1:15" ht="15" thickBot="1" x14ac:dyDescent="0.35">
      <c r="A73" s="1"/>
      <c r="B73" s="6"/>
      <c r="C73" s="54"/>
      <c r="D73" s="57"/>
      <c r="E73" s="57"/>
      <c r="F73" s="59"/>
      <c r="G73" s="145"/>
      <c r="H73" s="129"/>
      <c r="I73" s="130"/>
      <c r="J73" s="130"/>
      <c r="K73" s="130"/>
      <c r="L73" s="130"/>
      <c r="M73" s="131"/>
      <c r="N73" s="11"/>
      <c r="O73" s="2"/>
    </row>
    <row r="74" spans="1:15" x14ac:dyDescent="0.3">
      <c r="A74" s="1"/>
      <c r="B74" s="6"/>
      <c r="C74" s="8"/>
      <c r="D74" s="8"/>
      <c r="E74" s="8"/>
      <c r="F74" s="8"/>
      <c r="G74" s="8"/>
      <c r="H74" s="124"/>
      <c r="I74" s="125"/>
      <c r="J74" s="125"/>
      <c r="K74" s="125"/>
      <c r="L74" s="125"/>
      <c r="M74" s="126"/>
      <c r="N74" s="11"/>
      <c r="O74" s="2"/>
    </row>
    <row r="75" spans="1:15" ht="15" thickBot="1" x14ac:dyDescent="0.35">
      <c r="A75" s="1"/>
      <c r="B75" s="6"/>
      <c r="C75" s="8"/>
      <c r="D75" s="8"/>
      <c r="E75" s="8"/>
      <c r="F75" s="8"/>
      <c r="G75" s="8"/>
      <c r="H75" s="149"/>
      <c r="I75" s="150"/>
      <c r="J75" s="150"/>
      <c r="K75" s="150"/>
      <c r="L75" s="150"/>
      <c r="M75" s="151"/>
      <c r="N75" s="11"/>
      <c r="O75" s="2"/>
    </row>
    <row r="76" spans="1:15" ht="15" thickBot="1" x14ac:dyDescent="0.35">
      <c r="A76" s="1"/>
      <c r="B76" s="54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9"/>
      <c r="O76" s="2"/>
    </row>
    <row r="77" spans="1:15" x14ac:dyDescent="0.3">
      <c r="A77" s="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2"/>
    </row>
    <row r="78" spans="1:15" x14ac:dyDescent="0.3">
      <c r="A78" s="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2"/>
    </row>
  </sheetData>
  <mergeCells count="114">
    <mergeCell ref="H73:M74"/>
    <mergeCell ref="H75:M75"/>
    <mergeCell ref="H65:M66"/>
    <mergeCell ref="C66:F66"/>
    <mergeCell ref="D67:F69"/>
    <mergeCell ref="H67:M68"/>
    <mergeCell ref="H69:M70"/>
    <mergeCell ref="H71:M72"/>
    <mergeCell ref="D59:F60"/>
    <mergeCell ref="H59:M60"/>
    <mergeCell ref="D61:F62"/>
    <mergeCell ref="H61:M62"/>
    <mergeCell ref="D63:F63"/>
    <mergeCell ref="H63:M64"/>
    <mergeCell ref="C55:F55"/>
    <mergeCell ref="I55:J55"/>
    <mergeCell ref="K55:L55"/>
    <mergeCell ref="I56:J56"/>
    <mergeCell ref="K56:L56"/>
    <mergeCell ref="C58:F58"/>
    <mergeCell ref="H58:M58"/>
    <mergeCell ref="C53:F53"/>
    <mergeCell ref="I53:J53"/>
    <mergeCell ref="K53:L53"/>
    <mergeCell ref="C54:F54"/>
    <mergeCell ref="I54:J54"/>
    <mergeCell ref="K54:L54"/>
    <mergeCell ref="C51:F51"/>
    <mergeCell ref="I51:J51"/>
    <mergeCell ref="K51:L51"/>
    <mergeCell ref="C52:F52"/>
    <mergeCell ref="I52:J52"/>
    <mergeCell ref="K52:L52"/>
    <mergeCell ref="I48:J48"/>
    <mergeCell ref="K48:L48"/>
    <mergeCell ref="I49:J49"/>
    <mergeCell ref="K49:L49"/>
    <mergeCell ref="C50:F50"/>
    <mergeCell ref="I50:J50"/>
    <mergeCell ref="K50:L50"/>
    <mergeCell ref="E45:F45"/>
    <mergeCell ref="I45:J45"/>
    <mergeCell ref="K45:L45"/>
    <mergeCell ref="I46:J46"/>
    <mergeCell ref="K46:L46"/>
    <mergeCell ref="I47:J47"/>
    <mergeCell ref="K47:L47"/>
    <mergeCell ref="E43:F43"/>
    <mergeCell ref="I43:J43"/>
    <mergeCell ref="K43:L43"/>
    <mergeCell ref="E44:F44"/>
    <mergeCell ref="I44:J44"/>
    <mergeCell ref="K44:L44"/>
    <mergeCell ref="I40:J40"/>
    <mergeCell ref="K40:L40"/>
    <mergeCell ref="E41:F41"/>
    <mergeCell ref="I41:J41"/>
    <mergeCell ref="K41:L41"/>
    <mergeCell ref="E42:F42"/>
    <mergeCell ref="I42:J42"/>
    <mergeCell ref="K42:L42"/>
    <mergeCell ref="E38:F38"/>
    <mergeCell ref="I38:J38"/>
    <mergeCell ref="K38:L38"/>
    <mergeCell ref="E39:F39"/>
    <mergeCell ref="I39:J39"/>
    <mergeCell ref="K39:L39"/>
    <mergeCell ref="E36:F36"/>
    <mergeCell ref="I36:J36"/>
    <mergeCell ref="K36:L36"/>
    <mergeCell ref="E37:F37"/>
    <mergeCell ref="I37:J37"/>
    <mergeCell ref="K37:L37"/>
    <mergeCell ref="E33:F33"/>
    <mergeCell ref="I33:J33"/>
    <mergeCell ref="K33:L33"/>
    <mergeCell ref="I34:J34"/>
    <mergeCell ref="K34:L34"/>
    <mergeCell ref="E35:F35"/>
    <mergeCell ref="I35:J35"/>
    <mergeCell ref="K35:L35"/>
    <mergeCell ref="E31:F31"/>
    <mergeCell ref="I31:J31"/>
    <mergeCell ref="K31:L31"/>
    <mergeCell ref="E32:F32"/>
    <mergeCell ref="I32:J32"/>
    <mergeCell ref="K32:L32"/>
    <mergeCell ref="C28:F28"/>
    <mergeCell ref="I28:J28"/>
    <mergeCell ref="K28:L28"/>
    <mergeCell ref="I29:J29"/>
    <mergeCell ref="K29:L29"/>
    <mergeCell ref="E30:F30"/>
    <mergeCell ref="I30:J30"/>
    <mergeCell ref="K30:L30"/>
    <mergeCell ref="E25:F25"/>
    <mergeCell ref="I25:J25"/>
    <mergeCell ref="K25:L25"/>
    <mergeCell ref="I26:J26"/>
    <mergeCell ref="K26:L26"/>
    <mergeCell ref="I27:J27"/>
    <mergeCell ref="K27:L27"/>
    <mergeCell ref="D20:E20"/>
    <mergeCell ref="C23:F23"/>
    <mergeCell ref="H23:M23"/>
    <mergeCell ref="E24:F24"/>
    <mergeCell ref="I24:J24"/>
    <mergeCell ref="K24:L24"/>
    <mergeCell ref="C14:M14"/>
    <mergeCell ref="C16:C17"/>
    <mergeCell ref="D16:F17"/>
    <mergeCell ref="I16:K17"/>
    <mergeCell ref="L16:L17"/>
    <mergeCell ref="G17:H17"/>
  </mergeCells>
  <hyperlinks>
    <hyperlink ref="F12" r:id="rId1" display="jvanschalwyk@jjt.co.za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'[1]Data Sheet'!#REF!</xm:f>
          </x14:formula1>
          <xm:sqref>D16:F17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Mokgothadi</dc:creator>
  <cp:lastModifiedBy>James Mokgothadi</cp:lastModifiedBy>
  <dcterms:created xsi:type="dcterms:W3CDTF">2018-04-12T12:23:38Z</dcterms:created>
  <dcterms:modified xsi:type="dcterms:W3CDTF">2018-04-12T12:24:12Z</dcterms:modified>
</cp:coreProperties>
</file>